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4AB1A06-F3FD-4AA0-9262-A618927297B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<sst xmlns="http://schemas.openxmlformats.org/spreadsheetml/2006/main" count="16737" uniqueCount="2444">
  <si>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</si>
  <si>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</si>
  <si>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</si>
  <si>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</si>
  <si>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</si>
  <si>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</si>
  <si>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</si>
  <si>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</si>
  <si>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</si>
  <si>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</si>
  <si>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</si>
  <si>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</si>
  <si>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</si>
  <si>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</si>
  <si>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</si>
  <si>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</si>
  <si>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</si>
  <si>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</si>
  <si>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</si>
  <si>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</si>
  <si>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</si>
  <si>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</si>
  <si>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</si>
  <si>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</si>
  <si>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</si>
  <si>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</si>
  <si>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</si>
  <si>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</si>
  <si>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</si>
  <si>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</si>
  <si>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</si>
  <si>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</si>
  <si>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</si>
  <si>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</si>
  <si>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</si>
  <si>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</si>
  <si>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</si>
  <si>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</si>
  <si>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</si>
  <si>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</si>
  <si>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</si>
  <si>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</si>
  <si>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</si>
  <si>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</si>
  <si>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</si>
  <si>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</si>
  <si>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</si>
  <si>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</si>
  <si>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</si>
  <si>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</si>
  <si>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</si>
  <si>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</si>
  <si>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</si>
  <si>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</si>
  <si>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</si>
  <si>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</si>
  <si>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</si>
  <si>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</si>
  <si>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</si>
  <si>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</si>
  <si>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</si>
  <si>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</si>
  <si>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</si>
  <si>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</si>
  <si>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</si>
  <si>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</si>
  <si>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</si>
  <si>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</si>
  <si>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</si>
  <si>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</si>
  <si>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</si>
  <si>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</si>
  <si>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</si>
  <si>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</si>
  <si>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</si>
  <si>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</si>
  <si>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</si>
  <si>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</si>
  <si>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</si>
  <si>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</si>
  <si>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</si>
  <si>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</si>
  <si>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</si>
  <si>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</si>
  <si>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</si>
  <si>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</si>
  <si>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</si>
  <si>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</si>
  <si>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</si>
  <si>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</si>
  <si>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</si>
  <si>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</si>
  <si>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</si>
  <si>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</si>
  <si>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</si>
  <si>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</si>
  <si>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</si>
  <si>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</si>
  <si>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</si>
  <si>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</si>
  <si>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</si>
  <si>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</si>
  <si>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</si>
  <si>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</si>
  <si>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</si>
  <si>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</si>
  <si>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</si>
  <si>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</si>
  <si>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</si>
  <si>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</si>
  <si>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</si>
  <si>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</si>
  <si>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</si>
  <si>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</si>
  <si>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</si>
  <si>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</si>
  <si>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</si>
  <si>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</si>
  <si>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</si>
  <si>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</si>
  <si>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</si>
  <si>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</si>
  <si>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</si>
  <si>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</si>
  <si>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</si>
  <si>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</si>
  <si>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</si>
  <si>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</si>
  <si>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</si>
  <si>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</si>
  <si>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</si>
  <si>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</si>
  <si>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</si>
  <si>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</si>
  <si>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</si>
  <si>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</si>
  <si>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</si>
  <si>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</si>
  <si>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</si>
  <si>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</si>
  <si>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</si>
  <si>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</si>
  <si>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</si>
  <si>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</si>
  <si>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</si>
  <si>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</si>
  <si>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</si>
  <si>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</si>
  <si>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</si>
  <si>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</si>
  <si>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</si>
  <si>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</si>
  <si>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</si>
  <si>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</si>
  <si>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</si>
  <si>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</si>
  <si>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</si>
  <si>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</si>
  <si>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</si>
  <si>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</si>
  <si>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</si>
  <si>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</si>
  <si>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</si>
  <si>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</si>
  <si>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</si>
  <si>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</si>
  <si>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</si>
  <si>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</si>
  <si>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</si>
  <si>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</si>
  <si>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</si>
  <si>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</si>
  <si>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</si>
  <si>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</si>
  <si>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</si>
  <si>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</si>
  <si>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</si>
  <si>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</si>
  <si>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</si>
  <si>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</si>
  <si>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</si>
  <si>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</si>
  <si>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</si>
  <si>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</si>
  <si>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</si>
  <si>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</si>
  <si>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</si>
  <si>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</si>
  <si>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</si>
  <si>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</si>
  <si>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</si>
  <si>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</si>
  <si>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</si>
  <si>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</si>
  <si>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</si>
  <si>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</si>
  <si>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</si>
  <si>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</si>
  <si>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</si>
  <si>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</si>
  <si>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</si>
  <si>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</si>
  <si>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</si>
  <si>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</si>
  <si>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</si>
  <si>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</si>
  <si>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</si>
  <si>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</si>
  <si>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</si>
  <si>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</si>
  <si>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</si>
  <si>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</si>
  <si>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</si>
  <si>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</si>
  <si>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</si>
  <si>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</si>
  <si>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</si>
  <si>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</si>
  <si>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</si>
  <si>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</si>
  <si>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</si>
  <si>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</si>
  <si>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</si>
  <si>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</si>
  <si>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</si>
  <si>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</si>
  <si>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</si>
  <si>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</si>
  <si>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</si>
  <si>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</si>
  <si>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</si>
  <si>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</si>
  <si>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</si>
  <si>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</si>
  <si>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</si>
  <si>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</si>
  <si>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</si>
  <si>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</si>
  <si>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</si>
  <si>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</si>
  <si>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</si>
  <si>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</si>
  <si>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</si>
  <si>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</si>
  <si>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</si>
  <si>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</si>
  <si>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</si>
  <si>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</si>
  <si>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</si>
  <si>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</si>
  <si>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</si>
  <si>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</si>
  <si>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</si>
  <si>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</si>
  <si>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</si>
  <si>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</si>
  <si>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</si>
  <si>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</si>
  <si>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</si>
  <si>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</si>
  <si>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</si>
  <si>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</si>
  <si>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</si>
  <si>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</si>
  <si>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</si>
  <si>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</si>
  <si>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</si>
  <si>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</si>
  <si>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</si>
  <si>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</si>
  <si>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</si>
  <si>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</si>
  <si>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</si>
  <si>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</si>
  <si>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</si>
  <si>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</si>
  <si>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</si>
  <si>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</si>
  <si>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</si>
  <si>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</si>
  <si>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</si>
  <si>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</si>
  <si>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</si>
  <si>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</si>
  <si>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</si>
  <si>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</si>
  <si>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</si>
  <si>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</si>
  <si>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</si>
  <si>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</si>
  <si>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</si>
  <si>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</si>
  <si>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</si>
  <si>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</si>
  <si>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</si>
  <si>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</si>
  <si>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</si>
  <si>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</si>
  <si>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</si>
  <si>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</si>
  <si>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</si>
  <si>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</si>
  <si>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</si>
  <si>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</si>
  <si>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</si>
  <si>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</si>
  <si>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</si>
  <si>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</si>
  <si>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</si>
  <si>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</si>
  <si>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</si>
  <si>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</si>
  <si>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</si>
  <si>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</si>
  <si>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</si>
  <si>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</si>
  <si>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</si>
  <si>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</si>
  <si>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</si>
  <si>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</si>
  <si>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</si>
  <si>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</si>
  <si>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</si>
  <si>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</si>
  <si>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</si>
  <si>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</si>
  <si>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</si>
  <si>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</si>
  <si>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</si>
  <si>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</si>
  <si>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</si>
  <si>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</si>
  <si>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</si>
  <si>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</si>
  <si>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</si>
  <si>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</si>
  <si>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</si>
  <si>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</si>
  <si>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</si>
  <si>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</si>
  <si>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</si>
  <si>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</si>
  <si>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</si>
  <si>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</si>
  <si>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</si>
  <si>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</si>
  <si>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</si>
  <si>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</si>
  <si>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</si>
  <si>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</si>
  <si>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</si>
  <si>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</si>
  <si>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</si>
  <si>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</si>
  <si>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</si>
  <si>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</si>
  <si>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</si>
  <si>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</si>
  <si>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</si>
  <si>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</si>
  <si>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</si>
  <si>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</si>
  <si>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</si>
  <si>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</si>
  <si>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</si>
  <si>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</si>
  <si>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</si>
  <si>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</si>
  <si>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</si>
  <si>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</si>
  <si>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</si>
  <si>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</si>
  <si>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</si>
  <si>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</si>
  <si>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</si>
  <si>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</si>
  <si>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</si>
  <si>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</si>
  <si>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</si>
  <si>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</si>
  <si>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</si>
  <si>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</si>
  <si>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</si>
  <si>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</si>
  <si>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</si>
  <si>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</si>
  <si>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</si>
  <si>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</si>
  <si>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</si>
  <si>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</si>
  <si>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</si>
  <si>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</si>
  <si>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</si>
  <si>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</si>
  <si>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</si>
  <si>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</si>
  <si>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</si>
  <si>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</si>
  <si>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</si>
  <si>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</si>
  <si>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</si>
  <si>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</si>
  <si>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</si>
  <si>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</si>
  <si>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</si>
  <si>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</si>
  <si>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</si>
  <si>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</si>
  <si>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</si>
  <si>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</si>
  <si>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</si>
  <si>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</si>
  <si>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</si>
  <si>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</si>
  <si>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</si>
  <si>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</si>
  <si>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</si>
  <si>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</si>
  <si>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</si>
  <si>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</si>
  <si>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</si>
  <si>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</si>
  <si>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</si>
  <si>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</si>
  <si>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</si>
  <si>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</si>
  <si>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</si>
  <si>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</si>
  <si>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</si>
  <si>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</si>
  <si>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</si>
  <si>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</si>
  <si>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</si>
  <si>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</si>
  <si>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</si>
  <si>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</si>
  <si>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</si>
  <si>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</si>
  <si>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</si>
  <si>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</si>
  <si>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</si>
  <si>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</si>
  <si>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</si>
  <si>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</si>
  <si>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</si>
  <si>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</si>
  <si>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</si>
  <si>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</si>
  <si>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</si>
  <si>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</si>
  <si>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</si>
  <si>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</si>
  <si>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</si>
  <si>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</si>
  <si>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</si>
  <si>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</si>
  <si>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</si>
  <si>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</si>
  <si>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</si>
  <si>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</si>
  <si>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</si>
  <si>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</si>
  <si>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</si>
  <si>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</si>
  <si>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</si>
  <si>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</si>
  <si>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</si>
  <si>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</si>
  <si>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</si>
  <si>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</si>
  <si>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</si>
  <si>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</si>
  <si>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</si>
  <si>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</si>
  <si>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</si>
  <si>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</si>
  <si>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</si>
  <si>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</si>
  <si>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</si>
  <si>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</si>
  <si>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</si>
  <si>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</si>
  <si>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</si>
  <si>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</si>
  <si>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</si>
  <si>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</si>
  <si>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</si>
  <si>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</si>
  <si>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</si>
  <si>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</si>
  <si>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</si>
  <si>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</si>
  <si>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</si>
  <si>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</si>
  <si>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</si>
  <si>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</si>
  <si>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</si>
  <si>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</si>
  <si>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</si>
  <si>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</si>
  <si>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</si>
  <si>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</si>
  <si>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</si>
  <si>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</si>
  <si>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</si>
  <si>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</si>
  <si>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</si>
  <si>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</si>
  <si>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</si>
  <si>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</si>
  <si>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</si>
  <si>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</si>
  <si>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</si>
  <si>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</si>
  <si>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</si>
  <si>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</si>
  <si>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</si>
  <si>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</si>
  <si>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</si>
  <si>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</si>
  <si>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</si>
  <si>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</si>
  <si>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</si>
  <si>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</si>
  <si>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</si>
  <si>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</si>
  <si>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</si>
  <si>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</si>
  <si>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</si>
  <si>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</si>
  <si>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</si>
  <si>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</si>
  <si>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</si>
  <si>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</si>
  <si>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</si>
  <si>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</si>
  <si>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</si>
  <si>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</si>
  <si>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</si>
  <si>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</si>
  <si>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</si>
  <si>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</si>
  <si>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</si>
  <si>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</si>
  <si>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</si>
  <si>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</si>
  <si>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</si>
  <si>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</si>
  <si>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</si>
  <si>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</si>
  <si>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</si>
  <si>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</si>
  <si>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</si>
  <si>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</si>
  <si>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</si>
  <si>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</si>
  <si>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</si>
  <si>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</si>
  <si>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</si>
  <si>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</si>
  <si>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</si>
  <si>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</si>
  <si>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</si>
  <si>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</si>
  <si>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</si>
  <si>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</si>
  <si>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</si>
  <si>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</si>
  <si>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</si>
  <si>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</si>
  <si>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</si>
  <si>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</si>
  <si>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</si>
  <si>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</si>
  <si>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</si>
  <si>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</si>
  <si>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</si>
  <si>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</si>
  <si>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</si>
  <si>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</si>
  <si>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</si>
  <si>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</si>
  <si>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</si>
  <si>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</si>
  <si>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</si>
  <si>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</si>
  <si>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</si>
  <si>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</si>
  <si>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</si>
  <si>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</si>
  <si>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</si>
  <si>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</si>
  <si>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</si>
  <si>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</si>
  <si>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</si>
  <si>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</si>
  <si>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</si>
  <si>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</si>
  <si>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</si>
  <si>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</si>
  <si>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</si>
  <si>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</si>
  <si>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</si>
  <si>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</si>
  <si>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</si>
  <si>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</si>
  <si>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</si>
  <si>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</si>
  <si>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</si>
  <si>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</si>
  <si>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</si>
  <si>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</si>
  <si>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</si>
  <si>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</si>
  <si>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</si>
  <si>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</si>
  <si>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</si>
  <si>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</si>
  <si>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</si>
  <si>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</si>
  <si>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</si>
  <si>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</si>
  <si>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</si>
  <si>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</si>
  <si>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</si>
  <si>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</si>
  <si>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</si>
  <si>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</si>
  <si>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</si>
  <si>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</si>
  <si>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</si>
  <si>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</si>
  <si>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</si>
  <si>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</si>
  <si>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</si>
  <si>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</si>
  <si>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</si>
  <si>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</si>
  <si>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</si>
  <si>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</si>
  <si>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</si>
  <si>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</si>
  <si>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</si>
  <si>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</si>
  <si>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</si>
  <si>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</si>
  <si>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</si>
  <si>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</si>
  <si>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</si>
  <si>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</si>
  <si>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</si>
  <si>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</si>
  <si>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</si>
  <si>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</si>
  <si>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</si>
  <si>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</si>
  <si>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</si>
  <si>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</si>
  <si>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</si>
  <si>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</si>
  <si>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</si>
  <si>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</si>
  <si>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</si>
  <si>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</si>
  <si>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</si>
  <si>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</si>
  <si>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</si>
  <si>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</si>
  <si>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</si>
  <si>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</si>
  <si>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</si>
  <si>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</si>
  <si>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</si>
  <si>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</si>
  <si>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</si>
  <si>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</si>
  <si>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</si>
  <si>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</si>
  <si>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</si>
  <si>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</si>
  <si>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</si>
  <si>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</si>
  <si>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</si>
  <si>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</si>
  <si>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</si>
  <si>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</si>
  <si>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</si>
  <si>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</si>
  <si>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</si>
  <si>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</si>
  <si>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</si>
  <si>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</si>
  <si>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</si>
  <si>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</si>
  <si>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</si>
  <si>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</si>
  <si>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</si>
  <si>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</si>
  <si>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</si>
  <si>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</si>
  <si>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</si>
  <si>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</si>
  <si>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</si>
  <si>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</si>
  <si>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</si>
  <si>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</si>
  <si>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</si>
  <si>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</si>
  <si>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</si>
  <si>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</si>
  <si>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</si>
  <si>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</si>
  <si>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</si>
  <si>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</si>
  <si>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</si>
  <si>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</si>
  <si>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</si>
  <si>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</si>
  <si>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</si>
  <si>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</si>
  <si>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</si>
  <si>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</si>
  <si>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</si>
  <si>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</si>
  <si>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</si>
  <si>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</si>
  <si>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</si>
  <si>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</si>
  <si>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</si>
  <si>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</si>
  <si>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</si>
  <si>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</si>
  <si>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</si>
  <si>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</si>
  <si>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</si>
  <si>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</si>
  <si>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</si>
  <si>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</si>
  <si>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</si>
  <si>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</si>
  <si>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</si>
  <si>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</si>
  <si>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</si>
  <si>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</si>
  <si>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</si>
  <si>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</si>
  <si>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</si>
  <si>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</si>
  <si>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</si>
  <si>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</si>
  <si>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</si>
  <si>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</si>
  <si>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</si>
  <si>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</si>
  <si>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</si>
  <si>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</si>
  <si>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</si>
  <si>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</si>
  <si>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</si>
  <si>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</si>
  <si>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</si>
  <si>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</si>
  <si>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</si>
  <si>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</si>
  <si>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</si>
  <si>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</si>
  <si>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</si>
  <si>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</si>
  <si>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</si>
  <si>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</si>
  <si>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</si>
  <si>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</si>
  <si>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</si>
  <si>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</si>
  <si>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</si>
  <si>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</si>
  <si>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</si>
  <si>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</si>
  <si>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</si>
  <si>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</si>
  <si>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</si>
  <si>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</si>
  <si>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</si>
  <si>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</si>
  <si>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</si>
  <si>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</si>
  <si>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</si>
  <si>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</si>
  <si>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</si>
  <si>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</si>
  <si>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</si>
  <si>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</si>
  <si>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</si>
  <si>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</si>
  <si>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</si>
  <si>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</si>
  <si>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</si>
  <si>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</si>
  <si>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</si>
  <si>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</si>
  <si>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</si>
  <si>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</si>
  <si>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</si>
  <si>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</si>
  <si>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</si>
  <si>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</si>
  <si>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</si>
  <si>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</si>
  <si>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</si>
  <si>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</si>
  <si>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</si>
  <si>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</si>
  <si>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</si>
  <si>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</si>
  <si>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</si>
  <si>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</si>
  <si>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</si>
  <si>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</si>
  <si>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</si>
  <si>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</si>
  <si>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</si>
  <si>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</si>
  <si>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</si>
  <si>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</si>
  <si>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</si>
  <si>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</si>
  <si>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</si>
  <si>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</si>
  <si>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</si>
  <si>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</si>
  <si>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</si>
  <si>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</si>
  <si>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</si>
  <si>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</si>
  <si>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</si>
  <si>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</si>
  <si>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</si>
  <si>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</si>
  <si>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</si>
  <si>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</si>
  <si>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</si>
  <si>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</si>
  <si>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</si>
  <si>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</si>
  <si>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</si>
  <si>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</si>
  <si>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</si>
  <si>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</si>
  <si>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</si>
  <si>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</si>
  <si>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</si>
  <si>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</si>
  <si>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</si>
  <si>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</si>
  <si>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</si>
  <si>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</si>
  <si>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</si>
  <si>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</si>
  <si>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</si>
  <si>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</si>
  <si>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</si>
  <si>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</si>
  <si>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</si>
  <si>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</si>
  <si>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</si>
  <si>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</si>
  <si>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</si>
  <si>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</si>
  <si>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</si>
  <si>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</si>
  <si>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</si>
  <si>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</si>
  <si>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</si>
  <si>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</si>
  <si>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</si>
  <si>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</si>
  <si>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</si>
  <si>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</si>
  <si>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</si>
  <si>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</si>
  <si>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</si>
  <si>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</si>
  <si>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</si>
  <si>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</si>
  <si>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</si>
  <si>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</si>
  <si>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</si>
  <si>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</si>
  <si>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</si>
  <si>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</si>
  <si>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</si>
  <si>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</si>
  <si>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</si>
  <si>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</si>
  <si>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</si>
  <si>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</si>
  <si>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</si>
  <si>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</si>
  <si>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</si>
  <si>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</si>
  <si>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</si>
  <si>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</si>
  <si>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</si>
  <si>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</si>
  <si>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</si>
  <si>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</si>
  <si>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</si>
  <si>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</si>
  <si>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</si>
  <si>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</si>
  <si>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</si>
  <si>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</si>
  <si>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</si>
  <si>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</si>
  <si>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</si>
  <si>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</si>
  <si>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</si>
  <si>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</si>
  <si>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</si>
  <si>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</si>
  <si>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</si>
  <si>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</si>
  <si>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</si>
  <si>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</si>
  <si>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</si>
  <si>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</si>
  <si>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</si>
  <si>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</si>
  <si>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</si>
  <si>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</si>
  <si>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</si>
  <si>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</si>
  <si>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</si>
  <si>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</si>
  <si>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</si>
  <si>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</si>
  <si>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</si>
  <si>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</si>
  <si>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</si>
  <si>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</si>
  <si>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</si>
  <si>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</si>
  <si>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</si>
  <si>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</si>
  <si>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</si>
  <si>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</si>
  <si>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</si>
  <si>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</si>
  <si>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</si>
  <si>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</si>
  <si>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</si>
  <si>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</si>
  <si>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</si>
  <si>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</si>
  <si>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</si>
  <si>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</si>
  <si>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</si>
  <si>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</si>
  <si>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</si>
  <si>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</si>
  <si>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</si>
  <si>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</si>
  <si>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</si>
  <si>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</si>
  <si>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</si>
  <si>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</si>
  <si>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</si>
  <si>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</si>
  <si>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</si>
  <si>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</si>
  <si>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</si>
  <si>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</si>
  <si>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</si>
  <si>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</si>
  <si>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</si>
  <si>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</si>
  <si>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</si>
  <si>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</si>
  <si>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</si>
  <si>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</si>
  <si>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</si>
  <si>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</si>
  <si>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</si>
  <si>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</si>
  <si>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</si>
  <si>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</si>
  <si>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</si>
  <si>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</si>
  <si>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</si>
  <si>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</si>
  <si>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</si>
  <si>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</si>
  <si>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</si>
  <si>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</si>
  <si>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</si>
  <si>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</si>
  <si>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</si>
  <si>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</si>
  <si>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</si>
  <si>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</si>
  <si>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</si>
  <si>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</si>
  <si>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</si>
  <si>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</si>
  <si>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</si>
  <si>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</si>
  <si>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</si>
  <si>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</si>
  <si>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</si>
  <si>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</si>
  <si>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</si>
  <si>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</si>
  <si>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</si>
  <si>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</si>
  <si>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</si>
  <si>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</si>
  <si>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</si>
  <si>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</si>
  <si>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</si>
  <si>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</si>
  <si>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</si>
  <si>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</si>
  <si>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</si>
  <si>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</si>
  <si>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</si>
  <si>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</si>
  <si>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</si>
  <si>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</si>
  <si>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</si>
  <si>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</si>
  <si>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</si>
  <si>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</si>
  <si>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</si>
  <si>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</si>
  <si>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</si>
  <si>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</si>
  <si>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</si>
  <si>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</si>
  <si>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</si>
  <si>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</si>
  <si>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</si>
  <si>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</si>
  <si>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</si>
  <si>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</si>
  <si>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</si>
  <si>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</si>
  <si>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</si>
  <si>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</si>
  <si>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</si>
  <si>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</si>
  <si>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</si>
  <si>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</si>
  <si>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</si>
  <si>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</si>
  <si>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</si>
  <si>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</si>
  <si>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</si>
  <si>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</si>
  <si>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</si>
  <si>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</si>
  <si>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</si>
  <si>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</si>
  <si>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</si>
  <si>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</si>
  <si>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</si>
  <si>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</si>
  <si>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</si>
  <si>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</si>
  <si>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</si>
  <si>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</si>
  <si>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</si>
  <si>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</si>
  <si>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</si>
  <si>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</si>
  <si>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</si>
  <si>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</si>
  <si>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</si>
  <si>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</si>
  <si>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</si>
  <si>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</si>
  <si>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</si>
  <si>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</si>
  <si>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</si>
  <si>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</si>
  <si>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</si>
  <si>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</si>
  <si>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</si>
  <si>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</si>
  <si>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</si>
  <si>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</si>
  <si>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</si>
  <si>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</si>
  <si>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</si>
  <si>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</si>
  <si>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</si>
  <si>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</si>
  <si>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</si>
  <si>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</si>
  <si>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</si>
  <si>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</si>
  <si>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</si>
  <si>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</si>
  <si>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</si>
  <si>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</si>
  <si>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</si>
  <si>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</si>
  <si>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</si>
  <si>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</si>
  <si>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</si>
  <si>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</si>
  <si>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</si>
  <si>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</si>
  <si>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</si>
  <si>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</si>
  <si>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</si>
  <si>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</si>
  <si>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</si>
  <si>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</si>
  <si>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</si>
  <si>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</si>
  <si>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</si>
  <si>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</si>
  <si>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</si>
  <si>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</si>
  <si>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</si>
  <si>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</si>
  <si>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</si>
  <si>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</si>
  <si>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</si>
  <si>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</si>
  <si>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</si>
  <si>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</si>
  <si>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</si>
  <si>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</si>
  <si>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</si>
  <si>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</si>
  <si>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</si>
  <si>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</si>
  <si>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</si>
  <si>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</si>
  <si>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</si>
  <si>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</si>
  <si>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</si>
  <si>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</si>
  <si>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</si>
  <si>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</si>
  <si>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</si>
  <si>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</si>
  <si>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</si>
  <si>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</si>
  <si>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</si>
  <si>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</si>
  <si>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</si>
  <si>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</si>
  <si>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</si>
  <si>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</si>
  <si>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</si>
  <si>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</si>
  <si>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</si>
  <si>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</si>
  <si>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</si>
  <si>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</si>
  <si>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</si>
  <si>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</si>
  <si>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</si>
  <si>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</si>
  <si>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</si>
  <si>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</si>
  <si>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</si>
  <si>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</si>
  <si>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</si>
  <si>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</si>
  <si>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</si>
  <si>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</si>
  <si>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</si>
  <si>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</si>
  <si>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</si>
  <si>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</si>
  <si>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</si>
  <si>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</si>
  <si>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</si>
  <si>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</si>
  <si>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</si>
  <si>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</si>
  <si>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</si>
  <si>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</si>
  <si>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</si>
  <si>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</si>
  <si>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</si>
  <si>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</si>
  <si>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</si>
  <si>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</si>
  <si>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</si>
  <si>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</si>
  <si>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</si>
  <si>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</si>
  <si>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</si>
  <si>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</si>
  <si>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</si>
  <si>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</si>
  <si>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</si>
  <si>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</si>
  <si>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</si>
  <si>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</si>
  <si>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</si>
  <si>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</si>
  <si>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</si>
  <si>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</si>
  <si>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</si>
  <si>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</si>
  <si>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</si>
  <si>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</si>
  <si>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</si>
  <si>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</si>
  <si>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</si>
  <si>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</si>
  <si>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</si>
  <si>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</si>
  <si>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</si>
  <si>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</si>
  <si>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</si>
  <si>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</si>
  <si>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</si>
  <si>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</si>
  <si>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</si>
  <si>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</si>
  <si>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</si>
  <si>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</si>
  <si>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</si>
  <si>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</si>
  <si>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</si>
  <si>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</si>
  <si>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</si>
  <si>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</si>
  <si>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</si>
  <si>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</si>
  <si>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</si>
  <si>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</si>
  <si>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</si>
  <si>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</si>
  <si>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</si>
  <si>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</si>
  <si>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</si>
  <si>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</si>
  <si>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</si>
  <si>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</si>
  <si>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</si>
  <si>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</si>
  <si>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</si>
  <si>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</si>
  <si>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</si>
  <si>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</si>
  <si>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</si>
  <si>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</si>
  <si>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</si>
  <si>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</si>
  <si>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</si>
  <si>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</si>
  <si>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</si>
  <si>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</si>
  <si>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</si>
  <si>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</si>
  <si>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</si>
  <si>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</si>
  <si>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</si>
  <si>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</si>
  <si>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</si>
  <si>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</si>
  <si>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</si>
  <si>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</si>
  <si>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</si>
  <si>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</si>
  <si>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</si>
  <si>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</si>
  <si>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</si>
  <si>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</si>
  <si>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</si>
  <si>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</si>
  <si>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</si>
  <si>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</si>
  <si>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</si>
  <si>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</si>
  <si>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</si>
  <si>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</si>
  <si>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</si>
  <si>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</si>
  <si>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</si>
  <si>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</si>
  <si>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</si>
  <si>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</si>
  <si>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</si>
  <si>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</si>
  <si>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</si>
  <si>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</si>
  <si>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</si>
  <si>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</si>
  <si>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</si>
  <si>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</si>
  <si>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</si>
  <si>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</si>
  <si>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</si>
  <si>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</si>
  <si>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</si>
  <si>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</si>
  <si>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</si>
  <si>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</si>
  <si>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</si>
  <si>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</si>
  <si>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</si>
  <si>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</si>
  <si>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</si>
  <si>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</si>
  <si>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</si>
  <si>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</si>
  <si>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</si>
  <si>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</si>
  <si>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</si>
  <si>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</si>
  <si>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</si>
  <si>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</si>
  <si>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</si>
  <si>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</si>
  <si>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</si>
  <si>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</si>
  <si>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</si>
  <si>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</si>
  <si>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</si>
  <si>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</si>
  <si>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</si>
  <si>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</si>
  <si>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</si>
  <si>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</si>
  <si>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</si>
  <si>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</si>
  <si>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</si>
  <si>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</si>
  <si>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</si>
  <si>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</si>
  <si>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</si>
  <si>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</si>
  <si>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</si>
  <si>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</si>
  <si>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</si>
  <si>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</si>
  <si>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</si>
  <si>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</si>
  <si>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</si>
  <si>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</si>
  <si>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</si>
  <si>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</si>
  <si>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</si>
  <si>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</si>
  <si>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</si>
  <si>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</si>
  <si>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</si>
  <si>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</si>
  <si>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</si>
  <si>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</si>
  <si>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</si>
  <si>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</si>
  <si>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</si>
  <si>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</si>
  <si>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</si>
  <si>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</si>
  <si>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</si>
  <si>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</si>
  <si>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</si>
  <si>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</si>
  <si>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</si>
  <si>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</si>
  <si>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</si>
  <si>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</si>
  <si>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</si>
  <si>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</si>
  <si>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</si>
  <si>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</si>
  <si>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</si>
  <si>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</si>
  <si>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</si>
  <si>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</si>
  <si>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</si>
  <si>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</si>
  <si>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</si>
  <si>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</si>
  <si>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</si>
  <si>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</si>
  <si>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</si>
  <si>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</si>
  <si>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</si>
  <si>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</si>
  <si>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</si>
  <si>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</si>
  <si>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</si>
  <si>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</si>
  <si>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</si>
  <si>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</si>
  <si>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</si>
  <si>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</si>
  <si>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</si>
  <si>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</si>
  <si>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</si>
  <si>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</si>
  <si>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</si>
  <si>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</si>
  <si>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</si>
  <si>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</si>
  <si>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</si>
  <si>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</si>
  <si>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</si>
  <si>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</si>
  <si>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</si>
  <si>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</si>
  <si>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</si>
  <si>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</si>
  <si>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</si>
  <si>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</si>
  <si>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</si>
  <si>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</si>
  <si>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</si>
  <si>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</si>
  <si>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</si>
  <si>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</si>
  <si>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</si>
  <si>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</si>
  <si>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</si>
  <si>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</si>
  <si>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</si>
  <si>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</si>
  <si>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</si>
  <si>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</si>
  <si>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</si>
  <si>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</si>
  <si>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</si>
  <si>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</si>
  <si>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</si>
  <si>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</si>
  <si>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</si>
  <si>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</si>
  <si>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</si>
  <si>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</si>
  <si>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</si>
  <si>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</si>
  <si>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</si>
  <si>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</si>
  <si>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</si>
  <si>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</si>
  <si>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</si>
  <si>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</si>
  <si>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</si>
  <si>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</si>
  <si>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</si>
  <si>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</si>
  <si>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</si>
  <si>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</si>
  <si>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</si>
  <si>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</si>
  <si>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</si>
  <si>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</si>
  <si>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</si>
  <si>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</si>
  <si>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</si>
  <si>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</si>
  <si>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</si>
  <si>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</si>
  <si>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</si>
  <si>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</si>
  <si>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</si>
  <si>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</si>
  <si>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</si>
  <si>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</si>
  <si>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</si>
  <si>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</si>
  <si>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</si>
  <si>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</si>
  <si>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</si>
  <si>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</si>
  <si>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</si>
  <si>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</si>
  <si>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</si>
  <si>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</si>
  <si>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</si>
  <si>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</si>
  <si>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</si>
  <si>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</si>
  <si>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</si>
  <si>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</si>
  <si>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</si>
  <si>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</si>
  <si>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</si>
  <si>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</si>
  <si>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</si>
  <si>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</si>
  <si>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</si>
  <si>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</si>
  <si>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</si>
  <si>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</si>
  <si>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</si>
  <si>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</si>
  <si>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</si>
  <si>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</si>
  <si>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</si>
  <si>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</si>
  <si>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</si>
  <si>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</si>
  <si>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</si>
  <si>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</si>
  <si>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</si>
  <si>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</si>
  <si>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</si>
  <si>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</si>
  <si>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</si>
  <si>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</si>
  <si>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</si>
  <si>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</si>
  <si>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</si>
  <si>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</si>
  <si>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</si>
  <si>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</si>
  <si>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</si>
  <si>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</si>
  <si>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</si>
  <si>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</si>
  <si>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</si>
  <si>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</si>
  <si>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</si>
  <si>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</si>
  <si>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</si>
  <si>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</si>
  <si>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</si>
  <si>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</si>
  <si>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</si>
  <si>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</si>
  <si>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</si>
  <si>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</si>
  <si>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</si>
  <si>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</si>
  <si>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</si>
  <si>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</si>
  <si>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</si>
  <si>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</si>
  <si>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</si>
  <si>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</si>
  <si>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</si>
  <si>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</si>
  <si>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</si>
  <si>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</si>
  <si>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</si>
  <si>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</si>
  <si>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</si>
  <si>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</si>
  <si>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</si>
  <si>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</si>
  <si>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</si>
  <si>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</si>
  <si>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t>
  </si>
  <si>
    <t>横浜市</t>
  </si>
  <si>
    <t>14100_令和4年度</t>
  </si>
  <si>
    <t>14100_令和6年度</t>
  </si>
  <si>
    <t>令和6年度</t>
  </si>
  <si>
    <t>14130</t>
  </si>
  <si>
    <t>川崎市</t>
  </si>
  <si>
    <t>14130_令和4年度</t>
  </si>
  <si>
    <t>14130_令和6年度</t>
  </si>
  <si>
    <t>14150</t>
  </si>
  <si>
    <t>相模原市</t>
  </si>
  <si>
    <t>14150_令和4年度</t>
  </si>
  <si>
    <t>14150_令和6年度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</si>
  <si>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</si>
  <si>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</si>
  <si>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</si>
  <si>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</si>
  <si>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</si>
  <si>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</si>
  <si>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</si>
  <si>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</si>
  <si>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</si>
  <si>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</si>
  <si>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</si>
  <si>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</si>
  <si>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</si>
  <si>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</si>
  <si>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</si>
  <si>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</si>
  <si>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</si>
  <si>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</si>
  <si>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</si>
  <si>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</si>
  <si>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</si>
  <si>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</si>
  <si>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</si>
  <si>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</si>
  <si>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</si>
  <si>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</si>
  <si>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</si>
  <si>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</si>
  <si>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</si>
  <si>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</si>
  <si>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</si>
  <si>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</si>
  <si>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</si>
  <si>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</si>
  <si>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</si>
  <si>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</si>
  <si>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</si>
  <si>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</si>
  <si>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</si>
  <si>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</si>
  <si>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</si>
  <si>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</si>
  <si>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</si>
  <si>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</si>
  <si>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</si>
  <si>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</si>
  <si>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</si>
  <si>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</si>
  <si>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</si>
  <si>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</si>
  <si>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</si>
  <si>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</si>
  <si>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</si>
  <si>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</si>
  <si>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</si>
  <si>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</si>
  <si>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</si>
  <si>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</si>
  <si>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</si>
  <si>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</si>
  <si>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</si>
  <si>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</si>
  <si>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</si>
  <si>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</si>
  <si>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</si>
  <si>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</si>
  <si>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</si>
  <si>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</si>
  <si>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</si>
  <si>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</si>
  <si>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</si>
  <si>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</si>
  <si>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</si>
  <si>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14203</t>
  </si>
  <si>
    <t>平塚市</t>
  </si>
  <si>
    <t>14203_令和4年度</t>
  </si>
  <si>
    <t>14203_令和6年度</t>
  </si>
  <si>
    <t>14207</t>
  </si>
  <si>
    <t>茅ヶ崎市</t>
  </si>
  <si>
    <t>14207_令和4年度</t>
  </si>
  <si>
    <t>14207_令和6年度</t>
  </si>
  <si>
    <t>14213</t>
  </si>
  <si>
    <t>大和市</t>
  </si>
  <si>
    <t>14213_令和4年度</t>
  </si>
  <si>
    <t>14213_令和6年度</t>
  </si>
  <si>
    <t>14214</t>
  </si>
  <si>
    <t>伊勢原市</t>
  </si>
  <si>
    <t>14214_令和4年度</t>
  </si>
  <si>
    <t>14214_令和6年度</t>
  </si>
  <si>
    <t>14201</t>
  </si>
  <si>
    <t>横須賀市</t>
  </si>
  <si>
    <t>14201_令和4年度</t>
  </si>
  <si>
    <t>14201_令和6年度</t>
  </si>
  <si>
    <t>14204</t>
  </si>
  <si>
    <t>鎌倉市</t>
  </si>
  <si>
    <t>14204_令和4年度</t>
  </si>
  <si>
    <t>14204_令和6年度</t>
  </si>
  <si>
    <t>14211</t>
  </si>
  <si>
    <t>秦野市</t>
  </si>
  <si>
    <t>14211_令和4年度</t>
  </si>
  <si>
    <t>14211_令和6年度</t>
  </si>
  <si>
    <t>14383</t>
  </si>
  <si>
    <t>真鶴町</t>
  </si>
  <si>
    <t>14383_令和4年度</t>
  </si>
  <si>
    <t>14383_令和6年度</t>
  </si>
  <si>
    <t>14301</t>
  </si>
  <si>
    <t>葉山町</t>
  </si>
  <si>
    <t>14301_令和4年度</t>
  </si>
  <si>
    <t>14301_令和6年度</t>
  </si>
  <si>
    <t>14341</t>
  </si>
  <si>
    <t>大磯町</t>
  </si>
  <si>
    <t>14341_令和4年度</t>
  </si>
  <si>
    <t>14341_令和6年度</t>
  </si>
  <si>
    <t>14366</t>
  </si>
  <si>
    <t>開成町</t>
  </si>
  <si>
    <t>14366_令和4年度</t>
  </si>
  <si>
    <t>14366_令和6年度</t>
  </si>
  <si>
    <t>14216</t>
  </si>
  <si>
    <t>座間市</t>
  </si>
  <si>
    <t>14216_令和4年度</t>
  </si>
  <si>
    <t>14216_令和6年度</t>
  </si>
  <si>
    <t>14362</t>
  </si>
  <si>
    <t>大井町</t>
  </si>
  <si>
    <t>14362_令和4年度</t>
  </si>
  <si>
    <t>14362_令和6年度</t>
  </si>
  <si>
    <t>14384</t>
  </si>
  <si>
    <t>湯河原町</t>
  </si>
  <si>
    <t>14384_令和4年度</t>
  </si>
  <si>
    <t>14384_令和6年度</t>
  </si>
  <si>
    <t>14402</t>
  </si>
  <si>
    <t>清川村</t>
  </si>
  <si>
    <t>14402_令和4年度</t>
  </si>
  <si>
    <t>14402_令和6年度</t>
  </si>
  <si>
    <t>14342</t>
  </si>
  <si>
    <t>二宮町</t>
  </si>
  <si>
    <t>14342_令和4年度</t>
  </si>
  <si>
    <t>14342_令和6年度</t>
  </si>
  <si>
    <t>14382</t>
  </si>
  <si>
    <t>箱根町</t>
  </si>
  <si>
    <t>14382_令和4年度</t>
  </si>
  <si>
    <t>14382_令和6年度</t>
  </si>
  <si>
    <t>14363</t>
  </si>
  <si>
    <t>松田町</t>
  </si>
  <si>
    <t>14363_令和4年度</t>
  </si>
  <si>
    <t>14363_令和6年度</t>
  </si>
  <si>
    <t>14364</t>
  </si>
  <si>
    <t>山北町</t>
  </si>
  <si>
    <t>14364_令和4年度</t>
  </si>
  <si>
    <t>14364_令和6年度</t>
  </si>
  <si>
    <t>14361</t>
  </si>
  <si>
    <t>中井町</t>
  </si>
  <si>
    <t>14361_令和4年度</t>
  </si>
  <si>
    <t>14361_令和6年度</t>
  </si>
  <si>
    <t>14212</t>
  </si>
  <si>
    <t>厚木市</t>
  </si>
  <si>
    <t>14212_令和4年度</t>
  </si>
  <si>
    <t>14212_令和6年度</t>
  </si>
  <si>
    <t>14206</t>
  </si>
  <si>
    <t>小田原市</t>
  </si>
  <si>
    <t>14206_令和4年度</t>
  </si>
  <si>
    <t>14206_令和6年度</t>
  </si>
  <si>
    <t>14208</t>
  </si>
  <si>
    <t>逗子市</t>
  </si>
  <si>
    <t>14208_令和4年度</t>
  </si>
  <si>
    <t>14208_令和6年度</t>
  </si>
  <si>
    <t>14218</t>
  </si>
  <si>
    <t>綾瀬市</t>
  </si>
  <si>
    <t>14218_令和4年度</t>
  </si>
  <si>
    <t>14218_令和6年度</t>
  </si>
  <si>
    <t>05207_令和6年度</t>
  </si>
  <si>
    <t>05207</t>
  </si>
  <si>
    <t>湯沢市</t>
  </si>
  <si>
    <t>05207_令和4年度</t>
  </si>
  <si>
    <t>14321</t>
  </si>
  <si>
    <t>寒川町</t>
  </si>
  <si>
    <t>14321_令和4年度</t>
  </si>
  <si>
    <t>14321_令和6年度</t>
  </si>
  <si>
    <t>42214_平成2年度</t>
  </si>
  <si>
    <t>42214</t>
  </si>
  <si>
    <t>南島原市</t>
  </si>
  <si>
    <t>42214_平成17年度</t>
  </si>
  <si>
    <t>42214_平成18年度</t>
  </si>
  <si>
    <t>42214_平成19年度</t>
  </si>
  <si>
    <t>42214_平成20年度</t>
  </si>
  <si>
    <t>42214_平成21年度</t>
  </si>
  <si>
    <t>42214_平成22年度</t>
  </si>
  <si>
    <t>42214_平成23年度</t>
  </si>
  <si>
    <t>42214_平成24年度</t>
  </si>
  <si>
    <t>42214_平成25年度</t>
  </si>
  <si>
    <t>42214_平成26年度</t>
  </si>
  <si>
    <t>42214_平成27年度</t>
  </si>
  <si>
    <t>42214_平成28年度</t>
  </si>
  <si>
    <t>42214_平成29年度</t>
  </si>
  <si>
    <t>42214_平成30年度</t>
  </si>
  <si>
    <t>42214_令和元年度</t>
  </si>
  <si>
    <t>42214_令和2年度</t>
  </si>
  <si>
    <t>42214_令和3年度</t>
  </si>
  <si>
    <t>42214_令和4年度</t>
  </si>
  <si>
    <t>42214_令和5年度</t>
  </si>
  <si>
    <t>42214_令和6年度</t>
  </si>
  <si>
    <t>20208_平成2年度</t>
  </si>
  <si>
    <t>20208</t>
  </si>
  <si>
    <t>小諸市</t>
  </si>
  <si>
    <t>20208_平成17年度</t>
  </si>
  <si>
    <t>20208_平成18年度</t>
  </si>
  <si>
    <t>20208_平成19年度</t>
  </si>
  <si>
    <t>20208_平成20年度</t>
  </si>
  <si>
    <t>20208_平成21年度</t>
  </si>
  <si>
    <t>20208_平成22年度</t>
  </si>
  <si>
    <t>20208_平成23年度</t>
  </si>
  <si>
    <t>20208_平成24年度</t>
  </si>
  <si>
    <t>20208_平成25年度</t>
  </si>
  <si>
    <t>20208_平成26年度</t>
  </si>
  <si>
    <t>20208_平成27年度</t>
  </si>
  <si>
    <t>20208_平成28年度</t>
  </si>
  <si>
    <t>20208_平成29年度</t>
  </si>
  <si>
    <t>20208_平成30年度</t>
  </si>
  <si>
    <t>20208_令和元年度</t>
  </si>
  <si>
    <t>20208_令和2年度</t>
  </si>
  <si>
    <t>20208_令和3年度</t>
  </si>
  <si>
    <t>20208_令和4年度</t>
  </si>
  <si>
    <t>20208_令和5年度</t>
  </si>
  <si>
    <t>20208_令和6年度</t>
  </si>
  <si>
    <t>10524_平成2年度</t>
  </si>
  <si>
    <t>10524</t>
  </si>
  <si>
    <t>大泉町</t>
  </si>
  <si>
    <t>10524_平成17年度</t>
  </si>
  <si>
    <t>10524_平成18年度</t>
  </si>
  <si>
    <t>10524_平成19年度</t>
  </si>
  <si>
    <t>10524_平成20年度</t>
  </si>
  <si>
    <t>10524_平成21年度</t>
  </si>
  <si>
    <t>10524_平成22年度</t>
  </si>
  <si>
    <t>10524_平成23年度</t>
  </si>
  <si>
    <t>10524_平成24年度</t>
  </si>
  <si>
    <t>10524_平成25年度</t>
  </si>
  <si>
    <t>10524_平成26年度</t>
  </si>
  <si>
    <t>10524_平成27年度</t>
  </si>
  <si>
    <t>10524_平成28年度</t>
  </si>
  <si>
    <t>10524_平成29年度</t>
  </si>
  <si>
    <t>10524_平成30年度</t>
  </si>
  <si>
    <t>10524_令和元年度</t>
  </si>
  <si>
    <t>10524_令和2年度</t>
  </si>
  <si>
    <t>10524_令和3年度</t>
  </si>
  <si>
    <t>10524_令和4年度</t>
  </si>
  <si>
    <t>10524_令和5年度</t>
  </si>
  <si>
    <t>10524_令和6年度</t>
  </si>
  <si>
    <t>28205_平成2年度</t>
  </si>
  <si>
    <t>28205</t>
  </si>
  <si>
    <t>洲本市</t>
  </si>
  <si>
    <t>28205_平成17年度</t>
  </si>
  <si>
    <t>28205_平成18年度</t>
  </si>
  <si>
    <t>28205_平成19年度</t>
  </si>
  <si>
    <t>28205_平成20年度</t>
  </si>
  <si>
    <t>28205_平成21年度</t>
  </si>
  <si>
    <t>28205_平成22年度</t>
  </si>
  <si>
    <t>28205_平成23年度</t>
  </si>
  <si>
    <t>28205_平成24年度</t>
  </si>
  <si>
    <t>28205_平成25年度</t>
  </si>
  <si>
    <t>28205_平成26年度</t>
  </si>
  <si>
    <t>28205_平成27年度</t>
  </si>
  <si>
    <t>28205_平成28年度</t>
  </si>
  <si>
    <t>28205_平成29年度</t>
  </si>
  <si>
    <t>28205_平成30年度</t>
  </si>
  <si>
    <t>28205_令和元年度</t>
  </si>
  <si>
    <t>28205_令和2年度</t>
  </si>
  <si>
    <t>28205_令和3年度</t>
  </si>
  <si>
    <t>28205_令和4年度</t>
  </si>
  <si>
    <t>28205_令和5年度</t>
  </si>
  <si>
    <t>28205_令和6年度</t>
  </si>
  <si>
    <t>42213_平成2年度</t>
  </si>
  <si>
    <t>42213</t>
  </si>
  <si>
    <t>雲仙市</t>
  </si>
  <si>
    <t>42213_平成17年度</t>
  </si>
  <si>
    <t>42213_平成18年度</t>
  </si>
  <si>
    <t>42213_平成19年度</t>
  </si>
  <si>
    <t>42213_平成20年度</t>
  </si>
  <si>
    <t>42213_平成21年度</t>
  </si>
  <si>
    <t>42213_平成22年度</t>
  </si>
  <si>
    <t>42213_平成23年度</t>
  </si>
  <si>
    <t>42213_平成24年度</t>
  </si>
  <si>
    <t>42213_平成25年度</t>
  </si>
  <si>
    <t>42213_平成26年度</t>
  </si>
  <si>
    <t>42213_平成27年度</t>
  </si>
  <si>
    <t>42213_平成28年度</t>
  </si>
  <si>
    <t>42213_平成29年度</t>
  </si>
  <si>
    <t>42213_平成30年度</t>
  </si>
  <si>
    <t>42213_令和元年度</t>
  </si>
  <si>
    <t>42213_令和2年度</t>
  </si>
  <si>
    <t>42213_令和3年度</t>
  </si>
  <si>
    <t>42213_令和4年度</t>
  </si>
  <si>
    <t>42213_令和5年度</t>
  </si>
  <si>
    <t>42213_令和6年度</t>
  </si>
  <si>
    <t>12226_平成2年度</t>
  </si>
  <si>
    <t>12226</t>
  </si>
  <si>
    <t>富津市</t>
  </si>
  <si>
    <t>12226_平成17年度</t>
  </si>
  <si>
    <t>12226_平成18年度</t>
  </si>
  <si>
    <t>12226_平成19年度</t>
  </si>
  <si>
    <t>12226_平成20年度</t>
  </si>
  <si>
    <t>12226_平成21年度</t>
  </si>
  <si>
    <t>12226_平成22年度</t>
  </si>
  <si>
    <t>12226_平成23年度</t>
  </si>
  <si>
    <t>12226_平成24年度</t>
  </si>
  <si>
    <t>12226_平成25年度</t>
  </si>
  <si>
    <t>12226_平成26年度</t>
  </si>
  <si>
    <t>12226_平成27年度</t>
  </si>
  <si>
    <t>12226_平成28年度</t>
  </si>
  <si>
    <t>12226_平成29年度</t>
  </si>
  <si>
    <t>12226_平成30年度</t>
  </si>
  <si>
    <t>12226_令和元年度</t>
  </si>
  <si>
    <t>12226_令和2年度</t>
  </si>
  <si>
    <t>12226_令和3年度</t>
  </si>
  <si>
    <t>12226_令和4年度</t>
  </si>
  <si>
    <t>12226_令和5年度</t>
  </si>
  <si>
    <t>12226_令和6年度</t>
  </si>
  <si>
    <t>24341_平成2年度</t>
  </si>
  <si>
    <t>24341</t>
  </si>
  <si>
    <t>菰野町</t>
  </si>
  <si>
    <t>24341_平成17年度</t>
  </si>
  <si>
    <t>24341_平成18年度</t>
  </si>
  <si>
    <t>24341_平成19年度</t>
  </si>
  <si>
    <t>24341_平成20年度</t>
  </si>
  <si>
    <t>24341_平成21年度</t>
  </si>
  <si>
    <t>24341_平成22年度</t>
  </si>
  <si>
    <t>24341_平成23年度</t>
  </si>
  <si>
    <t>24341_平成24年度</t>
  </si>
  <si>
    <t>24341_平成25年度</t>
  </si>
  <si>
    <t>24341_平成26年度</t>
  </si>
  <si>
    <t>24341_平成27年度</t>
  </si>
  <si>
    <t>24341_平成28年度</t>
  </si>
  <si>
    <t>24341_平成29年度</t>
  </si>
  <si>
    <t>24341_平成30年度</t>
  </si>
  <si>
    <t>24341_令和元年度</t>
  </si>
  <si>
    <t>24341_令和2年度</t>
  </si>
  <si>
    <t>24341_令和3年度</t>
  </si>
  <si>
    <t>24341_令和4年度</t>
  </si>
  <si>
    <t>24341_令和5年度</t>
  </si>
  <si>
    <t>24341_令和6年度</t>
  </si>
  <si>
    <t>46222_平成2年度</t>
  </si>
  <si>
    <t>46222</t>
  </si>
  <si>
    <t>奄美市</t>
  </si>
  <si>
    <t>46222_平成17年度</t>
  </si>
  <si>
    <t>46222_平成18年度</t>
  </si>
  <si>
    <t>46222_平成19年度</t>
  </si>
  <si>
    <t>46222_平成20年度</t>
  </si>
  <si>
    <t>46222_平成21年度</t>
  </si>
  <si>
    <t>46222_平成22年度</t>
  </si>
  <si>
    <t>46222_平成23年度</t>
  </si>
  <si>
    <t>46222_平成24年度</t>
  </si>
  <si>
    <t>46222_平成25年度</t>
  </si>
  <si>
    <t>46222_平成26年度</t>
  </si>
  <si>
    <t>46222_平成27年度</t>
  </si>
  <si>
    <t>46222_平成28年度</t>
  </si>
  <si>
    <t>46222_平成29年度</t>
  </si>
  <si>
    <t>46222_平成30年度</t>
  </si>
  <si>
    <t>46222_令和元年度</t>
  </si>
  <si>
    <t>46222_令和2年度</t>
  </si>
  <si>
    <t>46222_令和3年度</t>
  </si>
  <si>
    <t>46222_令和4年度</t>
  </si>
  <si>
    <t>46222_令和5年度</t>
  </si>
  <si>
    <t>46222_令和6年度</t>
  </si>
  <si>
    <t>47350_平成2年度</t>
  </si>
  <si>
    <t>47350</t>
  </si>
  <si>
    <t>南風原町</t>
  </si>
  <si>
    <t>47350_平成17年度</t>
  </si>
  <si>
    <t>47350_平成18年度</t>
  </si>
  <si>
    <t>47350_平成19年度</t>
  </si>
  <si>
    <t>47350_平成20年度</t>
  </si>
  <si>
    <t>47350_平成21年度</t>
  </si>
  <si>
    <t>47350_平成22年度</t>
  </si>
  <si>
    <t>47350_平成23年度</t>
  </si>
  <si>
    <t>47350_平成24年度</t>
  </si>
  <si>
    <t>47350_平成25年度</t>
  </si>
  <si>
    <t>47350_平成26年度</t>
  </si>
  <si>
    <t>47350_平成27年度</t>
  </si>
  <si>
    <t>47350_平成28年度</t>
  </si>
  <si>
    <t>47350_平成29年度</t>
  </si>
  <si>
    <t>47350_平成30年度</t>
  </si>
  <si>
    <t>47350_令和元年度</t>
  </si>
  <si>
    <t>47350_令和2年度</t>
  </si>
  <si>
    <t>47350_令和3年度</t>
  </si>
  <si>
    <t>47350_令和4年度</t>
  </si>
  <si>
    <t>47350_令和5年度</t>
  </si>
  <si>
    <t>47350_令和6年度</t>
  </si>
  <si>
    <t>08215_平成2年度</t>
  </si>
  <si>
    <t>08215</t>
  </si>
  <si>
    <t>北茨城市</t>
  </si>
  <si>
    <t>08215_平成17年度</t>
  </si>
  <si>
    <t>08215_平成18年度</t>
  </si>
  <si>
    <t>08215_平成19年度</t>
  </si>
  <si>
    <t>08215_平成20年度</t>
  </si>
  <si>
    <t>08215_平成21年度</t>
  </si>
  <si>
    <t>08215_平成22年度</t>
  </si>
  <si>
    <t>08215_平成23年度</t>
  </si>
  <si>
    <t>08215_平成24年度</t>
  </si>
  <si>
    <t>08215_平成25年度</t>
  </si>
  <si>
    <t>08215_平成26年度</t>
  </si>
  <si>
    <t>08215_平成27年度</t>
  </si>
  <si>
    <t>08215_平成28年度</t>
  </si>
  <si>
    <t>08215_平成29年度</t>
  </si>
  <si>
    <t>08215_平成30年度</t>
  </si>
  <si>
    <t>08215_令和元年度</t>
  </si>
  <si>
    <t>08215_令和2年度</t>
  </si>
  <si>
    <t>08215_令和3年度</t>
  </si>
  <si>
    <t>08215_令和4年度</t>
  </si>
  <si>
    <t>08215_令和5年度</t>
  </si>
  <si>
    <t>08215_令和6年度</t>
  </si>
  <si>
    <t>14217_平成2年度</t>
  </si>
  <si>
    <t>14217</t>
  </si>
  <si>
    <t>南足柄市</t>
  </si>
  <si>
    <t>14217_平成17年度</t>
  </si>
  <si>
    <t>14217_平成18年度</t>
  </si>
  <si>
    <t>14217_平成19年度</t>
  </si>
  <si>
    <t>14217_平成20年度</t>
  </si>
  <si>
    <t>14217_平成21年度</t>
  </si>
  <si>
    <t>14217_平成22年度</t>
  </si>
  <si>
    <t>14217_平成23年度</t>
  </si>
  <si>
    <t>14217_平成24年度</t>
  </si>
  <si>
    <t>14217_平成25年度</t>
  </si>
  <si>
    <t>14217_平成26年度</t>
  </si>
  <si>
    <t>14217_平成27年度</t>
  </si>
  <si>
    <t>14217_平成28年度</t>
  </si>
  <si>
    <t>14217_平成29年度</t>
  </si>
  <si>
    <t>14217_平成30年度</t>
  </si>
  <si>
    <t>14217_令和元年度</t>
  </si>
  <si>
    <t>14217_令和2年度</t>
  </si>
  <si>
    <t>14217_令和3年度</t>
  </si>
  <si>
    <t>14217_令和4年度</t>
  </si>
  <si>
    <t>14217_令和5年度</t>
  </si>
  <si>
    <t>14217_令和6年度</t>
  </si>
  <si>
    <t>14210_平成2年度</t>
  </si>
  <si>
    <t>14210</t>
  </si>
  <si>
    <t>三浦市</t>
  </si>
  <si>
    <t>14210_平成17年度</t>
  </si>
  <si>
    <t>14210_平成18年度</t>
  </si>
  <si>
    <t>14210_平成19年度</t>
  </si>
  <si>
    <t>14210_平成20年度</t>
  </si>
  <si>
    <t>14210_平成21年度</t>
  </si>
  <si>
    <t>14210_平成22年度</t>
  </si>
  <si>
    <t>14210_平成23年度</t>
  </si>
  <si>
    <t>14210_平成24年度</t>
  </si>
  <si>
    <t>14210_平成25年度</t>
  </si>
  <si>
    <t>14210_平成26年度</t>
  </si>
  <si>
    <t>14210_平成27年度</t>
  </si>
  <si>
    <t>14210_平成28年度</t>
  </si>
  <si>
    <t>14210_平成29年度</t>
  </si>
  <si>
    <t>14210_平成30年度</t>
  </si>
  <si>
    <t>14210_令和元年度</t>
  </si>
  <si>
    <t>14210_令和2年度</t>
  </si>
  <si>
    <t>14210_令和3年度</t>
  </si>
  <si>
    <t>14210_令和4年度</t>
  </si>
  <si>
    <t>14210_令和5年度</t>
  </si>
  <si>
    <t>14210_令和6年度</t>
  </si>
  <si>
    <t>05207_平成2年度</t>
  </si>
  <si>
    <t>05207_平成17年度</t>
  </si>
  <si>
    <t>05207_平成18年度</t>
  </si>
  <si>
    <t>05207_平成19年度</t>
  </si>
  <si>
    <t>05207_平成20年度</t>
  </si>
  <si>
    <t>05207_平成21年度</t>
  </si>
  <si>
    <t>05207_平成22年度</t>
  </si>
  <si>
    <t>05207_平成23年度</t>
  </si>
  <si>
    <t>05207_平成24年度</t>
  </si>
  <si>
    <t>05207_平成25年度</t>
  </si>
  <si>
    <t>05207_平成26年度</t>
  </si>
  <si>
    <t>05207_平成27年度</t>
  </si>
  <si>
    <t>05207_平成28年度</t>
  </si>
  <si>
    <t>05207_平成29年度</t>
  </si>
  <si>
    <t>05207_平成30年度</t>
  </si>
  <si>
    <t>05207_令和元年度</t>
  </si>
  <si>
    <t>05207_令和2年度</t>
  </si>
  <si>
    <t>05207_令和3年度</t>
  </si>
  <si>
    <t>05207_令和5年度</t>
  </si>
  <si>
    <t>08230_平成2年度</t>
  </si>
  <si>
    <t>08230</t>
  </si>
  <si>
    <t>かすみがうら市</t>
  </si>
  <si>
    <t>08230_平成17年度</t>
  </si>
  <si>
    <t>08230_平成18年度</t>
  </si>
  <si>
    <t>08230_平成19年度</t>
  </si>
  <si>
    <t>08230_平成20年度</t>
  </si>
  <si>
    <t>08230_平成21年度</t>
  </si>
  <si>
    <t>08230_平成22年度</t>
  </si>
  <si>
    <t>08230_平成23年度</t>
  </si>
  <si>
    <t>08230_平成24年度</t>
  </si>
  <si>
    <t>08230_平成25年度</t>
  </si>
  <si>
    <t>08230_平成26年度</t>
  </si>
  <si>
    <t>08230_平成27年度</t>
  </si>
  <si>
    <t>08230_平成28年度</t>
  </si>
  <si>
    <t>08230_平成29年度</t>
  </si>
  <si>
    <t>08230_平成30年度</t>
  </si>
  <si>
    <t>08230_令和元年度</t>
  </si>
  <si>
    <t>08230_令和2年度</t>
  </si>
  <si>
    <t>08230_令和3年度</t>
  </si>
  <si>
    <t>08230_令和4年度</t>
  </si>
  <si>
    <t>08230_令和5年度</t>
  </si>
  <si>
    <t>08230_令和6年度</t>
  </si>
  <si>
    <t>15223_平成2年度</t>
  </si>
  <si>
    <t>15223</t>
  </si>
  <si>
    <t>阿賀野市</t>
  </si>
  <si>
    <t>15223_平成17年度</t>
  </si>
  <si>
    <t>15223_平成18年度</t>
  </si>
  <si>
    <t>15223_平成19年度</t>
  </si>
  <si>
    <t>15223_平成20年度</t>
  </si>
  <si>
    <t>15223_平成21年度</t>
  </si>
  <si>
    <t>15223_平成22年度</t>
  </si>
  <si>
    <t>15223_平成23年度</t>
  </si>
  <si>
    <t>15223_平成24年度</t>
  </si>
  <si>
    <t>15223_平成25年度</t>
  </si>
  <si>
    <t>15223_平成26年度</t>
  </si>
  <si>
    <t>15223_平成27年度</t>
  </si>
  <si>
    <t>15223_平成28年度</t>
  </si>
  <si>
    <t>15223_平成29年度</t>
  </si>
  <si>
    <t>15223_平成30年度</t>
  </si>
  <si>
    <t>15223_令和元年度</t>
  </si>
  <si>
    <t>15223_令和2年度</t>
  </si>
  <si>
    <t>15223_令和3年度</t>
  </si>
  <si>
    <t>15223_令和4年度</t>
  </si>
  <si>
    <t>15223_令和5年度</t>
  </si>
  <si>
    <t>15223_令和6年度</t>
  </si>
  <si>
    <t>38207_平成2年度</t>
  </si>
  <si>
    <t>38207</t>
  </si>
  <si>
    <t>大洲市</t>
  </si>
  <si>
    <t>38207_平成17年度</t>
  </si>
  <si>
    <t>38207_平成18年度</t>
  </si>
  <si>
    <t>38207_平成19年度</t>
  </si>
  <si>
    <t>38207_平成20年度</t>
  </si>
  <si>
    <t>38207_平成21年度</t>
  </si>
  <si>
    <t>38207_平成22年度</t>
  </si>
  <si>
    <t>38207_平成23年度</t>
  </si>
  <si>
    <t>38207_平成24年度</t>
  </si>
  <si>
    <t>38207_平成25年度</t>
  </si>
  <si>
    <t>38207_平成26年度</t>
  </si>
  <si>
    <t>38207_平成27年度</t>
  </si>
  <si>
    <t>38207_平成28年度</t>
  </si>
  <si>
    <t>38207_平成29年度</t>
  </si>
  <si>
    <t>38207_平成30年度</t>
  </si>
  <si>
    <t>38207_令和元年度</t>
  </si>
  <si>
    <t>38207_令和2年度</t>
  </si>
  <si>
    <t>38207_令和3年度</t>
  </si>
  <si>
    <t>38207_令和4年度</t>
  </si>
  <si>
    <t>38207_令和5年度</t>
  </si>
  <si>
    <t>38207_令和6年度</t>
  </si>
  <si>
    <t>42307_平成2年度</t>
  </si>
  <si>
    <t>42307</t>
  </si>
  <si>
    <t>長与町</t>
  </si>
  <si>
    <t>42307_平成17年度</t>
  </si>
  <si>
    <t>42307_平成18年度</t>
  </si>
  <si>
    <t>42307_平成19年度</t>
  </si>
  <si>
    <t>42307_平成20年度</t>
  </si>
  <si>
    <t>42307_平成21年度</t>
  </si>
  <si>
    <t>42307_平成22年度</t>
  </si>
  <si>
    <t>42307_平成23年度</t>
  </si>
  <si>
    <t>42307_平成24年度</t>
  </si>
  <si>
    <t>42307_平成25年度</t>
  </si>
  <si>
    <t>42307_平成26年度</t>
  </si>
  <si>
    <t>42307_平成27年度</t>
  </si>
  <si>
    <t>42307_平成28年度</t>
  </si>
  <si>
    <t>42307_平成29年度</t>
  </si>
  <si>
    <t>42307_平成30年度</t>
  </si>
  <si>
    <t>42307_令和元年度</t>
  </si>
  <si>
    <t>42307_令和2年度</t>
  </si>
  <si>
    <t>42307_令和3年度</t>
  </si>
  <si>
    <t>42307_令和4年度</t>
  </si>
  <si>
    <t>42307_令和5年度</t>
  </si>
  <si>
    <t>42307_令和6年度</t>
  </si>
  <si>
    <t>06206_平成2年度</t>
  </si>
  <si>
    <t>06206</t>
  </si>
  <si>
    <t>寒河江市</t>
  </si>
  <si>
    <t>06206_平成17年度</t>
  </si>
  <si>
    <t>06206_平成18年度</t>
  </si>
  <si>
    <t>06206_平成19年度</t>
  </si>
  <si>
    <t>06206_平成20年度</t>
  </si>
  <si>
    <t>06206_平成21年度</t>
  </si>
  <si>
    <t>06206_平成22年度</t>
  </si>
  <si>
    <t>06206_平成23年度</t>
  </si>
  <si>
    <t>06206_平成24年度</t>
  </si>
  <si>
    <t>06206_平成25年度</t>
  </si>
  <si>
    <t>06206_平成26年度</t>
  </si>
  <si>
    <t>06206_平成27年度</t>
  </si>
  <si>
    <t>06206_平成28年度</t>
  </si>
  <si>
    <t>06206_平成29年度</t>
  </si>
  <si>
    <t>06206_平成30年度</t>
  </si>
  <si>
    <t>06206_令和元年度</t>
  </si>
  <si>
    <t>06206_令和2年度</t>
  </si>
  <si>
    <t>06206_令和3年度</t>
  </si>
  <si>
    <t>06206_令和4年度</t>
  </si>
  <si>
    <t>06206_令和5年度</t>
  </si>
  <si>
    <t>06206_令和6年度</t>
  </si>
  <si>
    <t>16207_平成2年度</t>
  </si>
  <si>
    <t>16207</t>
  </si>
  <si>
    <t>黒部市</t>
  </si>
  <si>
    <t>16207_平成17年度</t>
  </si>
  <si>
    <t>16207_平成18年度</t>
  </si>
  <si>
    <t>16207_平成19年度</t>
  </si>
  <si>
    <t>16207_平成20年度</t>
  </si>
  <si>
    <t>16207_平成21年度</t>
  </si>
  <si>
    <t>16207_平成22年度</t>
  </si>
  <si>
    <t>16207_平成23年度</t>
  </si>
  <si>
    <t>16207_平成24年度</t>
  </si>
  <si>
    <t>16207_平成25年度</t>
  </si>
  <si>
    <t>16207_平成26年度</t>
  </si>
  <si>
    <t>16207_平成27年度</t>
  </si>
  <si>
    <t>16207_平成28年度</t>
  </si>
  <si>
    <t>16207_平成29年度</t>
  </si>
  <si>
    <t>16207_平成30年度</t>
  </si>
  <si>
    <t>16207_令和元年度</t>
  </si>
  <si>
    <t>16207_令和2年度</t>
  </si>
  <si>
    <t>16207_令和3年度</t>
  </si>
  <si>
    <t>16207_令和4年度</t>
  </si>
  <si>
    <t>16207_令和5年度</t>
  </si>
  <si>
    <t>16207_令和6年度</t>
  </si>
  <si>
    <t>28228_平成2年度</t>
  </si>
  <si>
    <t>28228</t>
  </si>
  <si>
    <t>加東市</t>
  </si>
  <si>
    <t>28228_平成17年度</t>
  </si>
  <si>
    <t>28228_平成18年度</t>
  </si>
  <si>
    <t>28228_平成19年度</t>
  </si>
  <si>
    <t>28228_平成20年度</t>
  </si>
  <si>
    <t>28228_平成21年度</t>
  </si>
  <si>
    <t>28228_平成22年度</t>
  </si>
  <si>
    <t>28228_平成23年度</t>
  </si>
  <si>
    <t>28228_平成24年度</t>
  </si>
  <si>
    <t>28228_平成25年度</t>
  </si>
  <si>
    <t>28228_平成26年度</t>
  </si>
  <si>
    <t>28228_平成27年度</t>
  </si>
  <si>
    <t>28228_平成28年度</t>
  </si>
  <si>
    <t>28228_平成29年度</t>
  </si>
  <si>
    <t>28228_平成30年度</t>
  </si>
  <si>
    <t>28228_令和元年度</t>
  </si>
  <si>
    <t>28228_令和2年度</t>
  </si>
  <si>
    <t>28228_令和3年度</t>
  </si>
  <si>
    <t>28228_令和4年度</t>
  </si>
  <si>
    <t>28228_令和5年度</t>
  </si>
  <si>
    <t>28228_令和6年度</t>
  </si>
  <si>
    <t>28221_平成2年度</t>
  </si>
  <si>
    <t>28221</t>
  </si>
  <si>
    <t>丹波篠山市</t>
  </si>
  <si>
    <t>28221_平成17年度</t>
  </si>
  <si>
    <t>28221_平成18年度</t>
  </si>
  <si>
    <t>28221_平成19年度</t>
  </si>
  <si>
    <t>28221_平成20年度</t>
  </si>
  <si>
    <t>28221_平成21年度</t>
  </si>
  <si>
    <t>28221_平成22年度</t>
  </si>
  <si>
    <t>28221_平成23年度</t>
  </si>
  <si>
    <t>28221_平成24年度</t>
  </si>
  <si>
    <t>28221_平成25年度</t>
  </si>
  <si>
    <t>28221_平成26年度</t>
  </si>
  <si>
    <t>28221_平成27年度</t>
  </si>
  <si>
    <t>28221_平成28年度</t>
  </si>
  <si>
    <t>28221_平成29年度</t>
  </si>
  <si>
    <t>28221_平成30年度</t>
  </si>
  <si>
    <t>28221_令和元年度</t>
  </si>
  <si>
    <t>28221_令和2年度</t>
  </si>
  <si>
    <t>28221_令和3年度</t>
  </si>
  <si>
    <t>28221_令和4年度</t>
  </si>
  <si>
    <t>28221_令和5年度</t>
  </si>
  <si>
    <t>28221_令和6年度</t>
  </si>
  <si>
    <t>14401_平成2年度</t>
  </si>
  <si>
    <t>14401</t>
  </si>
  <si>
    <t>愛川町</t>
  </si>
  <si>
    <t>14401_平成17年度</t>
  </si>
  <si>
    <t>14401_平成18年度</t>
  </si>
  <si>
    <t>14401_平成19年度</t>
  </si>
  <si>
    <t>14401_平成20年度</t>
  </si>
  <si>
    <t>14401_平成21年度</t>
  </si>
  <si>
    <t>14401_平成22年度</t>
  </si>
  <si>
    <t>14401_平成23年度</t>
  </si>
  <si>
    <t>14401_平成24年度</t>
  </si>
  <si>
    <t>14401_平成25年度</t>
  </si>
  <si>
    <t>14401_平成26年度</t>
  </si>
  <si>
    <t>14401_平成27年度</t>
  </si>
  <si>
    <t>14401_平成28年度</t>
  </si>
  <si>
    <t>14401_平成29年度</t>
  </si>
  <si>
    <t>14401_平成30年度</t>
  </si>
  <si>
    <t>14401_令和元年度</t>
  </si>
  <si>
    <t>14401_令和2年度</t>
  </si>
  <si>
    <t>14401_令和3年度</t>
  </si>
  <si>
    <t>14401_令和4年度</t>
  </si>
  <si>
    <t>14401_令和5年度</t>
  </si>
  <si>
    <t>14401_令和6年度</t>
  </si>
  <si>
    <t>40215_平成2年度</t>
  </si>
  <si>
    <t>40215</t>
  </si>
  <si>
    <t>中間市</t>
  </si>
  <si>
    <t>40215_平成17年度</t>
  </si>
  <si>
    <t>40215_平成18年度</t>
  </si>
  <si>
    <t>40215_平成19年度</t>
  </si>
  <si>
    <t>40215_平成20年度</t>
  </si>
  <si>
    <t>40215_平成21年度</t>
  </si>
  <si>
    <t>40215_平成22年度</t>
  </si>
  <si>
    <t>40215_平成23年度</t>
  </si>
  <si>
    <t>40215_平成24年度</t>
  </si>
  <si>
    <t>40215_平成25年度</t>
  </si>
  <si>
    <t>40215_平成26年度</t>
  </si>
  <si>
    <t>40215_平成27年度</t>
  </si>
  <si>
    <t>40215_平成28年度</t>
  </si>
  <si>
    <t>40215_平成29年度</t>
  </si>
  <si>
    <t>40215_平成30年度</t>
  </si>
  <si>
    <t>40215_令和元年度</t>
  </si>
  <si>
    <t>40215_令和2年度</t>
  </si>
  <si>
    <t>40215_令和3年度</t>
  </si>
  <si>
    <t>40215_令和4年度</t>
  </si>
  <si>
    <t>40215_令和5年度</t>
  </si>
  <si>
    <t>40215_令和6年度</t>
  </si>
  <si>
    <t>16204_平成2年度</t>
  </si>
  <si>
    <t>16204</t>
  </si>
  <si>
    <t>魚津市</t>
  </si>
  <si>
    <t>16204_平成17年度</t>
  </si>
  <si>
    <t>16204_平成18年度</t>
  </si>
  <si>
    <t>16204_平成19年度</t>
  </si>
  <si>
    <t>16204_平成20年度</t>
  </si>
  <si>
    <t>16204_平成21年度</t>
  </si>
  <si>
    <t>16204_平成22年度</t>
  </si>
  <si>
    <t>16204_平成23年度</t>
  </si>
  <si>
    <t>16204_平成24年度</t>
  </si>
  <si>
    <t>16204_平成25年度</t>
  </si>
  <si>
    <t>16204_平成26年度</t>
  </si>
  <si>
    <t>16204_平成27年度</t>
  </si>
  <si>
    <t>16204_平成28年度</t>
  </si>
  <si>
    <t>16204_平成29年度</t>
  </si>
  <si>
    <t>16204_平成30年度</t>
  </si>
  <si>
    <t>16204_令和元年度</t>
  </si>
  <si>
    <t>16204_令和2年度</t>
  </si>
  <si>
    <t>16204_令和3年度</t>
  </si>
  <si>
    <t>16204_令和4年度</t>
  </si>
  <si>
    <t>16204_令和5年度</t>
  </si>
  <si>
    <t>16204_令和6年度</t>
  </si>
  <si>
    <t>15216_平成2年度</t>
  </si>
  <si>
    <t>15216</t>
  </si>
  <si>
    <t>糸魚川市</t>
  </si>
  <si>
    <t>15216_平成17年度</t>
  </si>
  <si>
    <t>15216_平成18年度</t>
  </si>
  <si>
    <t>15216_平成19年度</t>
  </si>
  <si>
    <t>15216_平成20年度</t>
  </si>
  <si>
    <t>15216_平成21年度</t>
  </si>
  <si>
    <t>15216_平成22年度</t>
  </si>
  <si>
    <t>15216_平成23年度</t>
  </si>
  <si>
    <t>15216_平成24年度</t>
  </si>
  <si>
    <t>15216_平成25年度</t>
  </si>
  <si>
    <t>15216_平成26年度</t>
  </si>
  <si>
    <t>15216_平成27年度</t>
  </si>
  <si>
    <t>15216_平成28年度</t>
  </si>
  <si>
    <t>15216_平成29年度</t>
  </si>
  <si>
    <t>15216_平成30年度</t>
  </si>
  <si>
    <t>15216_令和元年度</t>
  </si>
  <si>
    <t>15216_令和2年度</t>
  </si>
  <si>
    <t>15216_令和3年度</t>
  </si>
  <si>
    <t>15216_令和4年度</t>
  </si>
  <si>
    <t>15216_令和5年度</t>
  </si>
  <si>
    <t>15216_令和6年度</t>
  </si>
  <si>
    <t>08225_平成2年度</t>
  </si>
  <si>
    <t>08225</t>
  </si>
  <si>
    <t>常陸大宮市</t>
  </si>
  <si>
    <t>08225_平成17年度</t>
  </si>
  <si>
    <t>08225_平成18年度</t>
  </si>
  <si>
    <t>08225_平成19年度</t>
  </si>
  <si>
    <t>08225_平成20年度</t>
  </si>
  <si>
    <t>08225_平成21年度</t>
  </si>
  <si>
    <t>08225_平成22年度</t>
  </si>
  <si>
    <t>08225_平成23年度</t>
  </si>
  <si>
    <t>08225_平成24年度</t>
  </si>
  <si>
    <t>08225_平成25年度</t>
  </si>
  <si>
    <t>08225_平成26年度</t>
  </si>
  <si>
    <t>08225_平成27年度</t>
  </si>
  <si>
    <t>08225_平成28年度</t>
  </si>
  <si>
    <t>08225_平成29年度</t>
  </si>
  <si>
    <t>08225_平成30年度</t>
  </si>
  <si>
    <t>08225_令和元年度</t>
  </si>
  <si>
    <t>08225_令和2年度</t>
  </si>
  <si>
    <t>08225_令和3年度</t>
  </si>
  <si>
    <t>08225_令和4年度</t>
  </si>
  <si>
    <t>08225_令和5年度</t>
  </si>
  <si>
    <t>08225_令和6年度</t>
  </si>
  <si>
    <t>15211_平成2年度</t>
  </si>
  <si>
    <t>15211</t>
  </si>
  <si>
    <t>見附市</t>
  </si>
  <si>
    <t>15211_平成17年度</t>
  </si>
  <si>
    <t>15211_平成18年度</t>
  </si>
  <si>
    <t>15211_平成19年度</t>
  </si>
  <si>
    <t>15211_平成20年度</t>
  </si>
  <si>
    <t>15211_平成21年度</t>
  </si>
  <si>
    <t>15211_平成22年度</t>
  </si>
  <si>
    <t>15211_平成23年度</t>
  </si>
  <si>
    <t>15211_平成24年度</t>
  </si>
  <si>
    <t>15211_平成25年度</t>
  </si>
  <si>
    <t>15211_平成26年度</t>
  </si>
  <si>
    <t>15211_平成27年度</t>
  </si>
  <si>
    <t>15211_平成28年度</t>
  </si>
  <si>
    <t>15211_平成29年度</t>
  </si>
  <si>
    <t>15211_平成30年度</t>
  </si>
  <si>
    <t>15211_令和元年度</t>
  </si>
  <si>
    <t>15211_令和2年度</t>
  </si>
  <si>
    <t>15211_令和3年度</t>
  </si>
  <si>
    <t>15211_令和4年度</t>
  </si>
  <si>
    <t>15211_令和5年度</t>
  </si>
  <si>
    <t>15211_令和6年度</t>
  </si>
  <si>
    <t>21219_平成2年度</t>
  </si>
  <si>
    <t>21219</t>
  </si>
  <si>
    <t>郡上市</t>
  </si>
  <si>
    <t>21219_平成17年度</t>
  </si>
  <si>
    <t>21219_平成18年度</t>
  </si>
  <si>
    <t>21219_平成19年度</t>
  </si>
  <si>
    <t>21219_平成20年度</t>
  </si>
  <si>
    <t>21219_平成21年度</t>
  </si>
  <si>
    <t>21219_平成22年度</t>
  </si>
  <si>
    <t>21219_平成23年度</t>
  </si>
  <si>
    <t>21219_平成24年度</t>
  </si>
  <si>
    <t>21219_平成25年度</t>
  </si>
  <si>
    <t>21219_平成26年度</t>
  </si>
  <si>
    <t>21219_平成27年度</t>
  </si>
  <si>
    <t>21219_平成28年度</t>
  </si>
  <si>
    <t>21219_平成29年度</t>
  </si>
  <si>
    <t>21219_平成30年度</t>
  </si>
  <si>
    <t>21219_令和元年度</t>
  </si>
  <si>
    <t>21219_令和2年度</t>
  </si>
  <si>
    <t>21219_令和3年度</t>
  </si>
  <si>
    <t>21219_令和4年度</t>
  </si>
  <si>
    <t>21219_令和5年度</t>
  </si>
  <si>
    <t>21219_令和6年度</t>
  </si>
  <si>
    <t>09361_平成2年度</t>
  </si>
  <si>
    <t>09361</t>
  </si>
  <si>
    <t>壬生町</t>
  </si>
  <si>
    <t>09361_平成17年度</t>
  </si>
  <si>
    <t>09361_平成18年度</t>
  </si>
  <si>
    <t>09361_平成19年度</t>
  </si>
  <si>
    <t>09361_平成20年度</t>
  </si>
  <si>
    <t>09361_平成21年度</t>
  </si>
  <si>
    <t>09361_平成22年度</t>
  </si>
  <si>
    <t>09361_平成23年度</t>
  </si>
  <si>
    <t>09361_平成24年度</t>
  </si>
  <si>
    <t>09361_平成25年度</t>
  </si>
  <si>
    <t>09361_平成26年度</t>
  </si>
  <si>
    <t>09361_平成27年度</t>
  </si>
  <si>
    <t>09361_平成28年度</t>
  </si>
  <si>
    <t>09361_平成29年度</t>
  </si>
  <si>
    <t>09361_平成30年度</t>
  </si>
  <si>
    <t>09361_令和元年度</t>
  </si>
  <si>
    <t>09361_令和2年度</t>
  </si>
  <si>
    <t>09361_令和3年度</t>
  </si>
  <si>
    <t>09361_令和4年度</t>
  </si>
  <si>
    <t>09361_令和5年度</t>
  </si>
  <si>
    <t>09361_令和6年度</t>
  </si>
  <si>
    <t>14215</t>
  </si>
  <si>
    <t>海老名市</t>
  </si>
  <si>
    <t>14215_令和4年度</t>
  </si>
  <si>
    <t>14215_令和6年度</t>
  </si>
  <si>
    <t>14205</t>
  </si>
  <si>
    <t>藤沢市</t>
  </si>
  <si>
    <t>14205_令和4年度</t>
  </si>
  <si>
    <t>14205_令和6年度</t>
  </si>
  <si>
    <t>14_平成2年度</t>
  </si>
  <si>
    <t>14</t>
  </si>
  <si>
    <t>神奈川県</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</si>
  <si>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</si>
  <si>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</si>
  <si>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</si>
  <si>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</si>
  <si>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</si>
  <si>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</si>
  <si>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</si>
  <si>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</si>
  <si>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</si>
  <si>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</si>
  <si>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</si>
  <si>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</si>
  <si>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</si>
  <si>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</si>
  <si>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</si>
  <si>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</si>
  <si>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</si>
  <si>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</si>
  <si>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14_令和5年度</t>
  </si>
  <si>
    <t>14_令和6年度</t>
  </si>
  <si>
    <t>14401_令和7年度</t>
  </si>
  <si>
    <t>14401_令和8年度</t>
  </si>
  <si>
    <t>14401_令和9年度</t>
  </si>
  <si>
    <t>14401_令和10年度</t>
  </si>
  <si>
    <t>14401_令和11年度</t>
  </si>
  <si>
    <t>14401_令和12年度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</si>
</sst>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2.1119636752800002</c:v>
                </c:pt>
                <c:pt idx="1">
                  <c:v>4.16917428046</c:v>
                </c:pt>
                <c:pt idx="2">
                  <c:v>5.4275401745600007</c:v>
                </c:pt>
                <c:pt idx="3">
                  <c:v>3.4154039720511999</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90.503896693376134</c:v>
                </c:pt>
                <c:pt idx="1">
                  <c:v>91.088768789616452</c:v>
                </c:pt>
                <c:pt idx="2">
                  <c:v>90.425995169526615</c:v>
                </c:pt>
                <c:pt idx="3">
                  <c:v>90.947788639616221</c:v>
                </c:pt>
                <c:pt idx="4">
                  <c:v>92.375755805087906</c:v>
                </c:pt>
                <c:pt idx="5">
                  <c:v>90.903616392963684</c:v>
                </c:pt>
                <c:pt idx="6">
                  <c:v>91.717141863831131</c:v>
                </c:pt>
                <c:pt idx="7">
                  <c:v>91.345038024006072</c:v>
                </c:pt>
                <c:pt idx="8">
                  <c:v>90.880360309359631</c:v>
                </c:pt>
                <c:pt idx="9">
                  <c:v>88.911092668950005</c:v>
                </c:pt>
                <c:pt idx="10">
                  <c:v>89.338459938456609</c:v>
                </c:pt>
                <c:pt idx="11">
                  <c:v>80.057321255371704</c:v>
                </c:pt>
                <c:pt idx="12">
                  <c:v>77.438838054157742</c:v>
                </c:pt>
                <c:pt idx="13">
                  <c:v>80.156742131661076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40.422940560422127</c:v>
                </c:pt>
                <c:pt idx="1">
                  <c:v>43.144139181810438</c:v>
                </c:pt>
                <c:pt idx="2">
                  <c:v>45.659929281176787</c:v>
                </c:pt>
                <c:pt idx="3">
                  <c:v>50.950113622213237</c:v>
                </c:pt>
                <c:pt idx="4">
                  <c:v>53.566883187348573</c:v>
                </c:pt>
                <c:pt idx="5">
                  <c:v>53.011443228971068</c:v>
                </c:pt>
                <c:pt idx="6">
                  <c:v>47.272941774669732</c:v>
                </c:pt>
                <c:pt idx="7">
                  <c:v>45.519522415264085</c:v>
                </c:pt>
                <c:pt idx="8">
                  <c:v>46.893540050090628</c:v>
                </c:pt>
                <c:pt idx="9">
                  <c:v>45.348022069690508</c:v>
                </c:pt>
                <c:pt idx="10">
                  <c:v>46.693963721463312</c:v>
                </c:pt>
                <c:pt idx="11">
                  <c:v>47.921777936580675</c:v>
                </c:pt>
                <c:pt idx="12">
                  <c:v>45.77528398822313</c:v>
                </c:pt>
                <c:pt idx="13">
                  <c:v>47.392673813747138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52.9497880640915</c:v>
                </c:pt>
                <c:pt idx="1">
                  <c:v>53.617044299170438</c:v>
                </c:pt>
                <c:pt idx="2">
                  <c:v>67.743872002501703</c:v>
                </c:pt>
                <c:pt idx="3">
                  <c:v>69.680509936813792</c:v>
                </c:pt>
                <c:pt idx="4">
                  <c:v>73.614398842281787</c:v>
                </c:pt>
                <c:pt idx="5">
                  <c:v>76.612769724606792</c:v>
                </c:pt>
                <c:pt idx="6">
                  <c:v>77.018115479322248</c:v>
                </c:pt>
                <c:pt idx="7">
                  <c:v>65.284959907187485</c:v>
                </c:pt>
                <c:pt idx="8">
                  <c:v>65.12585249401458</c:v>
                </c:pt>
                <c:pt idx="9">
                  <c:v>64.182091905793669</c:v>
                </c:pt>
                <c:pt idx="10">
                  <c:v>64.16119566740177</c:v>
                </c:pt>
                <c:pt idx="11">
                  <c:v>54.599475574476763</c:v>
                </c:pt>
                <c:pt idx="12">
                  <c:v>58.827357067623709</c:v>
                </c:pt>
                <c:pt idx="13">
                  <c:v>58.275969993558043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409.41446790187774</c:v>
                </c:pt>
                <c:pt idx="1">
                  <c:v>360.90472137068832</c:v>
                </c:pt>
                <c:pt idx="2">
                  <c:v>333.6467522662436</c:v>
                </c:pt>
                <c:pt idx="3">
                  <c:v>435.82647171585262</c:v>
                </c:pt>
                <c:pt idx="4">
                  <c:v>450.57541734397904</c:v>
                </c:pt>
                <c:pt idx="5">
                  <c:v>433.86601695776795</c:v>
                </c:pt>
                <c:pt idx="6">
                  <c:v>438.39878502088749</c:v>
                </c:pt>
                <c:pt idx="7">
                  <c:v>467.46076845699929</c:v>
                </c:pt>
                <c:pt idx="8">
                  <c:v>407.07418863830299</c:v>
                </c:pt>
                <c:pt idx="9">
                  <c:v>386.59713360664443</c:v>
                </c:pt>
                <c:pt idx="10">
                  <c:v>344.95173621092414</c:v>
                </c:pt>
                <c:pt idx="11">
                  <c:v>379.10280953988547</c:v>
                </c:pt>
                <c:pt idx="12">
                  <c:v>373.9544013062183</c:v>
                </c:pt>
                <c:pt idx="13">
                  <c:v>435.37956854246374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25381</c:v>
                </c:pt>
                <c:pt idx="1">
                  <c:v>25346</c:v>
                </c:pt>
                <c:pt idx="2">
                  <c:v>25557</c:v>
                </c:pt>
                <c:pt idx="3">
                  <c:v>25873</c:v>
                </c:pt>
                <c:pt idx="4">
                  <c:v>26570</c:v>
                </c:pt>
                <c:pt idx="5">
                  <c:v>26589</c:v>
                </c:pt>
                <c:pt idx="6">
                  <c:v>26690</c:v>
                </c:pt>
                <c:pt idx="7">
                  <c:v>26998</c:v>
                </c:pt>
                <c:pt idx="8">
                  <c:v>26978</c:v>
                </c:pt>
                <c:pt idx="9">
                  <c:v>27090</c:v>
                </c:pt>
                <c:pt idx="10">
                  <c:v>27636</c:v>
                </c:pt>
                <c:pt idx="11">
                  <c:v>26762</c:v>
                </c:pt>
                <c:pt idx="12">
                  <c:v>26410</c:v>
                </c:pt>
                <c:pt idx="13">
                  <c:v>26956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7632</c:v>
                </c:pt>
                <c:pt idx="1">
                  <c:v>7597</c:v>
                </c:pt>
                <c:pt idx="2">
                  <c:v>7748</c:v>
                </c:pt>
                <c:pt idx="3">
                  <c:v>7687</c:v>
                </c:pt>
                <c:pt idx="4">
                  <c:v>8108</c:v>
                </c:pt>
                <c:pt idx="5">
                  <c:v>8290</c:v>
                </c:pt>
                <c:pt idx="6">
                  <c:v>8514</c:v>
                </c:pt>
                <c:pt idx="7">
                  <c:v>8757</c:v>
                </c:pt>
                <c:pt idx="8">
                  <c:v>8900</c:v>
                </c:pt>
                <c:pt idx="9">
                  <c:v>8763</c:v>
                </c:pt>
                <c:pt idx="10">
                  <c:v>8869</c:v>
                </c:pt>
                <c:pt idx="11">
                  <c:v>8883</c:v>
                </c:pt>
                <c:pt idx="12">
                  <c:v>8442</c:v>
                </c:pt>
                <c:pt idx="13">
                  <c:v>8579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16246</c:v>
                </c:pt>
                <c:pt idx="1">
                  <c:v>16381</c:v>
                </c:pt>
                <c:pt idx="2">
                  <c:v>16497</c:v>
                </c:pt>
                <c:pt idx="3">
                  <c:v>17622</c:v>
                </c:pt>
                <c:pt idx="4">
                  <c:v>17570</c:v>
                </c:pt>
                <c:pt idx="5">
                  <c:v>17512</c:v>
                </c:pt>
                <c:pt idx="6">
                  <c:v>17683</c:v>
                </c:pt>
                <c:pt idx="7">
                  <c:v>17768</c:v>
                </c:pt>
                <c:pt idx="8">
                  <c:v>18004</c:v>
                </c:pt>
                <c:pt idx="9">
                  <c:v>18128</c:v>
                </c:pt>
                <c:pt idx="10">
                  <c:v>18334</c:v>
                </c:pt>
                <c:pt idx="11">
                  <c:v>18527</c:v>
                </c:pt>
                <c:pt idx="12">
                  <c:v>18633</c:v>
                </c:pt>
                <c:pt idx="13">
                  <c:v>18901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248</c:v>
                </c:pt>
                <c:pt idx="1">
                  <c:v>248</c:v>
                </c:pt>
                <c:pt idx="2">
                  <c:v>248</c:v>
                </c:pt>
                <c:pt idx="3">
                  <c:v>248</c:v>
                </c:pt>
                <c:pt idx="4">
                  <c:v>248</c:v>
                </c:pt>
                <c:pt idx="5">
                  <c:v>145</c:v>
                </c:pt>
                <c:pt idx="6">
                  <c:v>145</c:v>
                </c:pt>
                <c:pt idx="7">
                  <c:v>145</c:v>
                </c:pt>
                <c:pt idx="8">
                  <c:v>145</c:v>
                </c:pt>
                <c:pt idx="9">
                  <c:v>145</c:v>
                </c:pt>
                <c:pt idx="10">
                  <c:v>145</c:v>
                </c:pt>
                <c:pt idx="11">
                  <c:v>136</c:v>
                </c:pt>
                <c:pt idx="12">
                  <c:v>136</c:v>
                </c:pt>
                <c:pt idx="13">
                  <c:v>136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1473</c:v>
                </c:pt>
                <c:pt idx="1">
                  <c:v>1473</c:v>
                </c:pt>
                <c:pt idx="2">
                  <c:v>1473</c:v>
                </c:pt>
                <c:pt idx="3">
                  <c:v>1473</c:v>
                </c:pt>
                <c:pt idx="4">
                  <c:v>1473</c:v>
                </c:pt>
                <c:pt idx="5">
                  <c:v>1270</c:v>
                </c:pt>
                <c:pt idx="6">
                  <c:v>1270</c:v>
                </c:pt>
                <c:pt idx="7">
                  <c:v>1270</c:v>
                </c:pt>
                <c:pt idx="8">
                  <c:v>1270</c:v>
                </c:pt>
                <c:pt idx="9">
                  <c:v>1270</c:v>
                </c:pt>
                <c:pt idx="10">
                  <c:v>1270</c:v>
                </c:pt>
                <c:pt idx="11">
                  <c:v>989</c:v>
                </c:pt>
                <c:pt idx="12">
                  <c:v>989</c:v>
                </c:pt>
                <c:pt idx="13">
                  <c:v>989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2206.348</c:v>
                </c:pt>
                <c:pt idx="1">
                  <c:v>2277.4371999999998</c:v>
                </c:pt>
                <c:pt idx="2">
                  <c:v>2109.6415999999999</c:v>
                </c:pt>
                <c:pt idx="3">
                  <c:v>2728.5862000000002</c:v>
                </c:pt>
                <c:pt idx="4">
                  <c:v>2637.5448000000001</c:v>
                </c:pt>
                <c:pt idx="5">
                  <c:v>2762.2348999999999</c:v>
                </c:pt>
                <c:pt idx="6">
                  <c:v>2824.194</c:v>
                </c:pt>
                <c:pt idx="7">
                  <c:v>2870.1433000000002</c:v>
                </c:pt>
                <c:pt idx="8">
                  <c:v>2705.9493000000002</c:v>
                </c:pt>
                <c:pt idx="9">
                  <c:v>2728.5131999999999</c:v>
                </c:pt>
                <c:pt idx="10">
                  <c:v>2445.2314999999999</c:v>
                </c:pt>
                <c:pt idx="11">
                  <c:v>2655.1297</c:v>
                </c:pt>
                <c:pt idx="12">
                  <c:v>2735.7671</c:v>
                </c:pt>
                <c:pt idx="13">
                  <c:v>3505.3652999999999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79.272999999999996</c:v>
                </c:pt>
                <c:pt idx="1">
                  <c:v>90.334999999999994</c:v>
                </c:pt>
                <c:pt idx="2">
                  <c:v>101.29600000000001</c:v>
                </c:pt>
                <c:pt idx="3">
                  <c:v>107.214</c:v>
                </c:pt>
                <c:pt idx="4">
                  <c:v>104.35</c:v>
                </c:pt>
                <c:pt idx="5">
                  <c:v>98.962999999999994</c:v>
                </c:pt>
                <c:pt idx="6">
                  <c:v>105.554</c:v>
                </c:pt>
                <c:pt idx="7">
                  <c:v>101.595</c:v>
                </c:pt>
                <c:pt idx="8">
                  <c:v>94.213999999999999</c:v>
                </c:pt>
                <c:pt idx="9">
                  <c:v>82.034000000000006</c:v>
                </c:pt>
                <c:pt idx="10">
                  <c:v>85.355999999999995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2.274</c:v>
                </c:pt>
                <c:pt idx="1">
                  <c:v>2.9140000000000001</c:v>
                </c:pt>
                <c:pt idx="2">
                  <c:v>3.4409999999999998</c:v>
                </c:pt>
                <c:pt idx="3">
                  <c:v>12.675000000000001</c:v>
                </c:pt>
                <c:pt idx="4">
                  <c:v>12.335000000000001</c:v>
                </c:pt>
                <c:pt idx="5">
                  <c:v>12.219000000000001</c:v>
                </c:pt>
                <c:pt idx="6">
                  <c:v>11.781000000000001</c:v>
                </c:pt>
                <c:pt idx="7">
                  <c:v>9.8669999999999991</c:v>
                </c:pt>
                <c:pt idx="8">
                  <c:v>9.6999999999999993</c:v>
                </c:pt>
                <c:pt idx="9">
                  <c:v>9.6840000000000011</c:v>
                </c:pt>
                <c:pt idx="10">
                  <c:v>9.1120000000000001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76.998999999999995</c:v>
                </c:pt>
                <c:pt idx="1">
                  <c:v>87.421000000000006</c:v>
                </c:pt>
                <c:pt idx="2">
                  <c:v>97.855000000000004</c:v>
                </c:pt>
                <c:pt idx="3">
                  <c:v>94.539000000000001</c:v>
                </c:pt>
                <c:pt idx="4">
                  <c:v>92.015000000000001</c:v>
                </c:pt>
                <c:pt idx="5">
                  <c:v>86.744</c:v>
                </c:pt>
                <c:pt idx="6">
                  <c:v>93.772999999999996</c:v>
                </c:pt>
                <c:pt idx="7">
                  <c:v>91.727999999999994</c:v>
                </c:pt>
                <c:pt idx="8">
                  <c:v>84.513999999999996</c:v>
                </c:pt>
                <c:pt idx="9">
                  <c:v>72.349999999999994</c:v>
                </c:pt>
                <c:pt idx="10">
                  <c:v>76.244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67.743872002501703</c:v>
                </c:pt>
                <c:pt idx="1">
                  <c:v>69.680509936813792</c:v>
                </c:pt>
                <c:pt idx="2">
                  <c:v>73.614398842281787</c:v>
                </c:pt>
                <c:pt idx="3">
                  <c:v>76.612769724606792</c:v>
                </c:pt>
                <c:pt idx="4">
                  <c:v>77.018115479322248</c:v>
                </c:pt>
                <c:pt idx="5">
                  <c:v>65.284959907187485</c:v>
                </c:pt>
                <c:pt idx="6">
                  <c:v>65.12585249401458</c:v>
                </c:pt>
                <c:pt idx="7">
                  <c:v>64.182091905793669</c:v>
                </c:pt>
                <c:pt idx="8">
                  <c:v>64.16119566740177</c:v>
                </c:pt>
                <c:pt idx="9">
                  <c:v>54.599475574476763</c:v>
                </c:pt>
                <c:pt idx="10">
                  <c:v>58.827357067623709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333.6467522662436</c:v>
                </c:pt>
                <c:pt idx="1">
                  <c:v>435.82647171585262</c:v>
                </c:pt>
                <c:pt idx="2">
                  <c:v>450.57541734397904</c:v>
                </c:pt>
                <c:pt idx="3">
                  <c:v>433.86601695776795</c:v>
                </c:pt>
                <c:pt idx="4">
                  <c:v>438.39878502088749</c:v>
                </c:pt>
                <c:pt idx="5">
                  <c:v>467.46076845699929</c:v>
                </c:pt>
                <c:pt idx="6">
                  <c:v>407.07418863830299</c:v>
                </c:pt>
                <c:pt idx="7">
                  <c:v>386.59713360664443</c:v>
                </c:pt>
                <c:pt idx="8">
                  <c:v>344.95173621092414</c:v>
                </c:pt>
                <c:pt idx="9">
                  <c:v>379.10280953988547</c:v>
                </c:pt>
                <c:pt idx="10">
                  <c:v>373.9544013062183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0.23078000752890979</c:v>
                </c:pt>
                <c:pt idx="1">
                  <c:v>0.20058671437699221</c:v>
                </c:pt>
                <c:pt idx="2">
                  <c:v>0.21717784910865515</c:v>
                </c:pt>
                <c:pt idx="3">
                  <c:v>0.21789906631291273</c:v>
                </c:pt>
                <c:pt idx="4">
                  <c:v>0.20988881161159229</c:v>
                </c:pt>
                <c:pt idx="5">
                  <c:v>0.18556423523267149</c:v>
                </c:pt>
                <c:pt idx="6">
                  <c:v>0.23035850126896643</c:v>
                </c:pt>
                <c:pt idx="7">
                  <c:v>0.23727025377619992</c:v>
                </c:pt>
                <c:pt idx="8">
                  <c:v>0.24500239056145257</c:v>
                </c:pt>
                <c:pt idx="9">
                  <c:v>0.19084532791463799</c:v>
                </c:pt>
                <c:pt idx="10">
                  <c:v>0.20388582066070252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3.3567611841201279E-2</c:v>
                </c:pt>
                <c:pt idx="1">
                  <c:v>4.1819441370943067E-2</c:v>
                </c:pt>
                <c:pt idx="2">
                  <c:v>4.6743572644970074E-2</c:v>
                </c:pt>
                <c:pt idx="3">
                  <c:v>0.16544239355347304</c:v>
                </c:pt>
                <c:pt idx="4">
                  <c:v>0.160157125674046</c:v>
                </c:pt>
                <c:pt idx="5">
                  <c:v>0.18716408828880604</c:v>
                </c:pt>
                <c:pt idx="6">
                  <c:v>0.1808959046038244</c:v>
                </c:pt>
                <c:pt idx="7">
                  <c:v>0.15373447182872693</c:v>
                </c:pt>
                <c:pt idx="8">
                  <c:v>0.15118172127406684</c:v>
                </c:pt>
                <c:pt idx="9">
                  <c:v>0.1773643409228442</c:v>
                </c:pt>
                <c:pt idx="10">
                  <c:v>0.15489392102938601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76.244</c:v>
                </c:pt>
                <c:pt idx="2">
                  <c:v>0</c:v>
                </c:pt>
                <c:pt idx="3">
                  <c:v>0</c:v>
                </c:pt>
                <c:pt idx="4">
                  <c:v>9.1120000000000001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76.244</c:v>
                </c:pt>
                <c:pt idx="4" formatCode="#,##0">
                  <c:v>9.1120000000000001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9：食料品製造業(N=0)</c:v>
                </c:pt>
                <c:pt idx="6">
                  <c:v>10：飲料・たばこ・飼料製造業(N=1)</c:v>
                </c:pt>
                <c:pt idx="7">
                  <c:v>11：繊維工業(N=0)</c:v>
                </c:pt>
                <c:pt idx="8">
                  <c:v>12：木材・木製品製造業(N=0)</c:v>
                </c:pt>
                <c:pt idx="9">
                  <c:v>13：家具・装備品製造業(N=0)</c:v>
                </c:pt>
                <c:pt idx="10">
                  <c:v>15：印刷・同関連業(N=1)</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26：生産用機械器具製造業(N=1)</c:v>
                </c:pt>
                <c:pt idx="18">
                  <c:v>27：業務用機械器具製造業(N=0)</c:v>
                </c:pt>
                <c:pt idx="19">
                  <c:v>28：電子部品等製造業(N=0)</c:v>
                </c:pt>
                <c:pt idx="20">
                  <c:v>29：電気機械器具製造業(N=1)</c:v>
                </c:pt>
                <c:pt idx="21">
                  <c:v>30：情報通信機械器具製造業(N=0)</c:v>
                </c:pt>
                <c:pt idx="22">
                  <c:v>31：輸送用機械器具製造業(N=1)</c:v>
                </c:pt>
                <c:pt idx="23">
                  <c:v>32：その他の製造業(N=0)</c:v>
                </c:pt>
                <c:pt idx="24">
                  <c:v>F：電気・ガス・熱供給・水道業(N=0)</c:v>
                </c:pt>
                <c:pt idx="25">
                  <c:v>G：情報通信業(N=1)</c:v>
                </c:pt>
                <c:pt idx="26">
                  <c:v>H：運輸業，郵便業(N=1)</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38.485999999999997</c:v>
                </c:pt>
                <c:pt idx="4">
                  <c:v>0</c:v>
                </c:pt>
                <c:pt idx="5">
                  <c:v>0</c:v>
                </c:pt>
                <c:pt idx="6">
                  <c:v>7.52</c:v>
                </c:pt>
                <c:pt idx="7">
                  <c:v>0</c:v>
                </c:pt>
                <c:pt idx="8">
                  <c:v>0</c:v>
                </c:pt>
                <c:pt idx="9">
                  <c:v>0</c:v>
                </c:pt>
                <c:pt idx="10">
                  <c:v>5.0389999999999997</c:v>
                </c:pt>
                <c:pt idx="11">
                  <c:v>0</c:v>
                </c:pt>
                <c:pt idx="12">
                  <c:v>0</c:v>
                </c:pt>
                <c:pt idx="13">
                  <c:v>0</c:v>
                </c:pt>
                <c:pt idx="14">
                  <c:v>2.3959999999999999</c:v>
                </c:pt>
                <c:pt idx="15">
                  <c:v>0</c:v>
                </c:pt>
                <c:pt idx="16">
                  <c:v>0</c:v>
                </c:pt>
                <c:pt idx="17">
                  <c:v>10.351000000000001</c:v>
                </c:pt>
                <c:pt idx="18">
                  <c:v>0</c:v>
                </c:pt>
                <c:pt idx="19">
                  <c:v>0</c:v>
                </c:pt>
                <c:pt idx="20">
                  <c:v>5.399</c:v>
                </c:pt>
                <c:pt idx="21">
                  <c:v>0</c:v>
                </c:pt>
                <c:pt idx="22">
                  <c:v>7.0529999999999999</c:v>
                </c:pt>
                <c:pt idx="23">
                  <c:v>0</c:v>
                </c:pt>
                <c:pt idx="24">
                  <c:v>0</c:v>
                </c:pt>
                <c:pt idx="25">
                  <c:v>2.343</c:v>
                </c:pt>
                <c:pt idx="26">
                  <c:v>6.7690000000000001</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512.40311337170044</c:v>
                </c:pt>
                <c:pt idx="2">
                  <c:v>2.5485995909840748</c:v>
                </c:pt>
                <c:pt idx="3">
                  <c:v>12.28421758960584</c:v>
                </c:pt>
                <c:pt idx="4">
                  <c:v>68.423684664750624</c:v>
                </c:pt>
                <c:pt idx="5">
                  <c:v>44.158802133903343</c:v>
                </c:pt>
                <c:pt idx="7">
                  <c:v>90.432400568596847</c:v>
                </c:pt>
                <c:pt idx="8">
                  <c:v>2.4388759783849201</c:v>
                </c:pt>
                <c:pt idx="9">
                  <c:v>0</c:v>
                </c:pt>
                <c:pt idx="10">
                  <c:v>5.3149637439999999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527.23593055229037</c:v>
                </c:pt>
                <c:pt idx="4" formatCode="#,##0">
                  <c:v>68.423684664750624</c:v>
                </c:pt>
                <c:pt idx="5" formatCode="#,##0">
                  <c:v>44.158802133903343</c:v>
                </c:pt>
                <c:pt idx="6" formatCode="#,##0">
                  <c:v>92.871276546981761</c:v>
                </c:pt>
                <c:pt idx="10" formatCode="#,##0">
                  <c:v>5.3149637439999999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85.355999999999995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85.355999999999995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愛川町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7.52</c:v>
                </c:pt>
                <c:pt idx="2">
                  <c:v>0</c:v>
                </c:pt>
                <c:pt idx="3">
                  <c:v>0</c:v>
                </c:pt>
                <c:pt idx="4">
                  <c:v>0</c:v>
                </c:pt>
                <c:pt idx="5">
                  <c:v>5.0389999999999997</c:v>
                </c:pt>
                <c:pt idx="6">
                  <c:v>0</c:v>
                </c:pt>
                <c:pt idx="7">
                  <c:v>0</c:v>
                </c:pt>
                <c:pt idx="8">
                  <c:v>0</c:v>
                </c:pt>
                <c:pt idx="9">
                  <c:v>2.3959999999999999</c:v>
                </c:pt>
                <c:pt idx="10">
                  <c:v>0</c:v>
                </c:pt>
                <c:pt idx="11">
                  <c:v>0</c:v>
                </c:pt>
                <c:pt idx="12">
                  <c:v>10.351000000000001</c:v>
                </c:pt>
                <c:pt idx="13">
                  <c:v>0</c:v>
                </c:pt>
                <c:pt idx="14">
                  <c:v>0</c:v>
                </c:pt>
                <c:pt idx="15">
                  <c:v>5.399</c:v>
                </c:pt>
                <c:pt idx="16">
                  <c:v>0</c:v>
                </c:pt>
                <c:pt idx="17">
                  <c:v>7.0529999999999999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愛川町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G：情報通信業(N=1)</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2.343</c:v>
                </c:pt>
                <c:pt idx="2">
                  <c:v>6.7690000000000001</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G：情報通信業(N=1)</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愛川町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愛川町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38.485999999999997</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15,810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3893.1000000000054</c:v>
                </c:pt>
                <c:pt idx="1">
                  <c:v>11817.000000000002</c:v>
                </c:pt>
                <c:pt idx="2">
                  <c:v>0</c:v>
                </c:pt>
                <c:pt idx="3">
                  <c:v>100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20,829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4672.1871720000072</c:v>
                </c:pt>
                <c:pt idx="1">
                  <c:v>15631.054920000002</c:v>
                </c:pt>
                <c:pt idx="2">
                  <c:v>0</c:v>
                </c:pt>
                <c:pt idx="3">
                  <c:v>525.6</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愛川町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10.967666903999998</c:v>
                </c:pt>
                <c:pt idx="1">
                  <c:v>6.8589719999999988E-3</c:v>
                </c:pt>
                <c:pt idx="2">
                  <c:v>0.29657829600000002</c:v>
                </c:pt>
                <c:pt idx="3">
                  <c:v>0</c:v>
                </c:pt>
                <c:pt idx="4">
                  <c:v>3.99344849</c:v>
                </c:pt>
                <c:pt idx="5">
                  <c:v>15.802289330000001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224,941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愛川町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223585</c:v>
                </c:pt>
                <c:pt idx="1">
                  <c:v>100</c:v>
                </c:pt>
                <c:pt idx="2">
                  <c:v>1256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100</c:v>
                </c:pt>
                <c:pt idx="1">
                  <c:v>100</c:v>
                </c:pt>
                <c:pt idx="2">
                  <c:v>100</c:v>
                </c:pt>
                <c:pt idx="3">
                  <c:v>100</c:v>
                </c:pt>
                <c:pt idx="4">
                  <c:v>100</c:v>
                </c:pt>
                <c:pt idx="5">
                  <c:v>100</c:v>
                </c:pt>
                <c:pt idx="6">
                  <c:v>100</c:v>
                </c:pt>
                <c:pt idx="7">
                  <c:v>100</c:v>
                </c:pt>
                <c:pt idx="8">
                  <c:v>100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8859.1</c:v>
                </c:pt>
                <c:pt idx="1">
                  <c:v>10334.6</c:v>
                </c:pt>
                <c:pt idx="2">
                  <c:v>10493.3</c:v>
                </c:pt>
                <c:pt idx="3">
                  <c:v>10550.4</c:v>
                </c:pt>
                <c:pt idx="4">
                  <c:v>11694.1</c:v>
                </c:pt>
                <c:pt idx="5">
                  <c:v>11749.3</c:v>
                </c:pt>
                <c:pt idx="6">
                  <c:v>11779.2</c:v>
                </c:pt>
                <c:pt idx="7">
                  <c:v>11779.200000000003</c:v>
                </c:pt>
                <c:pt idx="8">
                  <c:v>11817.000000000002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1758.7</c:v>
                </c:pt>
                <c:pt idx="1">
                  <c:v>2000.7</c:v>
                </c:pt>
                <c:pt idx="2">
                  <c:v>2191.9</c:v>
                </c:pt>
                <c:pt idx="3">
                  <c:v>2381.8000000000002</c:v>
                </c:pt>
                <c:pt idx="4">
                  <c:v>2605.0000000000032</c:v>
                </c:pt>
                <c:pt idx="5">
                  <c:v>2906.200000000003</c:v>
                </c:pt>
                <c:pt idx="6">
                  <c:v>3112.600000000004</c:v>
                </c:pt>
                <c:pt idx="7">
                  <c:v>3593.5000000000055</c:v>
                </c:pt>
                <c:pt idx="8">
                  <c:v>3893.1000000000054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3.6652703788642729E-2</c:v>
                </c:pt>
                <c:pt idx="1">
                  <c:v>4.161281944260295E-2</c:v>
                </c:pt>
                <c:pt idx="2">
                  <c:v>4.4444738390608071E-2</c:v>
                </c:pt>
                <c:pt idx="3">
                  <c:v>4.8103287067804132E-2</c:v>
                </c:pt>
                <c:pt idx="4">
                  <c:v>5.4349075888771151E-2</c:v>
                </c:pt>
                <c:pt idx="5">
                  <c:v>5.3893493583216691E-2</c:v>
                </c:pt>
                <c:pt idx="6">
                  <c:v>5.7805624056931945E-2</c:v>
                </c:pt>
                <c:pt idx="7">
                  <c:v>5.3488849591398463E-2</c:v>
                </c:pt>
                <c:pt idx="8">
                  <c:v>5.4561692905402054E-2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437.78966325491689</c:v>
                </c:pt>
                <c:pt idx="2">
                  <c:v>2.739557759468612</c:v>
                </c:pt>
                <c:pt idx="3">
                  <c:v>10.04619632959354</c:v>
                </c:pt>
                <c:pt idx="4">
                  <c:v>73.614398842281787</c:v>
                </c:pt>
                <c:pt idx="5">
                  <c:v>53.566883187348573</c:v>
                </c:pt>
                <c:pt idx="7">
                  <c:v>89.132033043456318</c:v>
                </c:pt>
                <c:pt idx="8">
                  <c:v>3.2437227616315898</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450.57541734397904</c:v>
                </c:pt>
                <c:pt idx="4" formatCode="#,##0">
                  <c:v>73.614398842281787</c:v>
                </c:pt>
                <c:pt idx="5" formatCode="#,##0">
                  <c:v>53.566883187348573</c:v>
                </c:pt>
                <c:pt idx="6" formatCode="#,##0">
                  <c:v>92.375755805087906</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455</c:v>
                </c:pt>
                <c:pt idx="1">
                  <c:v>511</c:v>
                </c:pt>
                <c:pt idx="2">
                  <c:v>550</c:v>
                </c:pt>
                <c:pt idx="3">
                  <c:v>595</c:v>
                </c:pt>
                <c:pt idx="4">
                  <c:v>647</c:v>
                </c:pt>
                <c:pt idx="5">
                  <c:v>710</c:v>
                </c:pt>
                <c:pt idx="6">
                  <c:v>754</c:v>
                </c:pt>
                <c:pt idx="7">
                  <c:v>850</c:v>
                </c:pt>
                <c:pt idx="8">
                  <c:v>915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381748.45725759695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20828.842092000006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313086.22699999996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304657.41399999993</c:v>
                </c:pt>
                <c:pt idx="1">
                  <c:v>190.52699999999996</c:v>
                </c:pt>
                <c:pt idx="2">
                  <c:v>8238.2860000000001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20303.242092000008</c:v>
                </c:pt>
                <c:pt idx="1">
                  <c:v>0</c:v>
                </c:pt>
                <c:pt idx="2">
                  <c:v>525.6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排出量比較シート!$DN$21:$DN$50</c:f>
              <c:numCache>
                <c:formatCode>0.0%;;</c:formatCode>
                <c:ptCount val="30"/>
                <c:pt idx="0">
                  <c:v>0</c:v>
                </c:pt>
                <c:pt idx="1">
                  <c:v>0.85</c:v>
                </c:pt>
                <c:pt idx="2">
                  <c:v>1</c:v>
                </c:pt>
                <c:pt idx="3">
                  <c:v>0.73</c:v>
                </c:pt>
                <c:pt idx="4">
                  <c:v>0</c:v>
                </c:pt>
                <c:pt idx="5">
                  <c:v>0.09</c:v>
                </c:pt>
                <c:pt idx="6">
                  <c:v>0.92</c:v>
                </c:pt>
                <c:pt idx="7">
                  <c:v>0</c:v>
                </c:pt>
                <c:pt idx="8">
                  <c:v>0</c:v>
                </c:pt>
                <c:pt idx="9">
                  <c:v>0.98</c:v>
                </c:pt>
                <c:pt idx="10">
                  <c:v>1</c:v>
                </c:pt>
                <c:pt idx="11">
                  <c:v>0</c:v>
                </c:pt>
                <c:pt idx="12">
                  <c:v>0.83</c:v>
                </c:pt>
                <c:pt idx="13">
                  <c:v>0.9</c:v>
                </c:pt>
                <c:pt idx="14">
                  <c:v>0.84</c:v>
                </c:pt>
                <c:pt idx="15">
                  <c:v>0.65</c:v>
                </c:pt>
                <c:pt idx="16">
                  <c:v>0</c:v>
                </c:pt>
                <c:pt idx="17">
                  <c:v>0.93</c:v>
                </c:pt>
                <c:pt idx="18">
                  <c:v>0.76</c:v>
                </c:pt>
                <c:pt idx="19">
                  <c:v>0.97</c:v>
                </c:pt>
                <c:pt idx="20">
                  <c:v>1</c:v>
                </c:pt>
                <c:pt idx="21">
                  <c:v>0.89</c:v>
                </c:pt>
                <c:pt idx="22">
                  <c:v>1</c:v>
                </c:pt>
                <c:pt idx="23">
                  <c:v>0.97</c:v>
                </c:pt>
                <c:pt idx="24">
                  <c:v>0.97</c:v>
                </c:pt>
                <c:pt idx="25">
                  <c:v>0.13</c:v>
                </c:pt>
                <c:pt idx="26">
                  <c:v>0.75</c:v>
                </c:pt>
                <c:pt idx="27">
                  <c:v>0.51</c:v>
                </c:pt>
                <c:pt idx="28">
                  <c:v>0.68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排出量比較シート!$DP$21:$DP$50</c:f>
              <c:numCache>
                <c:formatCode>0.0%;;</c:formatCode>
                <c:ptCount val="30"/>
                <c:pt idx="0">
                  <c:v>0</c:v>
                </c:pt>
                <c:pt idx="1">
                  <c:v>0.11</c:v>
                </c:pt>
                <c:pt idx="2">
                  <c:v>0</c:v>
                </c:pt>
                <c:pt idx="3">
                  <c:v>0</c:v>
                </c:pt>
                <c:pt idx="4">
                  <c:v>0</c:v>
                </c:pt>
                <c:pt idx="5">
                  <c:v>0</c:v>
                </c:pt>
                <c:pt idx="6">
                  <c:v>0</c:v>
                </c:pt>
                <c:pt idx="7">
                  <c:v>0</c:v>
                </c:pt>
                <c:pt idx="8">
                  <c:v>0</c:v>
                </c:pt>
                <c:pt idx="9">
                  <c:v>0</c:v>
                </c:pt>
                <c:pt idx="10">
                  <c:v>0</c:v>
                </c:pt>
                <c:pt idx="11">
                  <c:v>0</c:v>
                </c:pt>
                <c:pt idx="12">
                  <c:v>0</c:v>
                </c:pt>
                <c:pt idx="13">
                  <c:v>0.1</c:v>
                </c:pt>
                <c:pt idx="14">
                  <c:v>0.16</c:v>
                </c:pt>
                <c:pt idx="15">
                  <c:v>0.35</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排出量比較シート!$DQ$21:$DQ$50</c:f>
              <c:numCache>
                <c:formatCode>0.0%;;</c:formatCode>
                <c:ptCount val="30"/>
                <c:pt idx="0">
                  <c:v>0</c:v>
                </c:pt>
                <c:pt idx="1">
                  <c:v>0.05</c:v>
                </c:pt>
                <c:pt idx="2">
                  <c:v>0</c:v>
                </c:pt>
                <c:pt idx="3">
                  <c:v>0.27</c:v>
                </c:pt>
                <c:pt idx="4">
                  <c:v>0</c:v>
                </c:pt>
                <c:pt idx="5">
                  <c:v>0.01</c:v>
                </c:pt>
                <c:pt idx="6">
                  <c:v>0.08</c:v>
                </c:pt>
                <c:pt idx="7">
                  <c:v>0</c:v>
                </c:pt>
                <c:pt idx="8">
                  <c:v>1</c:v>
                </c:pt>
                <c:pt idx="9">
                  <c:v>0.02</c:v>
                </c:pt>
                <c:pt idx="10">
                  <c:v>0</c:v>
                </c:pt>
                <c:pt idx="11">
                  <c:v>0</c:v>
                </c:pt>
                <c:pt idx="12">
                  <c:v>0.17</c:v>
                </c:pt>
                <c:pt idx="13">
                  <c:v>0</c:v>
                </c:pt>
                <c:pt idx="14">
                  <c:v>0</c:v>
                </c:pt>
                <c:pt idx="15">
                  <c:v>0</c:v>
                </c:pt>
                <c:pt idx="16">
                  <c:v>0</c:v>
                </c:pt>
                <c:pt idx="17">
                  <c:v>7.0000000000000007E-2</c:v>
                </c:pt>
                <c:pt idx="18">
                  <c:v>0.24</c:v>
                </c:pt>
                <c:pt idx="19">
                  <c:v>0</c:v>
                </c:pt>
                <c:pt idx="20">
                  <c:v>0</c:v>
                </c:pt>
                <c:pt idx="21">
                  <c:v>0.11</c:v>
                </c:pt>
                <c:pt idx="22">
                  <c:v>0</c:v>
                </c:pt>
                <c:pt idx="23">
                  <c:v>0.03</c:v>
                </c:pt>
                <c:pt idx="24">
                  <c:v>0</c:v>
                </c:pt>
                <c:pt idx="25">
                  <c:v>0</c:v>
                </c:pt>
                <c:pt idx="26">
                  <c:v>0</c:v>
                </c:pt>
                <c:pt idx="27">
                  <c:v>0.49</c:v>
                </c:pt>
                <c:pt idx="28">
                  <c:v>0.32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排出量比較シート!$DR$21:$DR$50</c:f>
              <c:numCache>
                <c:formatCode>0.0%;;</c:formatCode>
                <c:ptCount val="30"/>
                <c:pt idx="0">
                  <c:v>0</c:v>
                </c:pt>
                <c:pt idx="1">
                  <c:v>0</c:v>
                </c:pt>
                <c:pt idx="2">
                  <c:v>0</c:v>
                </c:pt>
                <c:pt idx="3">
                  <c:v>0</c:v>
                </c:pt>
                <c:pt idx="4">
                  <c:v>0</c:v>
                </c:pt>
                <c:pt idx="5">
                  <c:v>0.89</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0.03</c:v>
                </c:pt>
                <c:pt idx="25">
                  <c:v>0.87</c:v>
                </c:pt>
                <c:pt idx="26">
                  <c:v>0.25</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排出量比較シート!$DF$21:$DF$50</c:f>
              <c:numCache>
                <c:formatCode>#,##0;;</c:formatCode>
                <c:ptCount val="30"/>
                <c:pt idx="0">
                  <c:v>0</c:v>
                </c:pt>
                <c:pt idx="1">
                  <c:v>5</c:v>
                </c:pt>
                <c:pt idx="2">
                  <c:v>13</c:v>
                </c:pt>
                <c:pt idx="3">
                  <c:v>2</c:v>
                </c:pt>
                <c:pt idx="4">
                  <c:v>0</c:v>
                </c:pt>
                <c:pt idx="5">
                  <c:v>6</c:v>
                </c:pt>
                <c:pt idx="6">
                  <c:v>6</c:v>
                </c:pt>
                <c:pt idx="7">
                  <c:v>0</c:v>
                </c:pt>
                <c:pt idx="8">
                  <c:v>0</c:v>
                </c:pt>
                <c:pt idx="9">
                  <c:v>14</c:v>
                </c:pt>
                <c:pt idx="10">
                  <c:v>9</c:v>
                </c:pt>
                <c:pt idx="11">
                  <c:v>0</c:v>
                </c:pt>
                <c:pt idx="12">
                  <c:v>3</c:v>
                </c:pt>
                <c:pt idx="13">
                  <c:v>7</c:v>
                </c:pt>
                <c:pt idx="14">
                  <c:v>7</c:v>
                </c:pt>
                <c:pt idx="15">
                  <c:v>1</c:v>
                </c:pt>
                <c:pt idx="16">
                  <c:v>0</c:v>
                </c:pt>
                <c:pt idx="17">
                  <c:v>8</c:v>
                </c:pt>
                <c:pt idx="18">
                  <c:v>8</c:v>
                </c:pt>
                <c:pt idx="19">
                  <c:v>14</c:v>
                </c:pt>
                <c:pt idx="20">
                  <c:v>5</c:v>
                </c:pt>
                <c:pt idx="21">
                  <c:v>7</c:v>
                </c:pt>
                <c:pt idx="22">
                  <c:v>2</c:v>
                </c:pt>
                <c:pt idx="23">
                  <c:v>5</c:v>
                </c:pt>
                <c:pt idx="24">
                  <c:v>5</c:v>
                </c:pt>
                <c:pt idx="25">
                  <c:v>7</c:v>
                </c:pt>
                <c:pt idx="26">
                  <c:v>4</c:v>
                </c:pt>
                <c:pt idx="27">
                  <c:v>4</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1</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排出量比較シート!$DI$21:$DI$50</c:f>
              <c:numCache>
                <c:formatCode>#,##0;;</c:formatCode>
                <c:ptCount val="30"/>
                <c:pt idx="0">
                  <c:v>0</c:v>
                </c:pt>
                <c:pt idx="1">
                  <c:v>1</c:v>
                </c:pt>
                <c:pt idx="2">
                  <c:v>0</c:v>
                </c:pt>
                <c:pt idx="3">
                  <c:v>1</c:v>
                </c:pt>
                <c:pt idx="4">
                  <c:v>0</c:v>
                </c:pt>
                <c:pt idx="5">
                  <c:v>1</c:v>
                </c:pt>
                <c:pt idx="6">
                  <c:v>1</c:v>
                </c:pt>
                <c:pt idx="7">
                  <c:v>0</c:v>
                </c:pt>
                <c:pt idx="8">
                  <c:v>3</c:v>
                </c:pt>
                <c:pt idx="9">
                  <c:v>1</c:v>
                </c:pt>
                <c:pt idx="10">
                  <c:v>0</c:v>
                </c:pt>
                <c:pt idx="11">
                  <c:v>0</c:v>
                </c:pt>
                <c:pt idx="12">
                  <c:v>1</c:v>
                </c:pt>
                <c:pt idx="13">
                  <c:v>0</c:v>
                </c:pt>
                <c:pt idx="14">
                  <c:v>0</c:v>
                </c:pt>
                <c:pt idx="15">
                  <c:v>0</c:v>
                </c:pt>
                <c:pt idx="16">
                  <c:v>0</c:v>
                </c:pt>
                <c:pt idx="17">
                  <c:v>1</c:v>
                </c:pt>
                <c:pt idx="18">
                  <c:v>2</c:v>
                </c:pt>
                <c:pt idx="19">
                  <c:v>0</c:v>
                </c:pt>
                <c:pt idx="20">
                  <c:v>0</c:v>
                </c:pt>
                <c:pt idx="21">
                  <c:v>2</c:v>
                </c:pt>
                <c:pt idx="22">
                  <c:v>0</c:v>
                </c:pt>
                <c:pt idx="23">
                  <c:v>1</c:v>
                </c:pt>
                <c:pt idx="24">
                  <c:v>0</c:v>
                </c:pt>
                <c:pt idx="25">
                  <c:v>0</c:v>
                </c:pt>
                <c:pt idx="26">
                  <c:v>0</c:v>
                </c:pt>
                <c:pt idx="27">
                  <c:v>3</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排出量比較シート!$DJ$21:$DJ$50</c:f>
              <c:numCache>
                <c:formatCode>#,##0;;</c:formatCode>
                <c:ptCount val="30"/>
                <c:pt idx="0">
                  <c:v>0</c:v>
                </c:pt>
                <c:pt idx="1">
                  <c:v>0</c:v>
                </c:pt>
                <c:pt idx="2">
                  <c:v>0</c:v>
                </c:pt>
                <c:pt idx="3">
                  <c:v>0</c:v>
                </c:pt>
                <c:pt idx="4">
                  <c:v>0</c:v>
                </c:pt>
                <c:pt idx="5">
                  <c:v>1</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c:v>
                </c:pt>
                <c:pt idx="25">
                  <c:v>1</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排出量比較シート!$DL$21:$DL$50</c:f>
              <c:numCache>
                <c:formatCode>#,##0;;</c:formatCode>
                <c:ptCount val="30"/>
                <c:pt idx="0">
                  <c:v>0</c:v>
                </c:pt>
                <c:pt idx="1">
                  <c:v>7</c:v>
                </c:pt>
                <c:pt idx="2">
                  <c:v>13</c:v>
                </c:pt>
                <c:pt idx="3">
                  <c:v>3</c:v>
                </c:pt>
                <c:pt idx="4">
                  <c:v>0</c:v>
                </c:pt>
                <c:pt idx="5">
                  <c:v>8</c:v>
                </c:pt>
                <c:pt idx="6">
                  <c:v>7</c:v>
                </c:pt>
                <c:pt idx="7">
                  <c:v>1</c:v>
                </c:pt>
                <c:pt idx="8">
                  <c:v>3</c:v>
                </c:pt>
                <c:pt idx="9">
                  <c:v>15</c:v>
                </c:pt>
                <c:pt idx="10">
                  <c:v>9</c:v>
                </c:pt>
                <c:pt idx="11">
                  <c:v>0</c:v>
                </c:pt>
                <c:pt idx="12">
                  <c:v>4</c:v>
                </c:pt>
                <c:pt idx="13">
                  <c:v>8</c:v>
                </c:pt>
                <c:pt idx="14">
                  <c:v>8</c:v>
                </c:pt>
                <c:pt idx="15">
                  <c:v>2</c:v>
                </c:pt>
                <c:pt idx="16">
                  <c:v>0</c:v>
                </c:pt>
                <c:pt idx="17">
                  <c:v>9</c:v>
                </c:pt>
                <c:pt idx="18">
                  <c:v>10</c:v>
                </c:pt>
                <c:pt idx="19">
                  <c:v>15</c:v>
                </c:pt>
                <c:pt idx="20">
                  <c:v>5</c:v>
                </c:pt>
                <c:pt idx="21">
                  <c:v>9</c:v>
                </c:pt>
                <c:pt idx="22">
                  <c:v>2</c:v>
                </c:pt>
                <c:pt idx="23">
                  <c:v>6</c:v>
                </c:pt>
                <c:pt idx="24">
                  <c:v>7</c:v>
                </c:pt>
                <c:pt idx="25">
                  <c:v>8</c:v>
                </c:pt>
                <c:pt idx="26">
                  <c:v>5</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排出量比較シート!$CX$21:$CX$50</c:f>
              <c:numCache>
                <c:formatCode>[=0]#;[&lt;1]0.00;#,##0</c:formatCode>
                <c:ptCount val="30"/>
                <c:pt idx="0">
                  <c:v>0</c:v>
                </c:pt>
                <c:pt idx="1">
                  <c:v>54.829000000000001</c:v>
                </c:pt>
                <c:pt idx="2">
                  <c:v>194.227</c:v>
                </c:pt>
                <c:pt idx="3">
                  <c:v>9.9580000000000002</c:v>
                </c:pt>
                <c:pt idx="4">
                  <c:v>0</c:v>
                </c:pt>
                <c:pt idx="5">
                  <c:v>34.530999999999999</c:v>
                </c:pt>
                <c:pt idx="6">
                  <c:v>39.338000000000001</c:v>
                </c:pt>
                <c:pt idx="7">
                  <c:v>0</c:v>
                </c:pt>
                <c:pt idx="8">
                  <c:v>0</c:v>
                </c:pt>
                <c:pt idx="9">
                  <c:v>186.73099999999999</c:v>
                </c:pt>
                <c:pt idx="10">
                  <c:v>173.02600000000001</c:v>
                </c:pt>
                <c:pt idx="11">
                  <c:v>0</c:v>
                </c:pt>
                <c:pt idx="12">
                  <c:v>17.376000000000001</c:v>
                </c:pt>
                <c:pt idx="13">
                  <c:v>82.483999999999995</c:v>
                </c:pt>
                <c:pt idx="14">
                  <c:v>55.023000000000003</c:v>
                </c:pt>
                <c:pt idx="15">
                  <c:v>3.2629999999999999</c:v>
                </c:pt>
                <c:pt idx="16">
                  <c:v>0</c:v>
                </c:pt>
                <c:pt idx="17">
                  <c:v>103.489</c:v>
                </c:pt>
                <c:pt idx="18">
                  <c:v>167.87899999999999</c:v>
                </c:pt>
                <c:pt idx="19">
                  <c:v>138.99600000000001</c:v>
                </c:pt>
                <c:pt idx="20">
                  <c:v>18.670999999999999</c:v>
                </c:pt>
                <c:pt idx="21">
                  <c:v>76.244</c:v>
                </c:pt>
                <c:pt idx="22">
                  <c:v>7.7670000000000003</c:v>
                </c:pt>
                <c:pt idx="23">
                  <c:v>129.37</c:v>
                </c:pt>
                <c:pt idx="24">
                  <c:v>2916.95</c:v>
                </c:pt>
                <c:pt idx="25">
                  <c:v>34.122</c:v>
                </c:pt>
                <c:pt idx="26">
                  <c:v>17.672999999999998</c:v>
                </c:pt>
                <c:pt idx="27">
                  <c:v>18.744</c:v>
                </c:pt>
                <c:pt idx="28">
                  <c:v>59.994999999999997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4.9560000000000004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排出量比較シート!$CZ$21:$CZ$50</c:f>
              <c:numCache>
                <c:formatCode>[=0]#;[&lt;1]0.00;#,##0</c:formatCode>
                <c:ptCount val="30"/>
                <c:pt idx="0">
                  <c:v>0</c:v>
                </c:pt>
                <c:pt idx="1">
                  <c:v>6.899</c:v>
                </c:pt>
                <c:pt idx="2">
                  <c:v>0</c:v>
                </c:pt>
                <c:pt idx="3">
                  <c:v>0</c:v>
                </c:pt>
                <c:pt idx="4">
                  <c:v>0</c:v>
                </c:pt>
                <c:pt idx="5">
                  <c:v>0</c:v>
                </c:pt>
                <c:pt idx="6">
                  <c:v>0</c:v>
                </c:pt>
                <c:pt idx="7">
                  <c:v>0</c:v>
                </c:pt>
                <c:pt idx="8">
                  <c:v>0</c:v>
                </c:pt>
                <c:pt idx="9">
                  <c:v>0</c:v>
                </c:pt>
                <c:pt idx="10">
                  <c:v>0</c:v>
                </c:pt>
                <c:pt idx="11">
                  <c:v>0</c:v>
                </c:pt>
                <c:pt idx="12">
                  <c:v>0</c:v>
                </c:pt>
                <c:pt idx="13">
                  <c:v>9.6530000000000005</c:v>
                </c:pt>
                <c:pt idx="14">
                  <c:v>10.64</c:v>
                </c:pt>
                <c:pt idx="15">
                  <c:v>1.734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排出量比較シート!$DA$21:$DA$50</c:f>
              <c:numCache>
                <c:formatCode>[=0]#;[&lt;1]0.00;#,##0</c:formatCode>
                <c:ptCount val="30"/>
                <c:pt idx="0">
                  <c:v>0</c:v>
                </c:pt>
                <c:pt idx="1">
                  <c:v>3.1469999999999998</c:v>
                </c:pt>
                <c:pt idx="2">
                  <c:v>0</c:v>
                </c:pt>
                <c:pt idx="3">
                  <c:v>3.7109999999999999</c:v>
                </c:pt>
                <c:pt idx="4">
                  <c:v>0</c:v>
                </c:pt>
                <c:pt idx="5">
                  <c:v>3.9809999999999999</c:v>
                </c:pt>
                <c:pt idx="6">
                  <c:v>3.2650000000000001</c:v>
                </c:pt>
                <c:pt idx="7">
                  <c:v>0</c:v>
                </c:pt>
                <c:pt idx="8">
                  <c:v>21.277000000000001</c:v>
                </c:pt>
                <c:pt idx="9">
                  <c:v>3.7970000000000002</c:v>
                </c:pt>
                <c:pt idx="10">
                  <c:v>0</c:v>
                </c:pt>
                <c:pt idx="11">
                  <c:v>0</c:v>
                </c:pt>
                <c:pt idx="12">
                  <c:v>3.6480000000000001</c:v>
                </c:pt>
                <c:pt idx="13">
                  <c:v>0</c:v>
                </c:pt>
                <c:pt idx="14">
                  <c:v>0</c:v>
                </c:pt>
                <c:pt idx="15">
                  <c:v>0</c:v>
                </c:pt>
                <c:pt idx="16">
                  <c:v>0</c:v>
                </c:pt>
                <c:pt idx="17">
                  <c:v>7.5369999999999999</c:v>
                </c:pt>
                <c:pt idx="18">
                  <c:v>53.148000000000003</c:v>
                </c:pt>
                <c:pt idx="19">
                  <c:v>0</c:v>
                </c:pt>
                <c:pt idx="20">
                  <c:v>0</c:v>
                </c:pt>
                <c:pt idx="21">
                  <c:v>9.1120000000000001</c:v>
                </c:pt>
                <c:pt idx="22">
                  <c:v>0</c:v>
                </c:pt>
                <c:pt idx="23">
                  <c:v>3.9209999999999998</c:v>
                </c:pt>
                <c:pt idx="24">
                  <c:v>0</c:v>
                </c:pt>
                <c:pt idx="25">
                  <c:v>0</c:v>
                </c:pt>
                <c:pt idx="26">
                  <c:v>0</c:v>
                </c:pt>
                <c:pt idx="27">
                  <c:v>17.713999999999999</c:v>
                </c:pt>
                <c:pt idx="28">
                  <c:v>28.023999999999997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排出量比較シート!$DB$21:$DB$50</c:f>
              <c:numCache>
                <c:formatCode>[=0]#;[&lt;1]0.00;#,##0</c:formatCode>
                <c:ptCount val="30"/>
                <c:pt idx="0">
                  <c:v>0</c:v>
                </c:pt>
                <c:pt idx="1">
                  <c:v>0</c:v>
                </c:pt>
                <c:pt idx="2">
                  <c:v>0</c:v>
                </c:pt>
                <c:pt idx="3">
                  <c:v>0</c:v>
                </c:pt>
                <c:pt idx="4">
                  <c:v>0</c:v>
                </c:pt>
                <c:pt idx="5">
                  <c:v>325.00900000000001</c:v>
                </c:pt>
                <c:pt idx="6">
                  <c:v>0</c:v>
                </c:pt>
                <c:pt idx="7">
                  <c:v>0.27200000000000002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92.738</c:v>
                </c:pt>
                <c:pt idx="25">
                  <c:v>237.63399999999999</c:v>
                </c:pt>
                <c:pt idx="26">
                  <c:v>5.7830000000000004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排出量比較シート!$DD$21:$DD$50</c:f>
              <c:numCache>
                <c:formatCode>[=0]#;[&lt;1]0.00;#,##0</c:formatCode>
                <c:ptCount val="30"/>
                <c:pt idx="0">
                  <c:v>0</c:v>
                </c:pt>
                <c:pt idx="1">
                  <c:v>64.875</c:v>
                </c:pt>
                <c:pt idx="2">
                  <c:v>194.227</c:v>
                </c:pt>
                <c:pt idx="3">
                  <c:v>13.669</c:v>
                </c:pt>
                <c:pt idx="4">
                  <c:v>0</c:v>
                </c:pt>
                <c:pt idx="5">
                  <c:v>363.52100000000002</c:v>
                </c:pt>
                <c:pt idx="6">
                  <c:v>42.603000000000002</c:v>
                </c:pt>
                <c:pt idx="7">
                  <c:v>0.27200000000000002</c:v>
                </c:pt>
                <c:pt idx="8">
                  <c:v>21.277000000000001</c:v>
                </c:pt>
                <c:pt idx="9">
                  <c:v>190.52799999999999</c:v>
                </c:pt>
                <c:pt idx="10">
                  <c:v>173.02600000000001</c:v>
                </c:pt>
                <c:pt idx="11">
                  <c:v>0</c:v>
                </c:pt>
                <c:pt idx="12">
                  <c:v>21.024000000000001</c:v>
                </c:pt>
                <c:pt idx="13">
                  <c:v>92.137</c:v>
                </c:pt>
                <c:pt idx="14">
                  <c:v>65.663000000000011</c:v>
                </c:pt>
                <c:pt idx="15">
                  <c:v>4.9969999999999999</c:v>
                </c:pt>
                <c:pt idx="16">
                  <c:v>0</c:v>
                </c:pt>
                <c:pt idx="17">
                  <c:v>111.02600000000001</c:v>
                </c:pt>
                <c:pt idx="18">
                  <c:v>221.02699999999999</c:v>
                </c:pt>
                <c:pt idx="19">
                  <c:v>143.952</c:v>
                </c:pt>
                <c:pt idx="20">
                  <c:v>18.670999999999999</c:v>
                </c:pt>
                <c:pt idx="21">
                  <c:v>85.355999999999995</c:v>
                </c:pt>
                <c:pt idx="22">
                  <c:v>7.7670000000000003</c:v>
                </c:pt>
                <c:pt idx="23">
                  <c:v>133.291</c:v>
                </c:pt>
                <c:pt idx="24">
                  <c:v>3009.6879999999996</c:v>
                </c:pt>
                <c:pt idx="25">
                  <c:v>271.75599999999997</c:v>
                </c:pt>
                <c:pt idx="26">
                  <c:v>23.456</c:v>
                </c:pt>
                <c:pt idx="27">
                  <c:v>36.457999999999998</c:v>
                </c:pt>
                <c:pt idx="28">
                  <c:v>88.018999999999991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排出量比較シート!$CU$21:$CU$50</c:f>
              <c:numCache>
                <c:formatCode>\(0%\);;</c:formatCode>
                <c:ptCount val="30"/>
                <c:pt idx="0">
                  <c:v>0</c:v>
                </c:pt>
                <c:pt idx="1">
                  <c:v>5.9614091632297535E-2</c:v>
                </c:pt>
                <c:pt idx="2">
                  <c:v>0</c:v>
                </c:pt>
                <c:pt idx="3">
                  <c:v>7.8296961281077743E-2</c:v>
                </c:pt>
                <c:pt idx="4">
                  <c:v>0</c:v>
                </c:pt>
                <c:pt idx="5">
                  <c:v>6.8093267156092346E-2</c:v>
                </c:pt>
                <c:pt idx="6">
                  <c:v>7.7680292573242285E-2</c:v>
                </c:pt>
                <c:pt idx="7">
                  <c:v>0</c:v>
                </c:pt>
                <c:pt idx="8">
                  <c:v>0.23256974010934323</c:v>
                </c:pt>
                <c:pt idx="9">
                  <c:v>9.2778967661128017E-2</c:v>
                </c:pt>
                <c:pt idx="10">
                  <c:v>0</c:v>
                </c:pt>
                <c:pt idx="11">
                  <c:v>0</c:v>
                </c:pt>
                <c:pt idx="12">
                  <c:v>6.7469064262658238E-2</c:v>
                </c:pt>
                <c:pt idx="13">
                  <c:v>0</c:v>
                </c:pt>
                <c:pt idx="14">
                  <c:v>0</c:v>
                </c:pt>
                <c:pt idx="15">
                  <c:v>0</c:v>
                </c:pt>
                <c:pt idx="16">
                  <c:v>0</c:v>
                </c:pt>
                <c:pt idx="17">
                  <c:v>0.14860282592095239</c:v>
                </c:pt>
                <c:pt idx="18">
                  <c:v>1</c:v>
                </c:pt>
                <c:pt idx="19">
                  <c:v>0</c:v>
                </c:pt>
                <c:pt idx="20">
                  <c:v>0</c:v>
                </c:pt>
                <c:pt idx="21">
                  <c:v>0.15489392102938601</c:v>
                </c:pt>
                <c:pt idx="22">
                  <c:v>0</c:v>
                </c:pt>
                <c:pt idx="23">
                  <c:v>6.8529737222104203E-2</c:v>
                </c:pt>
                <c:pt idx="24">
                  <c:v>0</c:v>
                </c:pt>
                <c:pt idx="25">
                  <c:v>0</c:v>
                </c:pt>
                <c:pt idx="26">
                  <c:v>0</c:v>
                </c:pt>
                <c:pt idx="27">
                  <c:v>0.33448540923337067</c:v>
                </c:pt>
                <c:pt idx="28">
                  <c:v>0.55695385497296679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排出量比較シート!$CM$21:$CM$50</c:f>
              <c:numCache>
                <c:formatCode>\(0%\);;</c:formatCode>
                <c:ptCount val="30"/>
                <c:pt idx="0">
                  <c:v>0</c:v>
                </c:pt>
                <c:pt idx="1">
                  <c:v>0.80852633719425604</c:v>
                </c:pt>
                <c:pt idx="2">
                  <c:v>0.73992444140101998</c:v>
                </c:pt>
                <c:pt idx="3">
                  <c:v>0.13138814436483054</c:v>
                </c:pt>
                <c:pt idx="4">
                  <c:v>0</c:v>
                </c:pt>
                <c:pt idx="5">
                  <c:v>0.11262801365251544</c:v>
                </c:pt>
                <c:pt idx="6">
                  <c:v>0.187648809620376</c:v>
                </c:pt>
                <c:pt idx="7">
                  <c:v>0</c:v>
                </c:pt>
                <c:pt idx="8">
                  <c:v>0</c:v>
                </c:pt>
                <c:pt idx="9">
                  <c:v>0.38097739139767067</c:v>
                </c:pt>
                <c:pt idx="10">
                  <c:v>0.53567755428063812</c:v>
                </c:pt>
                <c:pt idx="11">
                  <c:v>0</c:v>
                </c:pt>
                <c:pt idx="12">
                  <c:v>0.14988403184387761</c:v>
                </c:pt>
                <c:pt idx="13">
                  <c:v>0.2642611890401767</c:v>
                </c:pt>
                <c:pt idx="14">
                  <c:v>0.38068866167952509</c:v>
                </c:pt>
                <c:pt idx="15">
                  <c:v>5.1055878810208254E-2</c:v>
                </c:pt>
                <c:pt idx="16">
                  <c:v>0</c:v>
                </c:pt>
                <c:pt idx="17">
                  <c:v>1</c:v>
                </c:pt>
                <c:pt idx="18">
                  <c:v>0.90619545752855135</c:v>
                </c:pt>
                <c:pt idx="19">
                  <c:v>0.22826428784532013</c:v>
                </c:pt>
                <c:pt idx="20">
                  <c:v>3.8951802261627179E-2</c:v>
                </c:pt>
                <c:pt idx="21">
                  <c:v>0.20388582066070252</c:v>
                </c:pt>
                <c:pt idx="22">
                  <c:v>8.3446994222427504E-2</c:v>
                </c:pt>
                <c:pt idx="23">
                  <c:v>1</c:v>
                </c:pt>
                <c:pt idx="24">
                  <c:v>1</c:v>
                </c:pt>
                <c:pt idx="25">
                  <c:v>0.15763628343490957</c:v>
                </c:pt>
                <c:pt idx="26">
                  <c:v>9.9768951526351637E-2</c:v>
                </c:pt>
                <c:pt idx="27">
                  <c:v>0.22870391210355148</c:v>
                </c:pt>
                <c:pt idx="28">
                  <c:v>0.94712540519964761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排出量比較シート!$BV$21:$BV$50</c:f>
              <c:numCache>
                <c:formatCode>0%</c:formatCode>
                <c:ptCount val="30"/>
                <c:pt idx="0">
                  <c:v>0.16652183185305344</c:v>
                </c:pt>
                <c:pt idx="1">
                  <c:v>0.25463381036811067</c:v>
                </c:pt>
                <c:pt idx="2">
                  <c:v>0.60366441894984579</c:v>
                </c:pt>
                <c:pt idx="3">
                  <c:v>0.30390684485373543</c:v>
                </c:pt>
                <c:pt idx="4">
                  <c:v>0.22361398094858137</c:v>
                </c:pt>
                <c:pt idx="5">
                  <c:v>0.50520983870396341</c:v>
                </c:pt>
                <c:pt idx="6">
                  <c:v>0.54298374193560084</c:v>
                </c:pt>
                <c:pt idx="7">
                  <c:v>4.688067610371812E-2</c:v>
                </c:pt>
                <c:pt idx="8">
                  <c:v>9.6296639252659355E-2</c:v>
                </c:pt>
                <c:pt idx="9">
                  <c:v>0.7264292199296194</c:v>
                </c:pt>
                <c:pt idx="10">
                  <c:v>0.70129839232079727</c:v>
                </c:pt>
                <c:pt idx="11">
                  <c:v>0.20761055781998111</c:v>
                </c:pt>
                <c:pt idx="12">
                  <c:v>0.34501333004237439</c:v>
                </c:pt>
                <c:pt idx="13">
                  <c:v>0.63770534952006031</c:v>
                </c:pt>
                <c:pt idx="14">
                  <c:v>0.49368124282618153</c:v>
                </c:pt>
                <c:pt idx="15">
                  <c:v>0.31593996468352276</c:v>
                </c:pt>
                <c:pt idx="16">
                  <c:v>5.1121023206852009E-2</c:v>
                </c:pt>
                <c:pt idx="17">
                  <c:v>0.26187408987612665</c:v>
                </c:pt>
                <c:pt idx="18">
                  <c:v>0.48268609007007229</c:v>
                </c:pt>
                <c:pt idx="19">
                  <c:v>0.80557886231600806</c:v>
                </c:pt>
                <c:pt idx="20">
                  <c:v>0.7518938748981564</c:v>
                </c:pt>
                <c:pt idx="21">
                  <c:v>0.67258484186298839</c:v>
                </c:pt>
                <c:pt idx="22">
                  <c:v>0.42910522555566577</c:v>
                </c:pt>
                <c:pt idx="23">
                  <c:v>0.34622232785726498</c:v>
                </c:pt>
                <c:pt idx="24">
                  <c:v>0.44738201432082603</c:v>
                </c:pt>
                <c:pt idx="25">
                  <c:v>0.52544370550486141</c:v>
                </c:pt>
                <c:pt idx="26">
                  <c:v>0.52370637739603132</c:v>
                </c:pt>
                <c:pt idx="27">
                  <c:v>0.29151679788721768</c:v>
                </c:pt>
                <c:pt idx="28">
                  <c:v>0.27173052167112677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排出量比較シート!$BZ$21:$BZ$50</c:f>
              <c:numCache>
                <c:formatCode>0%</c:formatCode>
                <c:ptCount val="30"/>
                <c:pt idx="0">
                  <c:v>0.15806093619669351</c:v>
                </c:pt>
                <c:pt idx="1">
                  <c:v>0.17606614135808824</c:v>
                </c:pt>
                <c:pt idx="2">
                  <c:v>9.7942916215376444E-2</c:v>
                </c:pt>
                <c:pt idx="3">
                  <c:v>0.19005118674063246</c:v>
                </c:pt>
                <c:pt idx="4">
                  <c:v>0.14647779172399128</c:v>
                </c:pt>
                <c:pt idx="5">
                  <c:v>9.6337877583481474E-2</c:v>
                </c:pt>
                <c:pt idx="6">
                  <c:v>0.10886610795446262</c:v>
                </c:pt>
                <c:pt idx="7">
                  <c:v>0.23491304547992564</c:v>
                </c:pt>
                <c:pt idx="8">
                  <c:v>0.39877527035534566</c:v>
                </c:pt>
                <c:pt idx="9">
                  <c:v>6.0655075413400837E-2</c:v>
                </c:pt>
                <c:pt idx="10">
                  <c:v>7.2741591722381815E-2</c:v>
                </c:pt>
                <c:pt idx="11">
                  <c:v>0.24046316532961176</c:v>
                </c:pt>
                <c:pt idx="12">
                  <c:v>0.16091316489234181</c:v>
                </c:pt>
                <c:pt idx="13">
                  <c:v>7.7662573438281979E-2</c:v>
                </c:pt>
                <c:pt idx="14">
                  <c:v>0.11420220034839493</c:v>
                </c:pt>
                <c:pt idx="15">
                  <c:v>0.18577306347807324</c:v>
                </c:pt>
                <c:pt idx="16">
                  <c:v>0.22482300136445324</c:v>
                </c:pt>
                <c:pt idx="17">
                  <c:v>0.19190182112490972</c:v>
                </c:pt>
                <c:pt idx="18">
                  <c:v>0.12461180115427471</c:v>
                </c:pt>
                <c:pt idx="19">
                  <c:v>5.0407602701447216E-2</c:v>
                </c:pt>
                <c:pt idx="20">
                  <c:v>5.5294705196769121E-2</c:v>
                </c:pt>
                <c:pt idx="21">
                  <c:v>0.10580538298878236</c:v>
                </c:pt>
                <c:pt idx="22">
                  <c:v>0.13150575106957907</c:v>
                </c:pt>
                <c:pt idx="23">
                  <c:v>0.17462190126502672</c:v>
                </c:pt>
                <c:pt idx="24">
                  <c:v>0.13965083302187523</c:v>
                </c:pt>
                <c:pt idx="25">
                  <c:v>0.10177546605659792</c:v>
                </c:pt>
                <c:pt idx="26">
                  <c:v>0.12501620790873585</c:v>
                </c:pt>
                <c:pt idx="27">
                  <c:v>0.18837113962892296</c:v>
                </c:pt>
                <c:pt idx="28">
                  <c:v>0.2158448847940497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排出量比較シート!$CA$21:$CA$50</c:f>
              <c:numCache>
                <c:formatCode>0%</c:formatCode>
                <c:ptCount val="30"/>
                <c:pt idx="0">
                  <c:v>0.1648313712548907</c:v>
                </c:pt>
                <c:pt idx="1">
                  <c:v>0.24190524212286924</c:v>
                </c:pt>
                <c:pt idx="2">
                  <c:v>0.13000483766330631</c:v>
                </c:pt>
                <c:pt idx="3">
                  <c:v>0.14559343181172082</c:v>
                </c:pt>
                <c:pt idx="4">
                  <c:v>0.13398145246229537</c:v>
                </c:pt>
                <c:pt idx="5">
                  <c:v>7.9690538927759333E-2</c:v>
                </c:pt>
                <c:pt idx="6">
                  <c:v>0.12937051706847261</c:v>
                </c:pt>
                <c:pt idx="7">
                  <c:v>0.19015285157173889</c:v>
                </c:pt>
                <c:pt idx="8">
                  <c:v>0.23466075669524547</c:v>
                </c:pt>
                <c:pt idx="9">
                  <c:v>9.1149196901585947E-2</c:v>
                </c:pt>
                <c:pt idx="10">
                  <c:v>9.6351196575125156E-2</c:v>
                </c:pt>
                <c:pt idx="11">
                  <c:v>0.24331372390831429</c:v>
                </c:pt>
                <c:pt idx="12">
                  <c:v>0.23162927370368902</c:v>
                </c:pt>
                <c:pt idx="13">
                  <c:v>0.10456969083227838</c:v>
                </c:pt>
                <c:pt idx="14">
                  <c:v>0.14536694174556036</c:v>
                </c:pt>
                <c:pt idx="15">
                  <c:v>0.19564943590544842</c:v>
                </c:pt>
                <c:pt idx="16">
                  <c:v>0.27169931343584441</c:v>
                </c:pt>
                <c:pt idx="17">
                  <c:v>0.22734886979732707</c:v>
                </c:pt>
                <c:pt idx="18">
                  <c:v>0.19413227827099966</c:v>
                </c:pt>
                <c:pt idx="19">
                  <c:v>3.9566640031601596E-2</c:v>
                </c:pt>
                <c:pt idx="20">
                  <c:v>4.9585168629984092E-2</c:v>
                </c:pt>
                <c:pt idx="21">
                  <c:v>8.2330257472331247E-2</c:v>
                </c:pt>
                <c:pt idx="22">
                  <c:v>0.17056009946536183</c:v>
                </c:pt>
                <c:pt idx="23">
                  <c:v>0.24447545451300248</c:v>
                </c:pt>
                <c:pt idx="24">
                  <c:v>0.16029242306168542</c:v>
                </c:pt>
                <c:pt idx="25">
                  <c:v>0.13751703522574354</c:v>
                </c:pt>
                <c:pt idx="26">
                  <c:v>0.15505087497627715</c:v>
                </c:pt>
                <c:pt idx="27">
                  <c:v>0.17074603638953387</c:v>
                </c:pt>
                <c:pt idx="28">
                  <c:v>0.19776128729659603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排出量比較シート!$CB$21:$CB$50</c:f>
              <c:numCache>
                <c:formatCode>0%</c:formatCode>
                <c:ptCount val="30"/>
                <c:pt idx="0">
                  <c:v>0.48145286236472074</c:v>
                </c:pt>
                <c:pt idx="1">
                  <c:v>0.31146583513431736</c:v>
                </c:pt>
                <c:pt idx="2">
                  <c:v>0.15459287215274939</c:v>
                </c:pt>
                <c:pt idx="3">
                  <c:v>0.32955012674307216</c:v>
                </c:pt>
                <c:pt idx="4">
                  <c:v>0.47468724093715331</c:v>
                </c:pt>
                <c:pt idx="5">
                  <c:v>0.3187617447847958</c:v>
                </c:pt>
                <c:pt idx="6">
                  <c:v>0.21263526227244639</c:v>
                </c:pt>
                <c:pt idx="7">
                  <c:v>0.50638869770922434</c:v>
                </c:pt>
                <c:pt idx="8">
                  <c:v>0.2521634926774316</c:v>
                </c:pt>
                <c:pt idx="9">
                  <c:v>0.11358845799823335</c:v>
                </c:pt>
                <c:pt idx="10">
                  <c:v>0.12392827351861223</c:v>
                </c:pt>
                <c:pt idx="11">
                  <c:v>0.30861255294209289</c:v>
                </c:pt>
                <c:pt idx="12">
                  <c:v>0.24749973756290025</c:v>
                </c:pt>
                <c:pt idx="13">
                  <c:v>0.16888270858645263</c:v>
                </c:pt>
                <c:pt idx="14">
                  <c:v>0.23417792676841881</c:v>
                </c:pt>
                <c:pt idx="15">
                  <c:v>0.28794434938022712</c:v>
                </c:pt>
                <c:pt idx="16">
                  <c:v>0.42669956422673511</c:v>
                </c:pt>
                <c:pt idx="17">
                  <c:v>0.2999165308399197</c:v>
                </c:pt>
                <c:pt idx="18">
                  <c:v>0.18996409812868875</c:v>
                </c:pt>
                <c:pt idx="19">
                  <c:v>9.8524999609060304E-2</c:v>
                </c:pt>
                <c:pt idx="20">
                  <c:v>0.13236449737257427</c:v>
                </c:pt>
                <c:pt idx="21">
                  <c:v>0.13927951767589791</c:v>
                </c:pt>
                <c:pt idx="22">
                  <c:v>0.26882892390939339</c:v>
                </c:pt>
                <c:pt idx="23">
                  <c:v>0.22514367621150672</c:v>
                </c:pt>
                <c:pt idx="24">
                  <c:v>0.23842656928394007</c:v>
                </c:pt>
                <c:pt idx="25">
                  <c:v>0.22513756446154878</c:v>
                </c:pt>
                <c:pt idx="26">
                  <c:v>0.18126001553046525</c:v>
                </c:pt>
                <c:pt idx="27">
                  <c:v>0.32901004479628071</c:v>
                </c:pt>
                <c:pt idx="28">
                  <c:v>0.29594039182134935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排出量比較シート!$CH$21:$CH$50</c:f>
              <c:numCache>
                <c:formatCode>0%</c:formatCode>
                <c:ptCount val="30"/>
                <c:pt idx="0">
                  <c:v>2.9132998330641598E-2</c:v>
                </c:pt>
                <c:pt idx="1">
                  <c:v>1.5928971016614536E-2</c:v>
                </c:pt>
                <c:pt idx="2">
                  <c:v>1.3794955018722148E-2</c:v>
                </c:pt>
                <c:pt idx="3">
                  <c:v>3.0898409850839106E-2</c:v>
                </c:pt>
                <c:pt idx="4">
                  <c:v>2.1239533927978629E-2</c:v>
                </c:pt>
                <c:pt idx="5">
                  <c:v>0</c:v>
                </c:pt>
                <c:pt idx="6">
                  <c:v>6.1443707690175264E-3</c:v>
                </c:pt>
                <c:pt idx="7">
                  <c:v>2.1664729135392979E-2</c:v>
                </c:pt>
                <c:pt idx="8">
                  <c:v>1.8103841019317897E-2</c:v>
                </c:pt>
                <c:pt idx="9">
                  <c:v>8.1780497571603862E-3</c:v>
                </c:pt>
                <c:pt idx="10">
                  <c:v>5.6805458630834636E-3</c:v>
                </c:pt>
                <c:pt idx="11">
                  <c:v>0</c:v>
                </c:pt>
                <c:pt idx="12">
                  <c:v>1.494449379869435E-2</c:v>
                </c:pt>
                <c:pt idx="13">
                  <c:v>1.1179677622926596E-2</c:v>
                </c:pt>
                <c:pt idx="14">
                  <c:v>1.2571688311444409E-2</c:v>
                </c:pt>
                <c:pt idx="15">
                  <c:v>1.4693186552728638E-2</c:v>
                </c:pt>
                <c:pt idx="16">
                  <c:v>2.5657097766115217E-2</c:v>
                </c:pt>
                <c:pt idx="17">
                  <c:v>1.8958688361716984E-2</c:v>
                </c:pt>
                <c:pt idx="18">
                  <c:v>8.6057323759645976E-3</c:v>
                </c:pt>
                <c:pt idx="19">
                  <c:v>5.9218953418828336E-3</c:v>
                </c:pt>
                <c:pt idx="20">
                  <c:v>1.0861753902516312E-2</c:v>
                </c:pt>
                <c:pt idx="21">
                  <c:v>0</c:v>
                </c:pt>
                <c:pt idx="22">
                  <c:v>0</c:v>
                </c:pt>
                <c:pt idx="23">
                  <c:v>9.5366401531990531E-3</c:v>
                </c:pt>
                <c:pt idx="24">
                  <c:v>1.42481603116732E-2</c:v>
                </c:pt>
                <c:pt idx="25">
                  <c:v>1.0126228751248282E-2</c:v>
                </c:pt>
                <c:pt idx="26">
                  <c:v>1.496652418849052E-2</c:v>
                </c:pt>
                <c:pt idx="27">
                  <c:v>2.0355981298044654E-2</c:v>
                </c:pt>
                <c:pt idx="28">
                  <c:v>1.8722914416877977E-2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排出量比較シート!$BW$21:$BW$50</c15:sqref>
                        </c15:formulaRef>
                      </c:ext>
                    </c:extLst>
                    <c:numCache>
                      <c:formatCode>0%</c:formatCode>
                      <c:ptCount val="30"/>
                      <c:pt idx="0">
                        <c:v>2.5043459394723046E-2</c:v>
                      </c:pt>
                      <c:pt idx="1">
                        <c:v>0.20433717242194874</c:v>
                      </c:pt>
                      <c:pt idx="2">
                        <c:v>0.59871671471703847</c:v>
                      </c:pt>
                      <c:pt idx="3">
                        <c:v>0.27400502234108165</c:v>
                      </c:pt>
                      <c:pt idx="4">
                        <c:v>4.8712504705886568E-2</c:v>
                      </c:pt>
                      <c:pt idx="5">
                        <c:v>0.48328826567027394</c:v>
                      </c:pt>
                      <c:pt idx="6">
                        <c:v>0.52286789535952771</c:v>
                      </c:pt>
                      <c:pt idx="7">
                        <c:v>7.8806631107992374E-3</c:v>
                      </c:pt>
                      <c:pt idx="8">
                        <c:v>6.2331933957236151E-2</c:v>
                      </c:pt>
                      <c:pt idx="9">
                        <c:v>0.70269757714204162</c:v>
                      </c:pt>
                      <c:pt idx="10">
                        <c:v>0.67224944502485995</c:v>
                      </c:pt>
                      <c:pt idx="11">
                        <c:v>0.15187217524568192</c:v>
                      </c:pt>
                      <c:pt idx="12">
                        <c:v>0.26433337467287821</c:v>
                      </c:pt>
                      <c:pt idx="13">
                        <c:v>0.61556533567443505</c:v>
                      </c:pt>
                      <c:pt idx="14">
                        <c:v>0.41951183955215687</c:v>
                      </c:pt>
                      <c:pt idx="15">
                        <c:v>0.2434954612156191</c:v>
                      </c:pt>
                      <c:pt idx="16">
                        <c:v>1.8693080854347191E-2</c:v>
                      </c:pt>
                      <c:pt idx="17">
                        <c:v>0.22362451469343114</c:v>
                      </c:pt>
                      <c:pt idx="18">
                        <c:v>0.44646549594367224</c:v>
                      </c:pt>
                      <c:pt idx="19">
                        <c:v>0.79713096377204629</c:v>
                      </c:pt>
                      <c:pt idx="20">
                        <c:v>0.72913363256279573</c:v>
                      </c:pt>
                      <c:pt idx="21">
                        <c:v>0.65448518377961684</c:v>
                      </c:pt>
                      <c:pt idx="22">
                        <c:v>0.41578528082565042</c:v>
                      </c:pt>
                      <c:pt idx="23">
                        <c:v>0.30242606061750221</c:v>
                      </c:pt>
                      <c:pt idx="24">
                        <c:v>0.41050632582774366</c:v>
                      </c:pt>
                      <c:pt idx="25">
                        <c:v>0.46748155998907015</c:v>
                      </c:pt>
                      <c:pt idx="26">
                        <c:v>0.50454054506825419</c:v>
                      </c:pt>
                      <c:pt idx="27">
                        <c:v>0.22936413686383467</c:v>
                      </c:pt>
                      <c:pt idx="28">
                        <c:v>0.24962137239479298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1.0738257568811757E-2</c:v>
                      </c:pt>
                      <c:pt idx="1">
                        <c:v>7.7705419384272315E-3</c:v>
                      </c:pt>
                      <c:pt idx="2">
                        <c:v>2.4931686398243424E-3</c:v>
                      </c:pt>
                      <c:pt idx="3">
                        <c:v>9.1264530646052739E-3</c:v>
                      </c:pt>
                      <c:pt idx="4">
                        <c:v>9.4793166175563184E-3</c:v>
                      </c:pt>
                      <c:pt idx="5">
                        <c:v>6.8298357205056745E-3</c:v>
                      </c:pt>
                      <c:pt idx="6">
                        <c:v>7.2650272582709327E-3</c:v>
                      </c:pt>
                      <c:pt idx="7">
                        <c:v>1.8456898050672025E-2</c:v>
                      </c:pt>
                      <c:pt idx="8">
                        <c:v>1.1398459228641055E-2</c:v>
                      </c:pt>
                      <c:pt idx="9">
                        <c:v>3.4571531540208353E-3</c:v>
                      </c:pt>
                      <c:pt idx="10">
                        <c:v>6.2507888451270041E-3</c:v>
                      </c:pt>
                      <c:pt idx="11">
                        <c:v>8.5086878722978251E-3</c:v>
                      </c:pt>
                      <c:pt idx="12">
                        <c:v>1.7469011721683223E-2</c:v>
                      </c:pt>
                      <c:pt idx="13">
                        <c:v>3.9365921849425752E-3</c:v>
                      </c:pt>
                      <c:pt idx="14">
                        <c:v>2.1888126412495948E-2</c:v>
                      </c:pt>
                      <c:pt idx="15">
                        <c:v>1.1094085004656102E-2</c:v>
                      </c:pt>
                      <c:pt idx="16">
                        <c:v>1.679584514901819E-2</c:v>
                      </c:pt>
                      <c:pt idx="17">
                        <c:v>1.6436975790648199E-2</c:v>
                      </c:pt>
                      <c:pt idx="18">
                        <c:v>1.0096410144636806E-2</c:v>
                      </c:pt>
                      <c:pt idx="19">
                        <c:v>1.9112141766958173E-3</c:v>
                      </c:pt>
                      <c:pt idx="20">
                        <c:v>2.6429234673714047E-3</c:v>
                      </c:pt>
                      <c:pt idx="21">
                        <c:v>4.0643778572515762E-3</c:v>
                      </c:pt>
                      <c:pt idx="22">
                        <c:v>1.165724098884113E-2</c:v>
                      </c:pt>
                      <c:pt idx="23">
                        <c:v>1.2899764721178443E-2</c:v>
                      </c:pt>
                      <c:pt idx="24">
                        <c:v>2.5082924614667521E-2</c:v>
                      </c:pt>
                      <c:pt idx="25">
                        <c:v>5.9653033600110478E-3</c:v>
                      </c:pt>
                      <c:pt idx="26">
                        <c:v>8.9569180453696207E-3</c:v>
                      </c:pt>
                      <c:pt idx="27">
                        <c:v>1.8131943454632541E-2</c:v>
                      </c:pt>
                      <c:pt idx="28">
                        <c:v>1.3169521253620463E-2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0.13074011488951867</c:v>
                      </c:pt>
                      <c:pt idx="1">
                        <c:v>4.2526096007734666E-2</c:v>
                      </c:pt>
                      <c:pt idx="2">
                        <c:v>2.4545355929830102E-3</c:v>
                      </c:pt>
                      <c:pt idx="3">
                        <c:v>2.0775369448048541E-2</c:v>
                      </c:pt>
                      <c:pt idx="4">
                        <c:v>0.16542215962513851</c:v>
                      </c:pt>
                      <c:pt idx="5">
                        <c:v>1.5091737313183883E-2</c:v>
                      </c:pt>
                      <c:pt idx="6">
                        <c:v>1.2850819317802308E-2</c:v>
                      </c:pt>
                      <c:pt idx="7">
                        <c:v>2.0543114942246851E-2</c:v>
                      </c:pt>
                      <c:pt idx="8">
                        <c:v>2.2566246066782144E-2</c:v>
                      </c:pt>
                      <c:pt idx="9">
                        <c:v>2.0274489633556873E-2</c:v>
                      </c:pt>
                      <c:pt idx="10">
                        <c:v>2.279815845081044E-2</c:v>
                      </c:pt>
                      <c:pt idx="11">
                        <c:v>4.7229694702001376E-2</c:v>
                      </c:pt>
                      <c:pt idx="12">
                        <c:v>6.3210943647812948E-2</c:v>
                      </c:pt>
                      <c:pt idx="13">
                        <c:v>1.8203421660682624E-2</c:v>
                      </c:pt>
                      <c:pt idx="14">
                        <c:v>5.2281276861528746E-2</c:v>
                      </c:pt>
                      <c:pt idx="15">
                        <c:v>6.1350418463247534E-2</c:v>
                      </c:pt>
                      <c:pt idx="16">
                        <c:v>1.5632097203486624E-2</c:v>
                      </c:pt>
                      <c:pt idx="17">
                        <c:v>2.1812599392047351E-2</c:v>
                      </c:pt>
                      <c:pt idx="18">
                        <c:v>2.6124183981763228E-2</c:v>
                      </c:pt>
                      <c:pt idx="19">
                        <c:v>6.5366843672658714E-3</c:v>
                      </c:pt>
                      <c:pt idx="20">
                        <c:v>2.0117318867989221E-2</c:v>
                      </c:pt>
                      <c:pt idx="21">
                        <c:v>1.4035280226120099E-2</c:v>
                      </c:pt>
                      <c:pt idx="22">
                        <c:v>1.6627037411742797E-3</c:v>
                      </c:pt>
                      <c:pt idx="23">
                        <c:v>3.0896502518584348E-2</c:v>
                      </c:pt>
                      <c:pt idx="24">
                        <c:v>1.1792763878414833E-2</c:v>
                      </c:pt>
                      <c:pt idx="25">
                        <c:v>5.1996842155780293E-2</c:v>
                      </c:pt>
                      <c:pt idx="26">
                        <c:v>1.0208914282407546E-2</c:v>
                      </c:pt>
                      <c:pt idx="27">
                        <c:v>4.4020717568750485E-2</c:v>
                      </c:pt>
                      <c:pt idx="28">
                        <c:v>8.9396280227133362E-3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0.42171598628359941</c:v>
                      </c:pt>
                      <c:pt idx="1">
                        <c:v>0.30333446213634779</c:v>
                      </c:pt>
                      <c:pt idx="2">
                        <c:v>0.14899930668677508</c:v>
                      </c:pt>
                      <c:pt idx="3">
                        <c:v>0.31103044498194238</c:v>
                      </c:pt>
                      <c:pt idx="4">
                        <c:v>0.35709635148275526</c:v>
                      </c:pt>
                      <c:pt idx="5">
                        <c:v>0.14581790425134231</c:v>
                      </c:pt>
                      <c:pt idx="6">
                        <c:v>0.2063628558661745</c:v>
                      </c:pt>
                      <c:pt idx="7">
                        <c:v>0.29254752684971341</c:v>
                      </c:pt>
                      <c:pt idx="8">
                        <c:v>0.24183485979005723</c:v>
                      </c:pt>
                      <c:pt idx="9">
                        <c:v>0.10995674668371483</c:v>
                      </c:pt>
                      <c:pt idx="10">
                        <c:v>0.11869855940058535</c:v>
                      </c:pt>
                      <c:pt idx="11">
                        <c:v>0.29650592685063748</c:v>
                      </c:pt>
                      <c:pt idx="12">
                        <c:v>0.24012347973297554</c:v>
                      </c:pt>
                      <c:pt idx="13">
                        <c:v>0.16453234674817444</c:v>
                      </c:pt>
                      <c:pt idx="14">
                        <c:v>0.22734964914400554</c:v>
                      </c:pt>
                      <c:pt idx="15">
                        <c:v>0.27405866846446075</c:v>
                      </c:pt>
                      <c:pt idx="16">
                        <c:v>0.4044571073742646</c:v>
                      </c:pt>
                      <c:pt idx="17">
                        <c:v>0.29098008952312937</c:v>
                      </c:pt>
                      <c:pt idx="18">
                        <c:v>0.18380339753311692</c:v>
                      </c:pt>
                      <c:pt idx="19">
                        <c:v>9.5553426488440424E-2</c:v>
                      </c:pt>
                      <c:pt idx="20">
                        <c:v>0.12867207884509399</c:v>
                      </c:pt>
                      <c:pt idx="21">
                        <c:v>0.13511152943312638</c:v>
                      </c:pt>
                      <c:pt idx="22">
                        <c:v>0.25796816512263365</c:v>
                      </c:pt>
                      <c:pt idx="23">
                        <c:v>0.21498929220905749</c:v>
                      </c:pt>
                      <c:pt idx="24">
                        <c:v>0.20144504668362448</c:v>
                      </c:pt>
                      <c:pt idx="25">
                        <c:v>0.21946605662306992</c:v>
                      </c:pt>
                      <c:pt idx="26">
                        <c:v>0.17444154372566359</c:v>
                      </c:pt>
                      <c:pt idx="27">
                        <c:v>0.32075253378759305</c:v>
                      </c:pt>
                      <c:pt idx="28">
                        <c:v>0.28621456827687081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0.16524117930151216</c:v>
                      </c:pt>
                      <c:pt idx="1">
                        <c:v>0.13865704020121197</c:v>
                      </c:pt>
                      <c:pt idx="2">
                        <c:v>9.6403493692652761E-2</c:v>
                      </c:pt>
                      <c:pt idx="3">
                        <c:v>0.14628581663289664</c:v>
                      </c:pt>
                      <c:pt idx="4">
                        <c:v>0.13767959953500974</c:v>
                      </c:pt>
                      <c:pt idx="5">
                        <c:v>6.5781746250363302E-2</c:v>
                      </c:pt>
                      <c:pt idx="6">
                        <c:v>0.10088556993935553</c:v>
                      </c:pt>
                      <c:pt idx="7">
                        <c:v>0.12752231818281126</c:v>
                      </c:pt>
                      <c:pt idx="8">
                        <c:v>0.13997832872724708</c:v>
                      </c:pt>
                      <c:pt idx="9">
                        <c:v>6.0785580207277784E-2</c:v>
                      </c:pt>
                      <c:pt idx="10">
                        <c:v>6.7912519529353566E-2</c:v>
                      </c:pt>
                      <c:pt idx="11">
                        <c:v>0.13616796941300049</c:v>
                      </c:pt>
                      <c:pt idx="12">
                        <c:v>0.10771480761181458</c:v>
                      </c:pt>
                      <c:pt idx="13">
                        <c:v>7.4989406057861335E-2</c:v>
                      </c:pt>
                      <c:pt idx="14">
                        <c:v>0.11342698526424398</c:v>
                      </c:pt>
                      <c:pt idx="15">
                        <c:v>0.11204891862475375</c:v>
                      </c:pt>
                      <c:pt idx="16">
                        <c:v>0.25011185744859871</c:v>
                      </c:pt>
                      <c:pt idx="17">
                        <c:v>0.14199859645083712</c:v>
                      </c:pt>
                      <c:pt idx="18">
                        <c:v>0.102167783426226</c:v>
                      </c:pt>
                      <c:pt idx="19">
                        <c:v>4.6911193731368685E-2</c:v>
                      </c:pt>
                      <c:pt idx="20">
                        <c:v>5.7927522821126468E-2</c:v>
                      </c:pt>
                      <c:pt idx="21">
                        <c:v>6.4559422535899483E-2</c:v>
                      </c:pt>
                      <c:pt idx="22">
                        <c:v>0.15458621331726988</c:v>
                      </c:pt>
                      <c:pt idx="23">
                        <c:v>0.12051323106231494</c:v>
                      </c:pt>
                      <c:pt idx="24">
                        <c:v>9.3201404343816144E-2</c:v>
                      </c:pt>
                      <c:pt idx="25">
                        <c:v>0.10121333960752998</c:v>
                      </c:pt>
                      <c:pt idx="26">
                        <c:v>0.10396792508981841</c:v>
                      </c:pt>
                      <c:pt idx="27">
                        <c:v>0.12987469999191142</c:v>
                      </c:pt>
                      <c:pt idx="28">
                        <c:v>0.1577281077269968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0.25647480698208724</c:v>
                      </c:pt>
                      <c:pt idx="1">
                        <c:v>0.16467742193513579</c:v>
                      </c:pt>
                      <c:pt idx="2">
                        <c:v>5.2595812994122332E-2</c:v>
                      </c:pt>
                      <c:pt idx="3">
                        <c:v>0.16474462834904571</c:v>
                      </c:pt>
                      <c:pt idx="4">
                        <c:v>0.21941675194774551</c:v>
                      </c:pt>
                      <c:pt idx="5">
                        <c:v>8.0036158000979005E-2</c:v>
                      </c:pt>
                      <c:pt idx="6">
                        <c:v>0.10547728592681899</c:v>
                      </c:pt>
                      <c:pt idx="7">
                        <c:v>0.16502520866690215</c:v>
                      </c:pt>
                      <c:pt idx="8">
                        <c:v>0.10185653106281016</c:v>
                      </c:pt>
                      <c:pt idx="9">
                        <c:v>4.9171166476437045E-2</c:v>
                      </c:pt>
                      <c:pt idx="10">
                        <c:v>5.07860398712318E-2</c:v>
                      </c:pt>
                      <c:pt idx="11">
                        <c:v>0.16033795743763699</c:v>
                      </c:pt>
                      <c:pt idx="12">
                        <c:v>0.13240867212116095</c:v>
                      </c:pt>
                      <c:pt idx="13">
                        <c:v>8.9542940690313114E-2</c:v>
                      </c:pt>
                      <c:pt idx="14">
                        <c:v>0.11392266387976156</c:v>
                      </c:pt>
                      <c:pt idx="15">
                        <c:v>0.16200974983970695</c:v>
                      </c:pt>
                      <c:pt idx="16">
                        <c:v>0.15434524992566589</c:v>
                      </c:pt>
                      <c:pt idx="17">
                        <c:v>0.14898149307229222</c:v>
                      </c:pt>
                      <c:pt idx="18">
                        <c:v>8.1635614106890922E-2</c:v>
                      </c:pt>
                      <c:pt idx="19">
                        <c:v>4.8642232757071739E-2</c:v>
                      </c:pt>
                      <c:pt idx="20">
                        <c:v>7.0744556023967523E-2</c:v>
                      </c:pt>
                      <c:pt idx="21">
                        <c:v>7.0552106897226866E-2</c:v>
                      </c:pt>
                      <c:pt idx="22">
                        <c:v>0.1033819518053638</c:v>
                      </c:pt>
                      <c:pt idx="23">
                        <c:v>9.4476061146742563E-2</c:v>
                      </c:pt>
                      <c:pt idx="24">
                        <c:v>0.10824364233980834</c:v>
                      </c:pt>
                      <c:pt idx="25">
                        <c:v>0.11825271701553992</c:v>
                      </c:pt>
                      <c:pt idx="26">
                        <c:v>7.047361863584517E-2</c:v>
                      </c:pt>
                      <c:pt idx="27">
                        <c:v>0.19087783379568163</c:v>
                      </c:pt>
                      <c:pt idx="28">
                        <c:v>0.128486460549874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1.1701896297183063E-2</c:v>
                      </c:pt>
                      <c:pt idx="1">
                        <c:v>8.1313729979695746E-3</c:v>
                      </c:pt>
                      <c:pt idx="2">
                        <c:v>5.5935654659743199E-3</c:v>
                      </c:pt>
                      <c:pt idx="3">
                        <c:v>9.9049828828867616E-3</c:v>
                      </c:pt>
                      <c:pt idx="4">
                        <c:v>9.8530406449709868E-3</c:v>
                      </c:pt>
                      <c:pt idx="5">
                        <c:v>4.104854605733209E-3</c:v>
                      </c:pt>
                      <c:pt idx="6">
                        <c:v>6.2724064062718724E-3</c:v>
                      </c:pt>
                      <c:pt idx="7">
                        <c:v>1.0736670788698843E-2</c:v>
                      </c:pt>
                      <c:pt idx="8">
                        <c:v>1.0328632887374364E-2</c:v>
                      </c:pt>
                      <c:pt idx="9">
                        <c:v>3.6317113145185277E-3</c:v>
                      </c:pt>
                      <c:pt idx="10">
                        <c:v>5.2297141180268764E-3</c:v>
                      </c:pt>
                      <c:pt idx="11">
                        <c:v>1.2106626091455405E-2</c:v>
                      </c:pt>
                      <c:pt idx="12">
                        <c:v>7.3762578299247112E-3</c:v>
                      </c:pt>
                      <c:pt idx="13">
                        <c:v>4.3503618382782164E-3</c:v>
                      </c:pt>
                      <c:pt idx="14">
                        <c:v>6.8282776244132787E-3</c:v>
                      </c:pt>
                      <c:pt idx="15">
                        <c:v>7.7840924176798294E-3</c:v>
                      </c:pt>
                      <c:pt idx="16">
                        <c:v>1.9625454307064364E-2</c:v>
                      </c:pt>
                      <c:pt idx="17">
                        <c:v>8.9364413167903594E-3</c:v>
                      </c:pt>
                      <c:pt idx="18">
                        <c:v>6.1607005955718356E-3</c:v>
                      </c:pt>
                      <c:pt idx="19">
                        <c:v>2.9715731206198838E-3</c:v>
                      </c:pt>
                      <c:pt idx="20">
                        <c:v>3.6924185274802889E-3</c:v>
                      </c:pt>
                      <c:pt idx="21">
                        <c:v>4.1679882427715425E-3</c:v>
                      </c:pt>
                      <c:pt idx="22">
                        <c:v>1.0860758786759695E-2</c:v>
                      </c:pt>
                      <c:pt idx="23">
                        <c:v>7.2128385887024063E-3</c:v>
                      </c:pt>
                      <c:pt idx="24">
                        <c:v>6.3736248851040773E-3</c:v>
                      </c:pt>
                      <c:pt idx="25">
                        <c:v>5.671507838478888E-3</c:v>
                      </c:pt>
                      <c:pt idx="26">
                        <c:v>6.8184718048016589E-3</c:v>
                      </c:pt>
                      <c:pt idx="27">
                        <c:v>8.2575110086877124E-3</c:v>
                      </c:pt>
                      <c:pt idx="28">
                        <c:v>9.7258235444785419E-3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4.8034979783938281E-2</c:v>
                      </c:pt>
                      <c:pt idx="1">
                        <c:v>0</c:v>
                      </c:pt>
                      <c:pt idx="2">
                        <c:v>0</c:v>
                      </c:pt>
                      <c:pt idx="3">
                        <c:v>8.6146988782429598E-3</c:v>
                      </c:pt>
                      <c:pt idx="4">
                        <c:v>0.10773784880942704</c:v>
                      </c:pt>
                      <c:pt idx="5">
                        <c:v>0.16883898592772029</c:v>
                      </c:pt>
                      <c:pt idx="6">
                        <c:v>0</c:v>
                      </c:pt>
                      <c:pt idx="7">
                        <c:v>0.20310450007081218</c:v>
                      </c:pt>
                      <c:pt idx="8">
                        <c:v>0</c:v>
                      </c:pt>
                      <c:pt idx="9">
                        <c:v>0</c:v>
                      </c:pt>
                      <c:pt idx="10">
                        <c:v>0</c:v>
                      </c:pt>
                      <c:pt idx="11">
                        <c:v>0</c:v>
                      </c:pt>
                      <c:pt idx="12">
                        <c:v>0</c:v>
                      </c:pt>
                      <c:pt idx="13">
                        <c:v>0</c:v>
                      </c:pt>
                      <c:pt idx="14">
                        <c:v>0</c:v>
                      </c:pt>
                      <c:pt idx="15">
                        <c:v>6.1015884980865354E-3</c:v>
                      </c:pt>
                      <c:pt idx="16">
                        <c:v>2.6170025454061736E-3</c:v>
                      </c:pt>
                      <c:pt idx="17">
                        <c:v>0</c:v>
                      </c:pt>
                      <c:pt idx="18">
                        <c:v>0</c:v>
                      </c:pt>
                      <c:pt idx="19">
                        <c:v>0</c:v>
                      </c:pt>
                      <c:pt idx="20">
                        <c:v>0</c:v>
                      </c:pt>
                      <c:pt idx="21">
                        <c:v>0</c:v>
                      </c:pt>
                      <c:pt idx="22">
                        <c:v>0</c:v>
                      </c:pt>
                      <c:pt idx="23">
                        <c:v>2.941545413746814E-3</c:v>
                      </c:pt>
                      <c:pt idx="24">
                        <c:v>3.0607897715211524E-2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排出量比較シート!$BE$21:$BE$50</c:f>
              <c:numCache>
                <c:formatCode>#,##0_);[Red]\(#,##0\)</c:formatCode>
                <c:ptCount val="30"/>
                <c:pt idx="0">
                  <c:v>36.100372250602575</c:v>
                </c:pt>
                <c:pt idx="1">
                  <c:v>76.346307053160686</c:v>
                </c:pt>
                <c:pt idx="2">
                  <c:v>262.49572136343846</c:v>
                </c:pt>
                <c:pt idx="3">
                  <c:v>75.79070431460876</c:v>
                </c:pt>
                <c:pt idx="4">
                  <c:v>55.954609256753557</c:v>
                </c:pt>
                <c:pt idx="5">
                  <c:v>306.59334991502607</c:v>
                </c:pt>
                <c:pt idx="6">
                  <c:v>209.63628855191232</c:v>
                </c:pt>
                <c:pt idx="7">
                  <c:v>10.747584971487267</c:v>
                </c:pt>
                <c:pt idx="8">
                  <c:v>22.092257593602817</c:v>
                </c:pt>
                <c:pt idx="9">
                  <c:v>490.13669634030072</c:v>
                </c:pt>
                <c:pt idx="10">
                  <c:v>323.00401354758418</c:v>
                </c:pt>
                <c:pt idx="11">
                  <c:v>41.869342273075134</c:v>
                </c:pt>
                <c:pt idx="12">
                  <c:v>115.92962763437811</c:v>
                </c:pt>
                <c:pt idx="13">
                  <c:v>348.65884140857338</c:v>
                </c:pt>
                <c:pt idx="14">
                  <c:v>172.48477984688984</c:v>
                </c:pt>
                <c:pt idx="15">
                  <c:v>97.873156166315681</c:v>
                </c:pt>
                <c:pt idx="16">
                  <c:v>6.2237713621566613</c:v>
                </c:pt>
                <c:pt idx="17">
                  <c:v>69.2125550202894</c:v>
                </c:pt>
                <c:pt idx="18">
                  <c:v>185.25694275477059</c:v>
                </c:pt>
                <c:pt idx="19">
                  <c:v>630.63741314430627</c:v>
                </c:pt>
                <c:pt idx="20">
                  <c:v>479.33597204546993</c:v>
                </c:pt>
                <c:pt idx="21">
                  <c:v>373.9544013062183</c:v>
                </c:pt>
                <c:pt idx="22">
                  <c:v>93.077049357788781</c:v>
                </c:pt>
                <c:pt idx="23">
                  <c:v>113.44206812499499</c:v>
                </c:pt>
                <c:pt idx="24">
                  <c:v>166.12249454233211</c:v>
                </c:pt>
                <c:pt idx="25">
                  <c:v>216.46031774207296</c:v>
                </c:pt>
                <c:pt idx="26">
                  <c:v>177.13927759711987</c:v>
                </c:pt>
                <c:pt idx="27">
                  <c:v>81.957496168728326</c:v>
                </c:pt>
                <c:pt idx="28">
                  <c:v>63.344304429626675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排出量比較シート!$BI$21:$BI$50</c:f>
              <c:numCache>
                <c:formatCode>#,##0_);[Red]\(#,##0\)</c:formatCode>
                <c:ptCount val="30"/>
                <c:pt idx="0">
                  <c:v>34.266129380648827</c:v>
                </c:pt>
                <c:pt idx="1">
                  <c:v>52.789532035660976</c:v>
                </c:pt>
                <c:pt idx="2">
                  <c:v>42.589219502317697</c:v>
                </c:pt>
                <c:pt idx="3">
                  <c:v>47.39647540953608</c:v>
                </c:pt>
                <c:pt idx="4">
                  <c:v>36.652930044623218</c:v>
                </c:pt>
                <c:pt idx="5">
                  <c:v>58.463929934133255</c:v>
                </c:pt>
                <c:pt idx="6">
                  <c:v>42.031252610455027</c:v>
                </c:pt>
                <c:pt idx="7">
                  <c:v>53.854767615139309</c:v>
                </c:pt>
                <c:pt idx="8">
                  <c:v>91.486536425575267</c:v>
                </c:pt>
                <c:pt idx="9">
                  <c:v>40.925223633317543</c:v>
                </c:pt>
                <c:pt idx="10">
                  <c:v>33.5033223167882</c:v>
                </c:pt>
                <c:pt idx="11">
                  <c:v>48.494810085634228</c:v>
                </c:pt>
                <c:pt idx="12">
                  <c:v>54.069224760525401</c:v>
                </c:pt>
                <c:pt idx="13">
                  <c:v>42.461213311411711</c:v>
                </c:pt>
                <c:pt idx="14">
                  <c:v>39.900526243122329</c:v>
                </c:pt>
                <c:pt idx="15">
                  <c:v>57.549528662818751</c:v>
                </c:pt>
                <c:pt idx="16">
                  <c:v>27.371262734401682</c:v>
                </c:pt>
                <c:pt idx="17">
                  <c:v>50.71908931267042</c:v>
                </c:pt>
                <c:pt idx="18">
                  <c:v>47.826531130522142</c:v>
                </c:pt>
                <c:pt idx="19">
                  <c:v>39.46096609220195</c:v>
                </c:pt>
                <c:pt idx="20">
                  <c:v>35.250641279729905</c:v>
                </c:pt>
                <c:pt idx="21">
                  <c:v>58.827357067623709</c:v>
                </c:pt>
                <c:pt idx="22">
                  <c:v>28.524861861763643</c:v>
                </c:pt>
                <c:pt idx="23">
                  <c:v>57.216037284545209</c:v>
                </c:pt>
                <c:pt idx="24">
                  <c:v>51.855336164390501</c:v>
                </c:pt>
                <c:pt idx="25">
                  <c:v>41.927136037896489</c:v>
                </c:pt>
                <c:pt idx="26">
                  <c:v>42.285680894312193</c:v>
                </c:pt>
                <c:pt idx="27">
                  <c:v>52.958961769363547</c:v>
                </c:pt>
                <c:pt idx="28">
                  <c:v>50.316556299552353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排出量比較シート!$BJ$21:$BJ$50</c:f>
              <c:numCache>
                <c:formatCode>#,##0_);[Red]\(#,##0\)</c:formatCode>
                <c:ptCount val="30"/>
                <c:pt idx="0">
                  <c:v>35.733896238481208</c:v>
                </c:pt>
                <c:pt idx="1">
                  <c:v>72.529927844942179</c:v>
                </c:pt>
                <c:pt idx="2">
                  <c:v>56.530934360074596</c:v>
                </c:pt>
                <c:pt idx="3">
                  <c:v>36.309247150724893</c:v>
                </c:pt>
                <c:pt idx="4">
                  <c:v>33.525988797202707</c:v>
                </c:pt>
                <c:pt idx="5">
                  <c:v>48.361269743030931</c:v>
                </c:pt>
                <c:pt idx="6">
                  <c:v>49.947637381549825</c:v>
                </c:pt>
                <c:pt idx="7">
                  <c:v>43.593311779814215</c:v>
                </c:pt>
                <c:pt idx="8">
                  <c:v>53.835584754095684</c:v>
                </c:pt>
                <c:pt idx="9">
                  <c:v>61.500232944571444</c:v>
                </c:pt>
                <c:pt idx="10">
                  <c:v>44.377434120284583</c:v>
                </c:pt>
                <c:pt idx="11">
                  <c:v>49.06968938876021</c:v>
                </c:pt>
                <c:pt idx="12">
                  <c:v>77.830892639400574</c:v>
                </c:pt>
                <c:pt idx="13">
                  <c:v>57.172403021982177</c:v>
                </c:pt>
                <c:pt idx="14">
                  <c:v>50.789016816720959</c:v>
                </c:pt>
                <c:pt idx="15">
                  <c:v>60.609071136052435</c:v>
                </c:pt>
                <c:pt idx="16">
                  <c:v>33.078258219467379</c:v>
                </c:pt>
                <c:pt idx="17">
                  <c:v>60.087640465276145</c:v>
                </c:pt>
                <c:pt idx="18">
                  <c:v>74.508781384776967</c:v>
                </c:pt>
                <c:pt idx="19">
                  <c:v>30.974253029187686</c:v>
                </c:pt>
                <c:pt idx="20">
                  <c:v>31.610784178167862</c:v>
                </c:pt>
                <c:pt idx="21">
                  <c:v>45.77528398822313</c:v>
                </c:pt>
                <c:pt idx="22">
                  <c:v>36.996125544379858</c:v>
                </c:pt>
                <c:pt idx="23">
                  <c:v>80.10402257241708</c:v>
                </c:pt>
                <c:pt idx="24">
                  <c:v>59.519999291134802</c:v>
                </c:pt>
                <c:pt idx="25">
                  <c:v>56.651132800822722</c:v>
                </c:pt>
                <c:pt idx="26">
                  <c:v>52.444654427664837</c:v>
                </c:pt>
                <c:pt idx="27">
                  <c:v>48.003812214741565</c:v>
                </c:pt>
                <c:pt idx="28">
                  <c:v>46.101008859328026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排出量比較シート!$BK$21:$BK$50</c:f>
              <c:numCache>
                <c:formatCode>#,##0_);[Red]\(#,##0\)</c:formatCode>
                <c:ptCount val="30"/>
                <c:pt idx="0">
                  <c:v>104.37446765431943</c:v>
                </c:pt>
                <c:pt idx="1">
                  <c:v>93.386130660956951</c:v>
                </c:pt>
                <c:pt idx="2">
                  <c:v>67.222725440694347</c:v>
                </c:pt>
                <c:pt idx="3">
                  <c:v>82.185829755979654</c:v>
                </c:pt>
                <c:pt idx="4">
                  <c:v>118.78031495674846</c:v>
                </c:pt>
                <c:pt idx="5">
                  <c:v>193.44482959603619</c:v>
                </c:pt>
                <c:pt idx="6">
                  <c:v>82.094662796266462</c:v>
                </c:pt>
                <c:pt idx="7">
                  <c:v>116.09166099033769</c:v>
                </c:pt>
                <c:pt idx="8">
                  <c:v>57.851041107631907</c:v>
                </c:pt>
                <c:pt idx="9">
                  <c:v>76.64046271574415</c:v>
                </c:pt>
                <c:pt idx="10">
                  <c:v>57.07888421940627</c:v>
                </c:pt>
                <c:pt idx="11">
                  <c:v>62.238668132206179</c:v>
                </c:pt>
                <c:pt idx="12">
                  <c:v>83.163605335913616</c:v>
                </c:pt>
                <c:pt idx="13">
                  <c:v>92.334884055793921</c:v>
                </c:pt>
                <c:pt idx="14">
                  <c:v>81.818235411211134</c:v>
                </c:pt>
                <c:pt idx="15">
                  <c:v>89.200561576086386</c:v>
                </c:pt>
                <c:pt idx="16">
                  <c:v>51.948892285143593</c:v>
                </c:pt>
                <c:pt idx="17">
                  <c:v>79.267060754545597</c:v>
                </c:pt>
                <c:pt idx="18">
                  <c:v>72.909016390713091</c:v>
                </c:pt>
                <c:pt idx="19">
                  <c:v>77.129073005801104</c:v>
                </c:pt>
                <c:pt idx="20">
                  <c:v>84.383005541821717</c:v>
                </c:pt>
                <c:pt idx="21">
                  <c:v>77.438838054157742</c:v>
                </c:pt>
                <c:pt idx="22">
                  <c:v>58.311578441194939</c:v>
                </c:pt>
                <c:pt idx="23">
                  <c:v>73.769835737535388</c:v>
                </c:pt>
                <c:pt idx="24">
                  <c:v>88.532876125446236</c:v>
                </c:pt>
                <c:pt idx="25">
                  <c:v>92.747040698106531</c:v>
                </c:pt>
                <c:pt idx="26">
                  <c:v>61.309675791915723</c:v>
                </c:pt>
                <c:pt idx="27">
                  <c:v>92.498407231738653</c:v>
                </c:pt>
                <c:pt idx="28">
                  <c:v>68.987974399294202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排出量比較シート!$BQ$21:$BQ$50</c:f>
              <c:numCache>
                <c:formatCode>#,##0_);[Red]\(#,##0\)</c:formatCode>
                <c:ptCount val="30"/>
                <c:pt idx="0">
                  <c:v>6.3157609594423896</c:v>
                </c:pt>
                <c:pt idx="1">
                  <c:v>4.7759490796499993</c:v>
                </c:pt>
                <c:pt idx="2">
                  <c:v>5.9985590588808728</c:v>
                </c:pt>
                <c:pt idx="3">
                  <c:v>7.7056910183237592</c:v>
                </c:pt>
                <c:pt idx="4">
                  <c:v>5.3147384465592999</c:v>
                </c:pt>
                <c:pt idx="5">
                  <c:v>0</c:v>
                </c:pt>
                <c:pt idx="6">
                  <c:v>2.3722314022000002</c:v>
                </c:pt>
                <c:pt idx="7">
                  <c:v>4.9667269463382384</c:v>
                </c:pt>
                <c:pt idx="8">
                  <c:v>4.1533611384195703</c:v>
                </c:pt>
                <c:pt idx="9">
                  <c:v>5.5178979321199986</c:v>
                </c:pt>
                <c:pt idx="10">
                  <c:v>2.6163458137200002</c:v>
                </c:pt>
                <c:pt idx="11">
                  <c:v>0</c:v>
                </c:pt>
                <c:pt idx="12">
                  <c:v>5.021572937643084</c:v>
                </c:pt>
                <c:pt idx="13">
                  <c:v>6.1123737636269038</c:v>
                </c:pt>
                <c:pt idx="14">
                  <c:v>4.3923582720899121</c:v>
                </c:pt>
                <c:pt idx="15">
                  <c:v>4.5517145749400001</c:v>
                </c:pt>
                <c:pt idx="16">
                  <c:v>3.1236446435484941</c:v>
                </c:pt>
                <c:pt idx="17">
                  <c:v>5.0107258108984833</c:v>
                </c:pt>
                <c:pt idx="18">
                  <c:v>3.3029161248576822</c:v>
                </c:pt>
                <c:pt idx="19">
                  <c:v>4.6358822630717578</c:v>
                </c:pt>
                <c:pt idx="20">
                  <c:v>6.9244205050700014</c:v>
                </c:pt>
                <c:pt idx="21">
                  <c:v>0</c:v>
                </c:pt>
                <c:pt idx="22">
                  <c:v>0</c:v>
                </c:pt>
                <c:pt idx="23">
                  <c:v>3.1247441164129079</c:v>
                </c:pt>
                <c:pt idx="24">
                  <c:v>5.290646154400001</c:v>
                </c:pt>
                <c:pt idx="25">
                  <c:v>4.17157284416996</c:v>
                </c:pt>
                <c:pt idx="26">
                  <c:v>5.0623009329600004</c:v>
                </c:pt>
                <c:pt idx="27">
                  <c:v>5.7229129550560014</c:v>
                </c:pt>
                <c:pt idx="28">
                  <c:v>4.36458143656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排出量比較シート!$BR$21:$BR$50</c:f>
              <c:numCache>
                <c:formatCode>#,##0_);[Red]\(#,##0\)</c:formatCode>
                <c:ptCount val="30"/>
                <c:pt idx="0">
                  <c:v>216.79062648349444</c:v>
                </c:pt>
                <c:pt idx="1">
                  <c:v>299.82784667437079</c:v>
                </c:pt>
                <c:pt idx="2">
                  <c:v>434.83715972540591</c:v>
                </c:pt>
                <c:pt idx="3">
                  <c:v>249.38794764917316</c:v>
                </c:pt>
                <c:pt idx="4">
                  <c:v>250.22858150188725</c:v>
                </c:pt>
                <c:pt idx="5">
                  <c:v>606.86337918822642</c:v>
                </c:pt>
                <c:pt idx="6">
                  <c:v>386.08207274238362</c:v>
                </c:pt>
                <c:pt idx="7">
                  <c:v>229.25405230311671</c:v>
                </c:pt>
                <c:pt idx="8">
                  <c:v>229.41878101932525</c:v>
                </c:pt>
                <c:pt idx="9">
                  <c:v>674.72051356605391</c:v>
                </c:pt>
                <c:pt idx="10">
                  <c:v>460.58000001778328</c:v>
                </c:pt>
                <c:pt idx="11">
                  <c:v>201.67250987967574</c:v>
                </c:pt>
                <c:pt idx="12">
                  <c:v>336.01492330786084</c:v>
                </c:pt>
                <c:pt idx="13">
                  <c:v>546.73971556138815</c:v>
                </c:pt>
                <c:pt idx="14">
                  <c:v>349.38491659003415</c:v>
                </c:pt>
                <c:pt idx="15">
                  <c:v>309.78403211621321</c:v>
                </c:pt>
                <c:pt idx="16">
                  <c:v>121.74582924471781</c:v>
                </c:pt>
                <c:pt idx="17">
                  <c:v>264.29707136368</c:v>
                </c:pt>
                <c:pt idx="18">
                  <c:v>383.80418778564047</c:v>
                </c:pt>
                <c:pt idx="19">
                  <c:v>782.8375875345688</c:v>
                </c:pt>
                <c:pt idx="20">
                  <c:v>637.50482355025929</c:v>
                </c:pt>
                <c:pt idx="21">
                  <c:v>555.99588041622292</c:v>
                </c:pt>
                <c:pt idx="22">
                  <c:v>216.90961520512721</c:v>
                </c:pt>
                <c:pt idx="23">
                  <c:v>327.65670783590559</c:v>
                </c:pt>
                <c:pt idx="24">
                  <c:v>371.32135227770368</c:v>
                </c:pt>
                <c:pt idx="25">
                  <c:v>411.95720012306867</c:v>
                </c:pt>
                <c:pt idx="26">
                  <c:v>338.24158964397259</c:v>
                </c:pt>
                <c:pt idx="27">
                  <c:v>281.14159033962812</c:v>
                </c:pt>
                <c:pt idx="28">
                  <c:v>233.11442542436129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排出量比較シート!$BF$21:$BF$68</c15:sqref>
                        </c15:formulaRef>
                      </c:ext>
                    </c:extLst>
                    <c:numCache>
                      <c:formatCode>#,##0_);[Red]\(#,##0\)</c:formatCode>
                      <c:ptCount val="48"/>
                      <c:pt idx="0">
                        <c:v>5.4291872514959634</c:v>
                      </c:pt>
                      <c:pt idx="1">
                        <c:v>61.265974402802513</c:v>
                      </c:pt>
                      <c:pt idx="2">
                        <c:v>260.34427570768315</c:v>
                      </c:pt>
                      <c:pt idx="3">
                        <c:v>68.333550167208188</c:v>
                      </c:pt>
                      <c:pt idx="4">
                        <c:v>12.189260953958003</c:v>
                      </c:pt>
                      <c:pt idx="5">
                        <c:v>293.28995002667978</c:v>
                      </c:pt>
                      <c:pt idx="6">
                        <c:v>201.86992081085418</c:v>
                      </c:pt>
                      <c:pt idx="7">
                        <c:v>1.8066739529864109</c:v>
                      </c:pt>
                      <c:pt idx="8">
                        <c:v>14.300116307046205</c:v>
                      </c:pt>
                      <c:pt idx="9">
                        <c:v>474.12447013090014</c:v>
                      </c:pt>
                      <c:pt idx="10">
                        <c:v>309.62464940150477</c:v>
                      </c:pt>
                      <c:pt idx="11">
                        <c:v>30.628442762682631</c:v>
                      </c:pt>
                      <c:pt idx="12">
                        <c:v>88.819958618415214</c:v>
                      </c:pt>
                      <c:pt idx="13">
                        <c:v>336.55401653609107</c:v>
                      </c:pt>
                      <c:pt idx="14">
                        <c:v>146.57110907046211</c:v>
                      </c:pt>
                      <c:pt idx="15">
                        <c:v>75.431005777371496</c:v>
                      </c:pt>
                      <c:pt idx="16">
                        <c:v>2.275804629751057</c:v>
                      </c:pt>
                      <c:pt idx="17">
                        <c:v>59.103304318598077</c:v>
                      </c:pt>
                      <c:pt idx="18">
                        <c:v>171.35532704497427</c:v>
                      </c:pt>
                      <c:pt idx="19">
                        <c:v>624.02408062841448</c:v>
                      </c:pt>
                      <c:pt idx="20">
                        <c:v>464.8262077715047</c:v>
                      </c:pt>
                      <c:pt idx="21">
                        <c:v>363.8910659749215</c:v>
                      </c:pt>
                      <c:pt idx="22">
                        <c:v>90.187825271847586</c:v>
                      </c:pt>
                      <c:pt idx="23">
                        <c:v>99.091927385712793</c:v>
                      </c:pt>
                      <c:pt idx="24">
                        <c:v>152.42976402490942</c:v>
                      </c:pt>
                      <c:pt idx="25">
                        <c:v>192.5823945622617</c:v>
                      </c:pt>
                      <c:pt idx="26">
                        <c:v>170.65659600372268</c:v>
                      </c:pt>
                      <c:pt idx="27">
                        <c:v>64.483798204774601</c:v>
                      </c:pt>
                      <c:pt idx="28">
                        <c:v>58.190342799452687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2.3279535856838267</c:v>
                      </c:pt>
                      <c:pt idx="1">
                        <c:v>2.3298248568915279</c:v>
                      </c:pt>
                      <c:pt idx="2">
                        <c:v>1.0841223700576705</c:v>
                      </c:pt>
                      <c:pt idx="3">
                        <c:v>2.2760273990984161</c:v>
                      </c:pt>
                      <c:pt idx="4">
                        <c:v>2.3719959508183854</c:v>
                      </c:pt>
                      <c:pt idx="5">
                        <c:v>4.1447771846465287</c:v>
                      </c:pt>
                      <c:pt idx="6">
                        <c:v>2.8048967824031581</c:v>
                      </c:pt>
                      <c:pt idx="7">
                        <c:v>4.2313186710620574</c:v>
                      </c:pt>
                      <c:pt idx="8">
                        <c:v>2.6150206217333092</c:v>
                      </c:pt>
                      <c:pt idx="9">
                        <c:v>2.3326121515574409</c:v>
                      </c:pt>
                      <c:pt idx="10">
                        <c:v>2.8789883263997549</c:v>
                      </c:pt>
                      <c:pt idx="11">
                        <c:v>1.7159684389890602</c:v>
                      </c:pt>
                      <c:pt idx="12">
                        <c:v>5.8698486339255105</c:v>
                      </c:pt>
                      <c:pt idx="13">
                        <c:v>2.1522912914766872</c:v>
                      </c:pt>
                      <c:pt idx="14">
                        <c:v>7.6473812209420204</c:v>
                      </c:pt>
                      <c:pt idx="15">
                        <c:v>3.4367703853823852</c:v>
                      </c:pt>
                      <c:pt idx="16">
                        <c:v>2.0448240955330905</c:v>
                      </c:pt>
                      <c:pt idx="17">
                        <c:v>4.3442445635440272</c:v>
                      </c:pt>
                      <c:pt idx="18">
                        <c:v>3.8750444951130301</c:v>
                      </c:pt>
                      <c:pt idx="19">
                        <c:v>1.4961702953464207</c:v>
                      </c:pt>
                      <c:pt idx="20">
                        <c:v>1.6848764587234468</c:v>
                      </c:pt>
                      <c:pt idx="21">
                        <c:v>2.2597773450867917</c:v>
                      </c:pt>
                      <c:pt idx="22">
                        <c:v>2.5285676572429661</c:v>
                      </c:pt>
                      <c:pt idx="23">
                        <c:v>4.2266944403990871</c:v>
                      </c:pt>
                      <c:pt idx="24">
                        <c:v>9.3138254869980432</c:v>
                      </c:pt>
                      <c:pt idx="25">
                        <c:v>2.4574496700748854</c:v>
                      </c:pt>
                      <c:pt idx="26">
                        <c:v>3.0296021979766041</c:v>
                      </c:pt>
                      <c:pt idx="27">
                        <c:v>5.0976434187836031</c:v>
                      </c:pt>
                      <c:pt idx="28">
                        <c:v>3.0700053801516485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28.343231413422789</c:v>
                      </c:pt>
                      <c:pt idx="1">
                        <c:v>12.750507793466641</c:v>
                      </c:pt>
                      <c:pt idx="2">
                        <c:v>1.0673232856976471</c:v>
                      </c:pt>
                      <c:pt idx="3">
                        <c:v>5.1811267483021606</c:v>
                      </c:pt>
                      <c:pt idx="4">
                        <c:v>41.393352351977171</c:v>
                      </c:pt>
                      <c:pt idx="5">
                        <c:v>9.158622703699816</c:v>
                      </c:pt>
                      <c:pt idx="6">
                        <c:v>4.9614709586549797</c:v>
                      </c:pt>
                      <c:pt idx="7">
                        <c:v>4.7095923474387984</c:v>
                      </c:pt>
                      <c:pt idx="8">
                        <c:v>5.1771206648233026</c:v>
                      </c:pt>
                      <c:pt idx="9">
                        <c:v>13.67961405784313</c:v>
                      </c:pt>
                      <c:pt idx="10">
                        <c:v>10.500375819679698</c:v>
                      </c:pt>
                      <c:pt idx="11">
                        <c:v>9.5249310714034419</c:v>
                      </c:pt>
                      <c:pt idx="12">
                        <c:v>21.239820382037383</c:v>
                      </c:pt>
                      <c:pt idx="13">
                        <c:v>9.9525335810056301</c:v>
                      </c:pt>
                      <c:pt idx="14">
                        <c:v>18.266289555485702</c:v>
                      </c:pt>
                      <c:pt idx="15">
                        <c:v>19.005380003561793</c:v>
                      </c:pt>
                      <c:pt idx="16">
                        <c:v>1.9031426368725135</c:v>
                      </c:pt>
                      <c:pt idx="17">
                        <c:v>5.7650061381473021</c:v>
                      </c:pt>
                      <c:pt idx="18">
                        <c:v>10.026571214683274</c:v>
                      </c:pt>
                      <c:pt idx="19">
                        <c:v>5.1171622205453442</c:v>
                      </c:pt>
                      <c:pt idx="20">
                        <c:v>12.82488781524177</c:v>
                      </c:pt>
                      <c:pt idx="21">
                        <c:v>7.8035579862100484</c:v>
                      </c:pt>
                      <c:pt idx="22">
                        <c:v>0.36065642869823844</c:v>
                      </c:pt>
                      <c:pt idx="23">
                        <c:v>10.123446298883113</c:v>
                      </c:pt>
                      <c:pt idx="24">
                        <c:v>4.3789050304246535</c:v>
                      </c:pt>
                      <c:pt idx="25">
                        <c:v>21.420473509736397</c:v>
                      </c:pt>
                      <c:pt idx="26">
                        <c:v>3.4530793954205841</c:v>
                      </c:pt>
                      <c:pt idx="27">
                        <c:v>12.376054545170119</c:v>
                      </c:pt>
                      <c:pt idx="28">
                        <c:v>2.0839562500223385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91.424072864526266</c:v>
                      </c:pt>
                      <c:pt idx="1">
                        <c:v>90.948118604469613</c:v>
                      </c:pt>
                      <c:pt idx="2">
                        <c:v>64.790435320731959</c:v>
                      </c:pt>
                      <c:pt idx="3">
                        <c:v>77.567244330455679</c:v>
                      </c:pt>
                      <c:pt idx="4">
                        <c:v>89.355713491029206</c:v>
                      </c:pt>
                      <c:pt idx="5">
                        <c:v>88.491546120114833</c:v>
                      </c:pt>
                      <c:pt idx="6">
                        <c:v>79.67299912985041</c:v>
                      </c:pt>
                      <c:pt idx="7">
                        <c:v>67.067706021551643</c:v>
                      </c:pt>
                      <c:pt idx="8">
                        <c:v>55.481458741014364</c:v>
                      </c:pt>
                      <c:pt idx="9">
                        <c:v>74.190072592488562</c:v>
                      </c:pt>
                      <c:pt idx="10">
                        <c:v>54.670182490832453</c:v>
                      </c:pt>
                      <c:pt idx="11">
                        <c:v>59.7970944621676</c:v>
                      </c:pt>
                      <c:pt idx="12">
                        <c:v>80.685072626892449</c:v>
                      </c:pt>
                      <c:pt idx="13">
                        <c:v>89.956368461744574</c:v>
                      </c:pt>
                      <c:pt idx="14">
                        <c:v>79.432538202951903</c:v>
                      </c:pt>
                      <c:pt idx="15">
                        <c:v>84.89899935332113</c:v>
                      </c:pt>
                      <c:pt idx="16">
                        <c:v>49.240965931199717</c:v>
                      </c:pt>
                      <c:pt idx="17">
                        <c:v>76.905185486104514</c:v>
                      </c:pt>
                      <c:pt idx="18">
                        <c:v>70.544513702439133</c:v>
                      </c:pt>
                      <c:pt idx="19">
                        <c:v>74.802813872872463</c:v>
                      </c:pt>
                      <c:pt idx="20">
                        <c:v>82.029070919986694</c:v>
                      </c:pt>
                      <c:pt idx="21">
                        <c:v>75.121453761553511</c:v>
                      </c:pt>
                      <c:pt idx="22">
                        <c:v>55.955775431923186</c:v>
                      </c:pt>
                      <c:pt idx="23">
                        <c:v>70.442683705191286</c:v>
                      </c:pt>
                      <c:pt idx="24">
                        <c:v>74.800847144208589</c:v>
                      </c:pt>
                      <c:pt idx="25">
                        <c:v>90.410622208490736</c:v>
                      </c:pt>
                      <c:pt idx="26">
                        <c:v>59.003385049717004</c:v>
                      </c:pt>
                      <c:pt idx="27">
                        <c:v>90.17687745450921</c:v>
                      </c:pt>
                      <c:pt idx="28">
                        <c:v>66.720744631944356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427.84575680629831</c:v>
                </c:pt>
                <c:pt idx="2">
                  <c:v>1.990321344056462</c:v>
                </c:pt>
                <c:pt idx="3">
                  <c:v>5.5434903921090095</c:v>
                </c:pt>
                <c:pt idx="4">
                  <c:v>58.275969993558043</c:v>
                </c:pt>
                <c:pt idx="5">
                  <c:v>47.392673813747138</c:v>
                </c:pt>
                <c:pt idx="7">
                  <c:v>77.825437498538037</c:v>
                </c:pt>
                <c:pt idx="8">
                  <c:v>2.331304633123044</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435.37956854246374</c:v>
                </c:pt>
                <c:pt idx="4">
                  <c:v>58.275969993558043</c:v>
                </c:pt>
                <c:pt idx="5">
                  <c:v>47.392673813747138</c:v>
                </c:pt>
                <c:pt idx="6">
                  <c:v>80.156742131661076</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再エネ比較シート!$BL$72:$BL$161</c:f>
              <c:numCache>
                <c:formatCode>#,##0_);[Red]\(#,##0\)</c:formatCode>
                <c:ptCount val="90"/>
                <c:pt idx="0">
                  <c:v>-68662.230257596995</c:v>
                </c:pt>
                <c:pt idx="1">
                  <c:v>-494874.20758233801</c:v>
                </c:pt>
                <c:pt idx="2">
                  <c:v>-150819.02462708275</c:v>
                </c:pt>
                <c:pt idx="3">
                  <c:v>0</c:v>
                </c:pt>
                <c:pt idx="4">
                  <c:v>-220173.91574320535</c:v>
                </c:pt>
                <c:pt idx="5">
                  <c:v>0</c:v>
                </c:pt>
                <c:pt idx="6">
                  <c:v>0</c:v>
                </c:pt>
                <c:pt idx="7">
                  <c:v>0</c:v>
                </c:pt>
                <c:pt idx="8">
                  <c:v>0</c:v>
                </c:pt>
                <c:pt idx="9">
                  <c:v>-252686.79783943435</c:v>
                </c:pt>
                <c:pt idx="10">
                  <c:v>-5549004.0741471089</c:v>
                </c:pt>
                <c:pt idx="11">
                  <c:v>0</c:v>
                </c:pt>
                <c:pt idx="12">
                  <c:v>-890257.29044099571</c:v>
                </c:pt>
                <c:pt idx="13">
                  <c:v>-208382.07113448583</c:v>
                </c:pt>
                <c:pt idx="14">
                  <c:v>-185656.09298043163</c:v>
                </c:pt>
                <c:pt idx="15">
                  <c:v>0</c:v>
                </c:pt>
                <c:pt idx="16">
                  <c:v>-224568.90180123632</c:v>
                </c:pt>
                <c:pt idx="17">
                  <c:v>0</c:v>
                </c:pt>
                <c:pt idx="18">
                  <c:v>0</c:v>
                </c:pt>
                <c:pt idx="19">
                  <c:v>0</c:v>
                </c:pt>
                <c:pt idx="20">
                  <c:v>0</c:v>
                </c:pt>
                <c:pt idx="21">
                  <c:v>0</c:v>
                </c:pt>
                <c:pt idx="22">
                  <c:v>-393177.77988529927</c:v>
                </c:pt>
                <c:pt idx="23">
                  <c:v>-1236851.8678629224</c:v>
                </c:pt>
                <c:pt idx="24">
                  <c:v>0</c:v>
                </c:pt>
                <c:pt idx="25">
                  <c:v>0</c:v>
                </c:pt>
                <c:pt idx="26">
                  <c:v>0</c:v>
                </c:pt>
                <c:pt idx="27">
                  <c:v>0</c:v>
                </c:pt>
                <c:pt idx="28">
                  <c:v>0</c:v>
                </c:pt>
                <c:pt idx="29">
                  <c:v>-444538.51931790577</c:v>
                </c:pt>
                <c:pt idx="30">
                  <c:v>0</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再エネ比較シート!$BM$72:$BM$161</c:f>
              <c:numCache>
                <c:formatCode>#,##0_);[Red]\(#,##0\)</c:formatCode>
                <c:ptCount val="90"/>
                <c:pt idx="0">
                  <c:v>0</c:v>
                </c:pt>
                <c:pt idx="1">
                  <c:v>0</c:v>
                </c:pt>
                <c:pt idx="2">
                  <c:v>0</c:v>
                </c:pt>
                <c:pt idx="3">
                  <c:v>144135.25837828149</c:v>
                </c:pt>
                <c:pt idx="4">
                  <c:v>0</c:v>
                </c:pt>
                <c:pt idx="5">
                  <c:v>87489.561075358084</c:v>
                </c:pt>
                <c:pt idx="6">
                  <c:v>97060.660586358965</c:v>
                </c:pt>
                <c:pt idx="7">
                  <c:v>76555.914809030248</c:v>
                </c:pt>
                <c:pt idx="8">
                  <c:v>31416.961464835666</c:v>
                </c:pt>
                <c:pt idx="9">
                  <c:v>0</c:v>
                </c:pt>
                <c:pt idx="10">
                  <c:v>0</c:v>
                </c:pt>
                <c:pt idx="11">
                  <c:v>99717.531779963509</c:v>
                </c:pt>
                <c:pt idx="12">
                  <c:v>0</c:v>
                </c:pt>
                <c:pt idx="13">
                  <c:v>0</c:v>
                </c:pt>
                <c:pt idx="14">
                  <c:v>0</c:v>
                </c:pt>
                <c:pt idx="15">
                  <c:v>3388.9126521792496</c:v>
                </c:pt>
                <c:pt idx="16">
                  <c:v>0</c:v>
                </c:pt>
                <c:pt idx="17">
                  <c:v>102781.78512060677</c:v>
                </c:pt>
                <c:pt idx="18">
                  <c:v>42111.543963891527</c:v>
                </c:pt>
                <c:pt idx="19">
                  <c:v>120811.7606363278</c:v>
                </c:pt>
                <c:pt idx="20">
                  <c:v>136233.96644894115</c:v>
                </c:pt>
                <c:pt idx="21">
                  <c:v>32669.953915750346</c:v>
                </c:pt>
                <c:pt idx="22">
                  <c:v>0</c:v>
                </c:pt>
                <c:pt idx="23">
                  <c:v>0</c:v>
                </c:pt>
                <c:pt idx="24">
                  <c:v>51507.200042651471</c:v>
                </c:pt>
                <c:pt idx="25">
                  <c:v>32056.408496923759</c:v>
                </c:pt>
                <c:pt idx="26">
                  <c:v>428733.37640297279</c:v>
                </c:pt>
                <c:pt idx="27">
                  <c:v>132088.25372092304</c:v>
                </c:pt>
                <c:pt idx="28">
                  <c:v>222674.42916947207</c:v>
                </c:pt>
                <c:pt idx="29">
                  <c:v>0</c:v>
                </c:pt>
                <c:pt idx="30">
                  <c:v>151668.81195711586</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再エネ比較シート!$BK$72:$BK$161</c:f>
              <c:numCache>
                <c:formatCode>#,##0_);[Red]\(#,##0\)</c:formatCode>
                <c:ptCount val="90"/>
                <c:pt idx="0">
                  <c:v>-68662.230257596995</c:v>
                </c:pt>
                <c:pt idx="1">
                  <c:v>-494874.20758233801</c:v>
                </c:pt>
                <c:pt idx="2">
                  <c:v>-150819.02462708275</c:v>
                </c:pt>
                <c:pt idx="3">
                  <c:v>144135.25837828149</c:v>
                </c:pt>
                <c:pt idx="4">
                  <c:v>-220173.91574320535</c:v>
                </c:pt>
                <c:pt idx="5">
                  <c:v>87489.561075358084</c:v>
                </c:pt>
                <c:pt idx="6">
                  <c:v>97060.660586358965</c:v>
                </c:pt>
                <c:pt idx="7">
                  <c:v>76555.914809030248</c:v>
                </c:pt>
                <c:pt idx="8">
                  <c:v>31416.961464835666</c:v>
                </c:pt>
                <c:pt idx="9">
                  <c:v>-252686.79783943435</c:v>
                </c:pt>
                <c:pt idx="10">
                  <c:v>-5549004.0741471089</c:v>
                </c:pt>
                <c:pt idx="11">
                  <c:v>99717.531779963509</c:v>
                </c:pt>
                <c:pt idx="12">
                  <c:v>-890257.29044099571</c:v>
                </c:pt>
                <c:pt idx="13">
                  <c:v>-208382.07113448583</c:v>
                </c:pt>
                <c:pt idx="14">
                  <c:v>-185656.09298043163</c:v>
                </c:pt>
                <c:pt idx="15">
                  <c:v>3388.9126521792496</c:v>
                </c:pt>
                <c:pt idx="16">
                  <c:v>-224568.90180123632</c:v>
                </c:pt>
                <c:pt idx="17">
                  <c:v>102781.78512060677</c:v>
                </c:pt>
                <c:pt idx="18">
                  <c:v>42111.543963891527</c:v>
                </c:pt>
                <c:pt idx="19">
                  <c:v>120811.7606363278</c:v>
                </c:pt>
                <c:pt idx="20">
                  <c:v>136233.96644894115</c:v>
                </c:pt>
                <c:pt idx="21">
                  <c:v>32669.953915750346</c:v>
                </c:pt>
                <c:pt idx="22">
                  <c:v>-393177.77988529927</c:v>
                </c:pt>
                <c:pt idx="23">
                  <c:v>-1236851.8678629224</c:v>
                </c:pt>
                <c:pt idx="24">
                  <c:v>51507.200042651471</c:v>
                </c:pt>
                <c:pt idx="25">
                  <c:v>32056.408496923759</c:v>
                </c:pt>
                <c:pt idx="26">
                  <c:v>428733.37640297279</c:v>
                </c:pt>
                <c:pt idx="27">
                  <c:v>132088.25372092304</c:v>
                </c:pt>
                <c:pt idx="28">
                  <c:v>222674.42916947207</c:v>
                </c:pt>
                <c:pt idx="29">
                  <c:v>-444538.51931790577</c:v>
                </c:pt>
                <c:pt idx="30">
                  <c:v>151668.81195711586</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再エネ比較シート!$BE$72:$BE$161</c:f>
              <c:numCache>
                <c:formatCode>#,##0_);[Red]\(#,##0\)</c:formatCode>
                <c:ptCount val="90"/>
                <c:pt idx="0">
                  <c:v>304657.41399999993</c:v>
                </c:pt>
                <c:pt idx="1">
                  <c:v>1129330.3020000001</c:v>
                </c:pt>
                <c:pt idx="2">
                  <c:v>393290.37399999995</c:v>
                </c:pt>
                <c:pt idx="3">
                  <c:v>683717.679</c:v>
                </c:pt>
                <c:pt idx="4">
                  <c:v>526599.73599999992</c:v>
                </c:pt>
                <c:pt idx="5">
                  <c:v>199639.81700000004</c:v>
                </c:pt>
                <c:pt idx="6">
                  <c:v>170999.728</c:v>
                </c:pt>
                <c:pt idx="7">
                  <c:v>1158288.8140000002</c:v>
                </c:pt>
                <c:pt idx="8">
                  <c:v>122400.476</c:v>
                </c:pt>
                <c:pt idx="9">
                  <c:v>636910.98399999994</c:v>
                </c:pt>
                <c:pt idx="10">
                  <c:v>3116688.9309999999</c:v>
                </c:pt>
                <c:pt idx="11">
                  <c:v>27662.433999999997</c:v>
                </c:pt>
                <c:pt idx="12">
                  <c:v>2508636.0719999997</c:v>
                </c:pt>
                <c:pt idx="13">
                  <c:v>413265.93199999997</c:v>
                </c:pt>
                <c:pt idx="14">
                  <c:v>247559.56199999998</c:v>
                </c:pt>
                <c:pt idx="15">
                  <c:v>198869.90599999996</c:v>
                </c:pt>
                <c:pt idx="16">
                  <c:v>768901.33499999985</c:v>
                </c:pt>
                <c:pt idx="17">
                  <c:v>192045.18900000001</c:v>
                </c:pt>
                <c:pt idx="18">
                  <c:v>134629.39599999998</c:v>
                </c:pt>
                <c:pt idx="19">
                  <c:v>151756.66500000001</c:v>
                </c:pt>
                <c:pt idx="20">
                  <c:v>887209.08299999987</c:v>
                </c:pt>
                <c:pt idx="21">
                  <c:v>139531.23299999995</c:v>
                </c:pt>
                <c:pt idx="22">
                  <c:v>1272177.04</c:v>
                </c:pt>
                <c:pt idx="23">
                  <c:v>1563768.257</c:v>
                </c:pt>
                <c:pt idx="24">
                  <c:v>78958.891999999993</c:v>
                </c:pt>
                <c:pt idx="25">
                  <c:v>52766.070999999996</c:v>
                </c:pt>
                <c:pt idx="26">
                  <c:v>606812.897</c:v>
                </c:pt>
                <c:pt idx="27">
                  <c:v>390235.13699999999</c:v>
                </c:pt>
                <c:pt idx="28">
                  <c:v>132867.55800000002</c:v>
                </c:pt>
                <c:pt idx="29">
                  <c:v>633625.01800000004</c:v>
                </c:pt>
                <c:pt idx="30">
                  <c:v>157452.34899999999</c:v>
                </c:pt>
                <c:pt idx="31">
                  <c:v>1406448.182</c:v>
                </c:pt>
                <c:pt idx="32">
                  <c:v>9274081.4159999993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再エネ比較シート!$BF$72:$BF$161</c:f>
              <c:numCache>
                <c:formatCode>#,##0_);[Red]\(#,##0\)</c:formatCode>
                <c:ptCount val="90"/>
                <c:pt idx="0">
                  <c:v>190.52699999999996</c:v>
                </c:pt>
                <c:pt idx="1">
                  <c:v>30729.223000000002</c:v>
                </c:pt>
                <c:pt idx="2">
                  <c:v>0</c:v>
                </c:pt>
                <c:pt idx="3">
                  <c:v>7190.253999999999</c:v>
                </c:pt>
                <c:pt idx="4">
                  <c:v>0</c:v>
                </c:pt>
                <c:pt idx="5">
                  <c:v>0</c:v>
                </c:pt>
                <c:pt idx="6">
                  <c:v>0</c:v>
                </c:pt>
                <c:pt idx="7">
                  <c:v>77560.944000000003</c:v>
                </c:pt>
                <c:pt idx="8">
                  <c:v>0</c:v>
                </c:pt>
                <c:pt idx="9">
                  <c:v>0</c:v>
                </c:pt>
                <c:pt idx="10">
                  <c:v>10304.866</c:v>
                </c:pt>
                <c:pt idx="11">
                  <c:v>64670.983000000007</c:v>
                </c:pt>
                <c:pt idx="12">
                  <c:v>19703.37</c:v>
                </c:pt>
                <c:pt idx="13">
                  <c:v>0</c:v>
                </c:pt>
                <c:pt idx="14">
                  <c:v>0</c:v>
                </c:pt>
                <c:pt idx="15">
                  <c:v>10569.478999999999</c:v>
                </c:pt>
                <c:pt idx="16">
                  <c:v>0</c:v>
                </c:pt>
                <c:pt idx="17">
                  <c:v>0</c:v>
                </c:pt>
                <c:pt idx="18">
                  <c:v>0</c:v>
                </c:pt>
                <c:pt idx="19">
                  <c:v>53457.053</c:v>
                </c:pt>
                <c:pt idx="20">
                  <c:v>60292.855000000003</c:v>
                </c:pt>
                <c:pt idx="21">
                  <c:v>0</c:v>
                </c:pt>
                <c:pt idx="22">
                  <c:v>0</c:v>
                </c:pt>
                <c:pt idx="23">
                  <c:v>0</c:v>
                </c:pt>
                <c:pt idx="24">
                  <c:v>0</c:v>
                </c:pt>
                <c:pt idx="25">
                  <c:v>0</c:v>
                </c:pt>
                <c:pt idx="26">
                  <c:v>0</c:v>
                </c:pt>
                <c:pt idx="27">
                  <c:v>1512.556</c:v>
                </c:pt>
                <c:pt idx="28">
                  <c:v>6315.6109999999999</c:v>
                </c:pt>
                <c:pt idx="29">
                  <c:v>0</c:v>
                </c:pt>
                <c:pt idx="30">
                  <c:v>90238.917000000001</c:v>
                </c:pt>
                <c:pt idx="31">
                  <c:v>46090.697</c:v>
                </c:pt>
                <c:pt idx="32">
                  <c:v>5980.3770000000013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再エネ比較シート!$BG$72:$BG$161</c:f>
              <c:numCache>
                <c:formatCode>#,##0_);[Red]\(#,##0\)</c:formatCode>
                <c:ptCount val="90"/>
                <c:pt idx="0">
                  <c:v>8238.2860000000001</c:v>
                </c:pt>
                <c:pt idx="1">
                  <c:v>2627.8819999999996</c:v>
                </c:pt>
                <c:pt idx="2">
                  <c:v>0</c:v>
                </c:pt>
                <c:pt idx="3">
                  <c:v>5736.6759999999995</c:v>
                </c:pt>
                <c:pt idx="4">
                  <c:v>0</c:v>
                </c:pt>
                <c:pt idx="5">
                  <c:v>0</c:v>
                </c:pt>
                <c:pt idx="6">
                  <c:v>0</c:v>
                </c:pt>
                <c:pt idx="7">
                  <c:v>5975.75</c:v>
                </c:pt>
                <c:pt idx="8">
                  <c:v>325.53699999999992</c:v>
                </c:pt>
                <c:pt idx="9">
                  <c:v>0</c:v>
                </c:pt>
                <c:pt idx="10">
                  <c:v>1372.2750000000001</c:v>
                </c:pt>
                <c:pt idx="11">
                  <c:v>23291.490000000005</c:v>
                </c:pt>
                <c:pt idx="12">
                  <c:v>100854.902</c:v>
                </c:pt>
                <c:pt idx="13">
                  <c:v>0</c:v>
                </c:pt>
                <c:pt idx="14">
                  <c:v>0</c:v>
                </c:pt>
                <c:pt idx="15">
                  <c:v>0</c:v>
                </c:pt>
                <c:pt idx="16">
                  <c:v>0</c:v>
                </c:pt>
                <c:pt idx="17">
                  <c:v>0</c:v>
                </c:pt>
                <c:pt idx="18">
                  <c:v>0</c:v>
                </c:pt>
                <c:pt idx="19">
                  <c:v>7381.6049999999987</c:v>
                </c:pt>
                <c:pt idx="20">
                  <c:v>22915.314999999999</c:v>
                </c:pt>
                <c:pt idx="21">
                  <c:v>0</c:v>
                </c:pt>
                <c:pt idx="22">
                  <c:v>0</c:v>
                </c:pt>
                <c:pt idx="23">
                  <c:v>0</c:v>
                </c:pt>
                <c:pt idx="24">
                  <c:v>21009.143</c:v>
                </c:pt>
                <c:pt idx="25">
                  <c:v>1434.3489999999997</c:v>
                </c:pt>
                <c:pt idx="26">
                  <c:v>0</c:v>
                </c:pt>
                <c:pt idx="27">
                  <c:v>16178.566999999997</c:v>
                </c:pt>
                <c:pt idx="28">
                  <c:v>147515.30799999996</c:v>
                </c:pt>
                <c:pt idx="29">
                  <c:v>0</c:v>
                </c:pt>
                <c:pt idx="30">
                  <c:v>14920.807000000001</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再エネ比較シート!$BH$72:$BH$161</c:f>
              <c:numCache>
                <c:formatCode>#,##0_);[Red]\(#,##0\)</c:formatCode>
                <c:ptCount val="90"/>
                <c:pt idx="0">
                  <c:v>0</c:v>
                </c:pt>
                <c:pt idx="1">
                  <c:v>0</c:v>
                </c:pt>
                <c:pt idx="2">
                  <c:v>0</c:v>
                </c:pt>
                <c:pt idx="3">
                  <c:v>0</c:v>
                </c:pt>
                <c:pt idx="4">
                  <c:v>0</c:v>
                </c:pt>
                <c:pt idx="5">
                  <c:v>150.602</c:v>
                </c:pt>
                <c:pt idx="6">
                  <c:v>0</c:v>
                </c:pt>
                <c:pt idx="7">
                  <c:v>1481.001</c:v>
                </c:pt>
                <c:pt idx="8">
                  <c:v>0</c:v>
                </c:pt>
                <c:pt idx="9">
                  <c:v>25.263999999999999</c:v>
                </c:pt>
                <c:pt idx="10">
                  <c:v>1031.893</c:v>
                </c:pt>
                <c:pt idx="11">
                  <c:v>0</c:v>
                </c:pt>
                <c:pt idx="12">
                  <c:v>0</c:v>
                </c:pt>
                <c:pt idx="13">
                  <c:v>0</c:v>
                </c:pt>
                <c:pt idx="14">
                  <c:v>0</c:v>
                </c:pt>
                <c:pt idx="15">
                  <c:v>28.452000000000002</c:v>
                </c:pt>
                <c:pt idx="16">
                  <c:v>74.81</c:v>
                </c:pt>
                <c:pt idx="17">
                  <c:v>0</c:v>
                </c:pt>
                <c:pt idx="18">
                  <c:v>0</c:v>
                </c:pt>
                <c:pt idx="19">
                  <c:v>16536.894</c:v>
                </c:pt>
                <c:pt idx="20">
                  <c:v>0</c:v>
                </c:pt>
                <c:pt idx="21">
                  <c:v>0</c:v>
                </c:pt>
                <c:pt idx="22">
                  <c:v>69.66</c:v>
                </c:pt>
                <c:pt idx="23">
                  <c:v>26.245000000000001</c:v>
                </c:pt>
                <c:pt idx="24">
                  <c:v>0</c:v>
                </c:pt>
                <c:pt idx="25">
                  <c:v>1194.268</c:v>
                </c:pt>
                <c:pt idx="26">
                  <c:v>0</c:v>
                </c:pt>
                <c:pt idx="27">
                  <c:v>0</c:v>
                </c:pt>
                <c:pt idx="28">
                  <c:v>0</c:v>
                </c:pt>
                <c:pt idx="29">
                  <c:v>22.811</c:v>
                </c:pt>
                <c:pt idx="30">
                  <c:v>1011.0980000000001</c:v>
                </c:pt>
                <c:pt idx="31">
                  <c:v>51.999000000000002</c:v>
                </c:pt>
                <c:pt idx="32">
                  <c:v>8295.125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再エネ比較シート!$BI$72:$BI$161</c:f>
              <c:numCache>
                <c:formatCode>#,##0_);[Red]\(#,##0\)</c:formatCode>
                <c:ptCount val="90"/>
                <c:pt idx="0">
                  <c:v>313086.22699999996</c:v>
                </c:pt>
                <c:pt idx="1">
                  <c:v>1162687.4070000001</c:v>
                </c:pt>
                <c:pt idx="2">
                  <c:v>393290.37399999995</c:v>
                </c:pt>
                <c:pt idx="3">
                  <c:v>696644.60899999994</c:v>
                </c:pt>
                <c:pt idx="4">
                  <c:v>526599.73599999992</c:v>
                </c:pt>
                <c:pt idx="5">
                  <c:v>199790.41900000005</c:v>
                </c:pt>
                <c:pt idx="6">
                  <c:v>170999.728</c:v>
                </c:pt>
                <c:pt idx="7">
                  <c:v>1243306.5090000001</c:v>
                </c:pt>
                <c:pt idx="8">
                  <c:v>122726.01299999999</c:v>
                </c:pt>
                <c:pt idx="9">
                  <c:v>636936.24799999991</c:v>
                </c:pt>
                <c:pt idx="10">
                  <c:v>3129397.9649999999</c:v>
                </c:pt>
                <c:pt idx="11">
                  <c:v>115624.90700000001</c:v>
                </c:pt>
                <c:pt idx="12">
                  <c:v>2629194.3439999996</c:v>
                </c:pt>
                <c:pt idx="13">
                  <c:v>413265.93199999997</c:v>
                </c:pt>
                <c:pt idx="14">
                  <c:v>247559.56199999998</c:v>
                </c:pt>
                <c:pt idx="15">
                  <c:v>209467.83699999994</c:v>
                </c:pt>
                <c:pt idx="16">
                  <c:v>768976.1449999999</c:v>
                </c:pt>
                <c:pt idx="17">
                  <c:v>192045.18900000001</c:v>
                </c:pt>
                <c:pt idx="18">
                  <c:v>134629.39599999998</c:v>
                </c:pt>
                <c:pt idx="19">
                  <c:v>229132.217</c:v>
                </c:pt>
                <c:pt idx="20">
                  <c:v>970417.25299999979</c:v>
                </c:pt>
                <c:pt idx="21">
                  <c:v>139531.23299999995</c:v>
                </c:pt>
                <c:pt idx="22">
                  <c:v>1272246.7</c:v>
                </c:pt>
                <c:pt idx="23">
                  <c:v>1563794.5020000001</c:v>
                </c:pt>
                <c:pt idx="24">
                  <c:v>99968.034999999989</c:v>
                </c:pt>
                <c:pt idx="25">
                  <c:v>55394.687999999995</c:v>
                </c:pt>
                <c:pt idx="26">
                  <c:v>606812.897</c:v>
                </c:pt>
                <c:pt idx="27">
                  <c:v>407926.25999999995</c:v>
                </c:pt>
                <c:pt idx="28">
                  <c:v>286698.47699999996</c:v>
                </c:pt>
                <c:pt idx="29">
                  <c:v>633647.82900000003</c:v>
                </c:pt>
                <c:pt idx="30">
                  <c:v>263623.17099999997</c:v>
                </c:pt>
                <c:pt idx="31">
                  <c:v>1452590.878</c:v>
                </c:pt>
                <c:pt idx="32">
                  <c:v>9288356.9179999996</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再エネ比較シート!$CO$13:$CO$42</c:f>
              <c:numCache>
                <c:formatCode>0.0%</c:formatCode>
                <c:ptCount val="30"/>
                <c:pt idx="0">
                  <c:v>9.7213185859900242E-2</c:v>
                </c:pt>
                <c:pt idx="1">
                  <c:v>0.12748023663682528</c:v>
                </c:pt>
                <c:pt idx="2">
                  <c:v>8.01013060535333E-2</c:v>
                </c:pt>
                <c:pt idx="3">
                  <c:v>7.8738213950733077E-2</c:v>
                </c:pt>
                <c:pt idx="4">
                  <c:v>0.10645526613816535</c:v>
                </c:pt>
                <c:pt idx="5">
                  <c:v>6.6156615661566151E-2</c:v>
                </c:pt>
                <c:pt idx="6">
                  <c:v>8.2108345534407032E-2</c:v>
                </c:pt>
                <c:pt idx="7">
                  <c:v>9.7860622749417498E-3</c:v>
                </c:pt>
                <c:pt idx="8">
                  <c:v>2.6392605205546097E-2</c:v>
                </c:pt>
                <c:pt idx="9">
                  <c:v>7.3116153205661949E-2</c:v>
                </c:pt>
                <c:pt idx="10">
                  <c:v>8.042397421187783E-2</c:v>
                </c:pt>
                <c:pt idx="11">
                  <c:v>3.6245631552670993E-2</c:v>
                </c:pt>
                <c:pt idx="12">
                  <c:v>1.0534662437698234E-2</c:v>
                </c:pt>
                <c:pt idx="13">
                  <c:v>7.9594311542277585E-2</c:v>
                </c:pt>
                <c:pt idx="14">
                  <c:v>4.2612101566720691E-2</c:v>
                </c:pt>
                <c:pt idx="15">
                  <c:v>4.8391196055507547E-2</c:v>
                </c:pt>
                <c:pt idx="16">
                  <c:v>0.10529387731278819</c:v>
                </c:pt>
                <c:pt idx="17">
                  <c:v>6.6054542962861451E-2</c:v>
                </c:pt>
                <c:pt idx="18">
                  <c:v>5.3951367781155016E-2</c:v>
                </c:pt>
                <c:pt idx="19">
                  <c:v>0.10134317172998213</c:v>
                </c:pt>
                <c:pt idx="20">
                  <c:v>9.6490238122108107E-2</c:v>
                </c:pt>
                <c:pt idx="21">
                  <c:v>4.8410137029786783E-2</c:v>
                </c:pt>
                <c:pt idx="22">
                  <c:v>6.0140817523958535E-2</c:v>
                </c:pt>
                <c:pt idx="23">
                  <c:v>3.2383419689119168E-2</c:v>
                </c:pt>
                <c:pt idx="24">
                  <c:v>1.6199522172367576E-2</c:v>
                </c:pt>
                <c:pt idx="25">
                  <c:v>8.0432309442548353E-2</c:v>
                </c:pt>
                <c:pt idx="26">
                  <c:v>2.0821018062397372E-2</c:v>
                </c:pt>
                <c:pt idx="27">
                  <c:v>3.3572212537930142E-2</c:v>
                </c:pt>
                <c:pt idx="28">
                  <c:v>8.8762464060683915E-2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再エネ比較シート!$CC$13:$CC$42</c:f>
              <c:numCache>
                <c:formatCode>0.0%</c:formatCode>
                <c:ptCount val="30"/>
                <c:pt idx="0">
                  <c:v>6.8017540419007344E-2</c:v>
                </c:pt>
                <c:pt idx="1">
                  <c:v>5.4572878772809391E-2</c:v>
                </c:pt>
                <c:pt idx="2">
                  <c:v>1.7575963750806636E-2</c:v>
                </c:pt>
                <c:pt idx="3">
                  <c:v>3.7693704889508441E-2</c:v>
                </c:pt>
                <c:pt idx="4">
                  <c:v>6.2920226257423523E-2</c:v>
                </c:pt>
                <c:pt idx="5">
                  <c:v>2.801283340820308E-2</c:v>
                </c:pt>
                <c:pt idx="6">
                  <c:v>2.6982799963402106E-2</c:v>
                </c:pt>
                <c:pt idx="7">
                  <c:v>6.1866741821347271E-3</c:v>
                </c:pt>
                <c:pt idx="8">
                  <c:v>1.4247080981896927E-2</c:v>
                </c:pt>
                <c:pt idx="9">
                  <c:v>1.7092965752817657E-2</c:v>
                </c:pt>
                <c:pt idx="10">
                  <c:v>2.6924145429350642E-2</c:v>
                </c:pt>
                <c:pt idx="11">
                  <c:v>2.0181317536970032E-2</c:v>
                </c:pt>
                <c:pt idx="12">
                  <c:v>3.5202398046884982E-3</c:v>
                </c:pt>
                <c:pt idx="13">
                  <c:v>2.1356476948794414E-2</c:v>
                </c:pt>
                <c:pt idx="14">
                  <c:v>1.3581660187976517E-2</c:v>
                </c:pt>
                <c:pt idx="15">
                  <c:v>2.3657485641301226E-2</c:v>
                </c:pt>
                <c:pt idx="16">
                  <c:v>6.8502020695833235E-2</c:v>
                </c:pt>
                <c:pt idx="17">
                  <c:v>1.9869898233392771E-2</c:v>
                </c:pt>
                <c:pt idx="18">
                  <c:v>1.117740662502689E-2</c:v>
                </c:pt>
                <c:pt idx="19">
                  <c:v>2.510654707115325E-2</c:v>
                </c:pt>
                <c:pt idx="20">
                  <c:v>2.820344222457119E-2</c:v>
                </c:pt>
                <c:pt idx="21">
                  <c:v>1.2238915660757471E-2</c:v>
                </c:pt>
                <c:pt idx="22">
                  <c:v>3.4715039011519379E-2</c:v>
                </c:pt>
                <c:pt idx="23">
                  <c:v>8.6508678222023076E-3</c:v>
                </c:pt>
                <c:pt idx="24">
                  <c:v>4.7953100911963479E-3</c:v>
                </c:pt>
                <c:pt idx="25">
                  <c:v>2.8730550112497494E-2</c:v>
                </c:pt>
                <c:pt idx="26">
                  <c:v>5.7671012562317391E-3</c:v>
                </c:pt>
                <c:pt idx="27">
                  <c:v>1.3391187066601654E-2</c:v>
                </c:pt>
                <c:pt idx="28">
                  <c:v>3.0631604263000586E-2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再エネ比較シート!$CD$13:$CD$42</c:f>
              <c:numCache>
                <c:formatCode>0.0%</c:formatCode>
                <c:ptCount val="30"/>
                <c:pt idx="0">
                  <c:v>0.47159115861053719</c:v>
                </c:pt>
                <c:pt idx="1">
                  <c:v>0.35061947114012748</c:v>
                </c:pt>
                <c:pt idx="2">
                  <c:v>5.0141594172209737E-2</c:v>
                </c:pt>
                <c:pt idx="3">
                  <c:v>0.36555468888227144</c:v>
                </c:pt>
                <c:pt idx="4">
                  <c:v>0.29281391352597014</c:v>
                </c:pt>
                <c:pt idx="5">
                  <c:v>0.58932552218653944</c:v>
                </c:pt>
                <c:pt idx="6">
                  <c:v>0.39939375660893206</c:v>
                </c:pt>
                <c:pt idx="7">
                  <c:v>3.8224149651583099E-2</c:v>
                </c:pt>
                <c:pt idx="8">
                  <c:v>1.9782932934380874E-2</c:v>
                </c:pt>
                <c:pt idx="9">
                  <c:v>0.3518339269964047</c:v>
                </c:pt>
                <c:pt idx="10">
                  <c:v>1.2912156754774808E-2</c:v>
                </c:pt>
                <c:pt idx="11">
                  <c:v>1.3269231948052795E-2</c:v>
                </c:pt>
                <c:pt idx="12">
                  <c:v>2.6317570715965232E-3</c:v>
                </c:pt>
                <c:pt idx="13">
                  <c:v>0.35412721838800448</c:v>
                </c:pt>
                <c:pt idx="14">
                  <c:v>0.5237058392147651</c:v>
                </c:pt>
                <c:pt idx="15">
                  <c:v>6.9892063222388598E-2</c:v>
                </c:pt>
                <c:pt idx="16">
                  <c:v>1.6350129074951921E-2</c:v>
                </c:pt>
                <c:pt idx="17">
                  <c:v>1.607318574517342E-2</c:v>
                </c:pt>
                <c:pt idx="18">
                  <c:v>1.7968188756796705E-2</c:v>
                </c:pt>
                <c:pt idx="19">
                  <c:v>0.28953738199410034</c:v>
                </c:pt>
                <c:pt idx="20">
                  <c:v>8.7885675853807146E-2</c:v>
                </c:pt>
                <c:pt idx="21">
                  <c:v>4.0945954391774918E-2</c:v>
                </c:pt>
                <c:pt idx="22">
                  <c:v>5.7352075275440485E-2</c:v>
                </c:pt>
                <c:pt idx="23">
                  <c:v>4.565240021952896E-2</c:v>
                </c:pt>
                <c:pt idx="24">
                  <c:v>1.0686163062760925E-2</c:v>
                </c:pt>
                <c:pt idx="25">
                  <c:v>0.70825990684940421</c:v>
                </c:pt>
                <c:pt idx="26">
                  <c:v>1.2747317257312594E-2</c:v>
                </c:pt>
                <c:pt idx="27">
                  <c:v>0.29900265059465958</c:v>
                </c:pt>
                <c:pt idx="28">
                  <c:v>0.31255032301073721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再エネ比較シート!$CE$13:$CE$42</c:f>
              <c:numCache>
                <c:formatCode>0.0%</c:formatCode>
                <c:ptCount val="30"/>
                <c:pt idx="0">
                  <c:v>0</c:v>
                </c:pt>
                <c:pt idx="1">
                  <c:v>0</c:v>
                </c:pt>
                <c:pt idx="2">
                  <c:v>0</c:v>
                </c:pt>
                <c:pt idx="3">
                  <c:v>1.3113322048270626E-2</c:v>
                </c:pt>
                <c:pt idx="4">
                  <c:v>0</c:v>
                </c:pt>
                <c:pt idx="5">
                  <c:v>2.3983617846103219E-3</c:v>
                </c:pt>
                <c:pt idx="6">
                  <c:v>0</c:v>
                </c:pt>
                <c:pt idx="7">
                  <c:v>1.9497718941333043E-2</c:v>
                </c:pt>
                <c:pt idx="8">
                  <c:v>0</c:v>
                </c:pt>
                <c:pt idx="9">
                  <c:v>0</c:v>
                </c:pt>
                <c:pt idx="10">
                  <c:v>0</c:v>
                </c:pt>
                <c:pt idx="11">
                  <c:v>1.7079291261584705E-2</c:v>
                </c:pt>
                <c:pt idx="12">
                  <c:v>0</c:v>
                </c:pt>
                <c:pt idx="13">
                  <c:v>0</c:v>
                </c:pt>
                <c:pt idx="14">
                  <c:v>0</c:v>
                </c:pt>
                <c:pt idx="15">
                  <c:v>0</c:v>
                </c:pt>
                <c:pt idx="16">
                  <c:v>0</c:v>
                </c:pt>
                <c:pt idx="17">
                  <c:v>0</c:v>
                </c:pt>
                <c:pt idx="18">
                  <c:v>0</c:v>
                </c:pt>
                <c:pt idx="19">
                  <c:v>0</c:v>
                </c:pt>
                <c:pt idx="20">
                  <c:v>0</c:v>
                </c:pt>
                <c:pt idx="21">
                  <c:v>0</c:v>
                </c:pt>
                <c:pt idx="22">
                  <c:v>0</c:v>
                </c:pt>
                <c:pt idx="23">
                  <c:v>0</c:v>
                </c:pt>
                <c:pt idx="24">
                  <c:v>1.7281861059114027E-3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再エネ比較シート!$CF$13:$CF$42</c:f>
              <c:numCache>
                <c:formatCode>0.0%</c:formatCode>
                <c:ptCount val="30"/>
                <c:pt idx="0">
                  <c:v>0</c:v>
                </c:pt>
                <c:pt idx="1">
                  <c:v>0</c:v>
                </c:pt>
                <c:pt idx="2">
                  <c:v>0</c:v>
                </c:pt>
                <c:pt idx="3">
                  <c:v>3.3840831092311294E-4</c:v>
                </c:pt>
                <c:pt idx="4">
                  <c:v>8.8276619617699663E-3</c:v>
                </c:pt>
                <c:pt idx="5">
                  <c:v>0</c:v>
                </c:pt>
                <c:pt idx="6">
                  <c:v>0</c:v>
                </c:pt>
                <c:pt idx="7">
                  <c:v>0</c:v>
                </c:pt>
                <c:pt idx="8">
                  <c:v>0</c:v>
                </c:pt>
                <c:pt idx="9">
                  <c:v>0.11492598709660208</c:v>
                </c:pt>
                <c:pt idx="10">
                  <c:v>5.4305786943821327E-4</c:v>
                </c:pt>
                <c:pt idx="11">
                  <c:v>0</c:v>
                </c:pt>
                <c:pt idx="12">
                  <c:v>6.1974662277708269E-3</c:v>
                </c:pt>
                <c:pt idx="13">
                  <c:v>0</c:v>
                </c:pt>
                <c:pt idx="14">
                  <c:v>0</c:v>
                </c:pt>
                <c:pt idx="15">
                  <c:v>0.21416990815231701</c:v>
                </c:pt>
                <c:pt idx="16">
                  <c:v>0</c:v>
                </c:pt>
                <c:pt idx="17">
                  <c:v>0</c:v>
                </c:pt>
                <c:pt idx="18">
                  <c:v>1.7065423184476312E-2</c:v>
                </c:pt>
                <c:pt idx="19">
                  <c:v>0</c:v>
                </c:pt>
                <c:pt idx="20">
                  <c:v>0</c:v>
                </c:pt>
                <c:pt idx="21">
                  <c:v>1.3768228528696703E-3</c:v>
                </c:pt>
                <c:pt idx="22">
                  <c:v>0</c:v>
                </c:pt>
                <c:pt idx="23">
                  <c:v>2.1561536213610084E-2</c:v>
                </c:pt>
                <c:pt idx="24">
                  <c:v>0.63332808965743426</c:v>
                </c:pt>
                <c:pt idx="25">
                  <c:v>0</c:v>
                </c:pt>
                <c:pt idx="26">
                  <c:v>0</c:v>
                </c:pt>
                <c:pt idx="27">
                  <c:v>1.3043416810561951E-2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再エネ比較シート!$CG$13:$CG$42</c:f>
              <c:numCache>
                <c:formatCode>0.0%</c:formatCode>
                <c:ptCount val="30"/>
                <c:pt idx="0">
                  <c:v>0</c:v>
                </c:pt>
                <c:pt idx="1">
                  <c:v>0</c:v>
                </c:pt>
                <c:pt idx="2">
                  <c:v>0</c:v>
                </c:pt>
                <c:pt idx="3">
                  <c:v>0</c:v>
                </c:pt>
                <c:pt idx="4">
                  <c:v>4.1142092223041384E-3</c:v>
                </c:pt>
                <c:pt idx="5">
                  <c:v>0</c:v>
                </c:pt>
                <c:pt idx="6">
                  <c:v>0</c:v>
                </c:pt>
                <c:pt idx="7">
                  <c:v>0</c:v>
                </c:pt>
                <c:pt idx="8">
                  <c:v>0</c:v>
                </c:pt>
                <c:pt idx="9">
                  <c:v>0</c:v>
                </c:pt>
                <c:pt idx="10">
                  <c:v>0</c:v>
                </c:pt>
                <c:pt idx="11">
                  <c:v>0</c:v>
                </c:pt>
                <c:pt idx="12">
                  <c:v>1.1228107539481742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再エネ比較シート!$CH$13:$CH$42</c:f>
              <c:numCache>
                <c:formatCode>0.0%</c:formatCode>
                <c:ptCount val="30"/>
                <c:pt idx="0">
                  <c:v>0</c:v>
                </c:pt>
                <c:pt idx="1">
                  <c:v>0</c:v>
                </c:pt>
                <c:pt idx="2">
                  <c:v>0</c:v>
                </c:pt>
                <c:pt idx="3">
                  <c:v>0</c:v>
                </c:pt>
                <c:pt idx="4">
                  <c:v>0</c:v>
                </c:pt>
                <c:pt idx="5">
                  <c:v>0</c:v>
                </c:pt>
                <c:pt idx="6">
                  <c:v>0</c:v>
                </c:pt>
                <c:pt idx="7">
                  <c:v>3.9507454492893994E-3</c:v>
                </c:pt>
                <c:pt idx="8">
                  <c:v>0.13208773361795026</c:v>
                </c:pt>
                <c:pt idx="9">
                  <c:v>0.24695773158585049</c:v>
                </c:pt>
                <c:pt idx="10">
                  <c:v>0</c:v>
                </c:pt>
                <c:pt idx="11">
                  <c:v>0</c:v>
                </c:pt>
                <c:pt idx="12">
                  <c:v>0</c:v>
                </c:pt>
                <c:pt idx="13">
                  <c:v>0</c:v>
                </c:pt>
                <c:pt idx="14">
                  <c:v>0</c:v>
                </c:pt>
                <c:pt idx="15">
                  <c:v>2.7655706252239574E-3</c:v>
                </c:pt>
                <c:pt idx="16">
                  <c:v>0</c:v>
                </c:pt>
                <c:pt idx="17">
                  <c:v>0</c:v>
                </c:pt>
                <c:pt idx="18">
                  <c:v>0</c:v>
                </c:pt>
                <c:pt idx="19">
                  <c:v>1.3051119359476686E-3</c:v>
                </c:pt>
                <c:pt idx="20">
                  <c:v>0</c:v>
                </c:pt>
                <c:pt idx="21">
                  <c:v>0</c:v>
                </c:pt>
                <c:pt idx="22">
                  <c:v>0</c:v>
                </c:pt>
                <c:pt idx="23">
                  <c:v>0</c:v>
                </c:pt>
                <c:pt idx="24">
                  <c:v>0</c:v>
                </c:pt>
                <c:pt idx="25">
                  <c:v>0</c:v>
                </c:pt>
                <c:pt idx="26">
                  <c:v>0</c:v>
                </c:pt>
                <c:pt idx="27">
                  <c:v>0</c:v>
                </c:pt>
                <c:pt idx="28">
                  <c:v>0.43838465673156951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再エネ比較シート!$CI$13:$CI$42</c:f>
              <c:numCache>
                <c:formatCode>0.0%</c:formatCode>
                <c:ptCount val="30"/>
                <c:pt idx="0">
                  <c:v>0.53960869902954456</c:v>
                </c:pt>
                <c:pt idx="1">
                  <c:v>0.4051923499129369</c:v>
                </c:pt>
                <c:pt idx="2">
                  <c:v>6.7717557923016369E-2</c:v>
                </c:pt>
                <c:pt idx="3">
                  <c:v>0.41670012413097363</c:v>
                </c:pt>
                <c:pt idx="4">
                  <c:v>0.36867601096746777</c:v>
                </c:pt>
                <c:pt idx="5">
                  <c:v>0.61973671737935287</c:v>
                </c:pt>
                <c:pt idx="6">
                  <c:v>0.42637655657233425</c:v>
                </c:pt>
                <c:pt idx="7">
                  <c:v>6.7859288224340272E-2</c:v>
                </c:pt>
                <c:pt idx="8">
                  <c:v>0.16611774753422806</c:v>
                </c:pt>
                <c:pt idx="9">
                  <c:v>0.73081061143167492</c:v>
                </c:pt>
                <c:pt idx="10">
                  <c:v>4.0379360053563663E-2</c:v>
                </c:pt>
                <c:pt idx="11">
                  <c:v>5.0529840746607525E-2</c:v>
                </c:pt>
                <c:pt idx="12">
                  <c:v>1.1351602170522301</c:v>
                </c:pt>
                <c:pt idx="13">
                  <c:v>0.37548369533679893</c:v>
                </c:pt>
                <c:pt idx="14">
                  <c:v>0.53728749940274168</c:v>
                </c:pt>
                <c:pt idx="15">
                  <c:v>0.31048502764123082</c:v>
                </c:pt>
                <c:pt idx="16">
                  <c:v>8.485214977078516E-2</c:v>
                </c:pt>
                <c:pt idx="17">
                  <c:v>3.5943083978566187E-2</c:v>
                </c:pt>
                <c:pt idx="18">
                  <c:v>4.6211018566299909E-2</c:v>
                </c:pt>
                <c:pt idx="19">
                  <c:v>0.31594904100120125</c:v>
                </c:pt>
                <c:pt idx="20">
                  <c:v>0.11608911807837835</c:v>
                </c:pt>
                <c:pt idx="21">
                  <c:v>5.4561692905402054E-2</c:v>
                </c:pt>
                <c:pt idx="22">
                  <c:v>9.2067114286959864E-2</c:v>
                </c:pt>
                <c:pt idx="23">
                  <c:v>7.5864804255341353E-2</c:v>
                </c:pt>
                <c:pt idx="24">
                  <c:v>0.65053774891730287</c:v>
                </c:pt>
                <c:pt idx="25">
                  <c:v>0.7369904569619018</c:v>
                </c:pt>
                <c:pt idx="26">
                  <c:v>1.8514418513544333E-2</c:v>
                </c:pt>
                <c:pt idx="27">
                  <c:v>0.32543725447182315</c:v>
                </c:pt>
                <c:pt idx="28">
                  <c:v>0.78156658400530732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再エネ比較シート!$BE$13:$BE$42</c:f>
              <c:numCache>
                <c:formatCode>#,##0_);[Red]\(#,##0\)</c:formatCode>
                <c:ptCount val="30"/>
                <c:pt idx="0">
                  <c:v>10127.355999999989</c:v>
                </c:pt>
                <c:pt idx="1">
                  <c:v>11637.799999999974</c:v>
                </c:pt>
                <c:pt idx="2">
                  <c:v>8061.8999999999933</c:v>
                </c:pt>
                <c:pt idx="3">
                  <c:v>7805.1000000000113</c:v>
                </c:pt>
                <c:pt idx="4">
                  <c:v>10270.016999999973</c:v>
                </c:pt>
                <c:pt idx="5">
                  <c:v>6343.0000000000036</c:v>
                </c:pt>
                <c:pt idx="6">
                  <c:v>7029.3999999999724</c:v>
                </c:pt>
                <c:pt idx="7">
                  <c:v>1143.0299999999997</c:v>
                </c:pt>
                <c:pt idx="8">
                  <c:v>2418.6000000000031</c:v>
                </c:pt>
                <c:pt idx="9">
                  <c:v>6214.0999999999967</c:v>
                </c:pt>
                <c:pt idx="10">
                  <c:v>6188.3000000000029</c:v>
                </c:pt>
                <c:pt idx="11">
                  <c:v>2994.6000000000008</c:v>
                </c:pt>
                <c:pt idx="12">
                  <c:v>845.80000000000018</c:v>
                </c:pt>
                <c:pt idx="13">
                  <c:v>6803.2999999999975</c:v>
                </c:pt>
                <c:pt idx="14">
                  <c:v>3046.1000000000013</c:v>
                </c:pt>
                <c:pt idx="15">
                  <c:v>4695.4920000000047</c:v>
                </c:pt>
                <c:pt idx="16">
                  <c:v>8183.1299999999992</c:v>
                </c:pt>
                <c:pt idx="17">
                  <c:v>4688.1000000000031</c:v>
                </c:pt>
                <c:pt idx="18">
                  <c:v>4039.4200000000042</c:v>
                </c:pt>
                <c:pt idx="19">
                  <c:v>8424.9999999999836</c:v>
                </c:pt>
                <c:pt idx="20">
                  <c:v>8012.5000000000118</c:v>
                </c:pt>
                <c:pt idx="21">
                  <c:v>3893.1000000000054</c:v>
                </c:pt>
                <c:pt idx="22">
                  <c:v>5702.7500000000055</c:v>
                </c:pt>
                <c:pt idx="23">
                  <c:v>2559.1240000000012</c:v>
                </c:pt>
                <c:pt idx="24">
                  <c:v>1226.5999999999995</c:v>
                </c:pt>
                <c:pt idx="25">
                  <c:v>6733.9</c:v>
                </c:pt>
                <c:pt idx="26">
                  <c:v>1365.8999999999994</c:v>
                </c:pt>
                <c:pt idx="27">
                  <c:v>2831.7900000000036</c:v>
                </c:pt>
                <c:pt idx="28">
                  <c:v>7344.3999999999824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再エネ比較シート!$BF$13:$BF$42</c:f>
              <c:numCache>
                <c:formatCode>#,##0_);[Red]\(#,##0\)</c:formatCode>
                <c:ptCount val="30"/>
                <c:pt idx="0">
                  <c:v>63706.60000000002</c:v>
                </c:pt>
                <c:pt idx="1">
                  <c:v>67838.099999999977</c:v>
                </c:pt>
                <c:pt idx="2">
                  <c:v>20867.000000000007</c:v>
                </c:pt>
                <c:pt idx="3">
                  <c:v>68676.099999999991</c:v>
                </c:pt>
                <c:pt idx="4">
                  <c:v>43362.690000000031</c:v>
                </c:pt>
                <c:pt idx="5">
                  <c:v>121070.00000000004</c:v>
                </c:pt>
                <c:pt idx="6">
                  <c:v>94400.899999999965</c:v>
                </c:pt>
                <c:pt idx="7">
                  <c:v>6407.3999999999987</c:v>
                </c:pt>
                <c:pt idx="8">
                  <c:v>3046.9999999999995</c:v>
                </c:pt>
                <c:pt idx="9">
                  <c:v>116049.2</c:v>
                </c:pt>
                <c:pt idx="10">
                  <c:v>2692.5999999999995</c:v>
                </c:pt>
                <c:pt idx="11">
                  <c:v>1786.3999999999999</c:v>
                </c:pt>
                <c:pt idx="12">
                  <c:v>573.70000000000005</c:v>
                </c:pt>
                <c:pt idx="13">
                  <c:v>102351.19999999988</c:v>
                </c:pt>
                <c:pt idx="14">
                  <c:v>106566.9</c:v>
                </c:pt>
                <c:pt idx="15">
                  <c:v>12585.892</c:v>
                </c:pt>
                <c:pt idx="16">
                  <c:v>1772.0700000000002</c:v>
                </c:pt>
                <c:pt idx="17">
                  <c:v>3440.7000000000016</c:v>
                </c:pt>
                <c:pt idx="18">
                  <c:v>5891.5</c:v>
                </c:pt>
                <c:pt idx="19">
                  <c:v>88151.799999999974</c:v>
                </c:pt>
                <c:pt idx="20">
                  <c:v>22653.099999999988</c:v>
                </c:pt>
                <c:pt idx="21">
                  <c:v>11817.000000000002</c:v>
                </c:pt>
                <c:pt idx="22">
                  <c:v>8547.9</c:v>
                </c:pt>
                <c:pt idx="23">
                  <c:v>12252.9</c:v>
                </c:pt>
                <c:pt idx="24">
                  <c:v>2480</c:v>
                </c:pt>
                <c:pt idx="25">
                  <c:v>150611.79999999946</c:v>
                </c:pt>
                <c:pt idx="26">
                  <c:v>2739.2000000000003</c:v>
                </c:pt>
                <c:pt idx="27">
                  <c:v>57366.80000000001</c:v>
                </c:pt>
                <c:pt idx="28">
                  <c:v>67990.799999999872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再エネ比較シート!$BG$13:$BG$42</c:f>
              <c:numCache>
                <c:formatCode>#,##0_);[Red]\(#,##0\)</c:formatCode>
                <c:ptCount val="30"/>
                <c:pt idx="0">
                  <c:v>0</c:v>
                </c:pt>
                <c:pt idx="1">
                  <c:v>0</c:v>
                </c:pt>
                <c:pt idx="2">
                  <c:v>0</c:v>
                </c:pt>
                <c:pt idx="3">
                  <c:v>1500</c:v>
                </c:pt>
                <c:pt idx="4">
                  <c:v>0</c:v>
                </c:pt>
                <c:pt idx="5">
                  <c:v>300</c:v>
                </c:pt>
                <c:pt idx="6">
                  <c:v>0</c:v>
                </c:pt>
                <c:pt idx="7">
                  <c:v>1990</c:v>
                </c:pt>
                <c:pt idx="8">
                  <c:v>0</c:v>
                </c:pt>
                <c:pt idx="9">
                  <c:v>0</c:v>
                </c:pt>
                <c:pt idx="10">
                  <c:v>0</c:v>
                </c:pt>
                <c:pt idx="11">
                  <c:v>1400</c:v>
                </c:pt>
                <c:pt idx="12">
                  <c:v>0</c:v>
                </c:pt>
                <c:pt idx="13">
                  <c:v>0</c:v>
                </c:pt>
                <c:pt idx="14">
                  <c:v>0</c:v>
                </c:pt>
                <c:pt idx="15">
                  <c:v>0</c:v>
                </c:pt>
                <c:pt idx="16">
                  <c:v>0</c:v>
                </c:pt>
                <c:pt idx="17">
                  <c:v>0</c:v>
                </c:pt>
                <c:pt idx="18">
                  <c:v>0</c:v>
                </c:pt>
                <c:pt idx="19">
                  <c:v>0</c:v>
                </c:pt>
                <c:pt idx="20">
                  <c:v>0</c:v>
                </c:pt>
                <c:pt idx="21">
                  <c:v>0</c:v>
                </c:pt>
                <c:pt idx="22">
                  <c:v>0</c:v>
                </c:pt>
                <c:pt idx="23">
                  <c:v>0</c:v>
                </c:pt>
                <c:pt idx="24">
                  <c:v>244.2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再エネ比較シート!$BH$13:$BH$42</c:f>
              <c:numCache>
                <c:formatCode>#,##0_);[Red]\(#,##0\)</c:formatCode>
                <c:ptCount val="30"/>
                <c:pt idx="0">
                  <c:v>0</c:v>
                </c:pt>
                <c:pt idx="1">
                  <c:v>0</c:v>
                </c:pt>
                <c:pt idx="2">
                  <c:v>0</c:v>
                </c:pt>
                <c:pt idx="3">
                  <c:v>16</c:v>
                </c:pt>
                <c:pt idx="4">
                  <c:v>329</c:v>
                </c:pt>
                <c:pt idx="5">
                  <c:v>0</c:v>
                </c:pt>
                <c:pt idx="6">
                  <c:v>0</c:v>
                </c:pt>
                <c:pt idx="7">
                  <c:v>0</c:v>
                </c:pt>
                <c:pt idx="8">
                  <c:v>0</c:v>
                </c:pt>
                <c:pt idx="9">
                  <c:v>9540</c:v>
                </c:pt>
                <c:pt idx="10">
                  <c:v>28.5</c:v>
                </c:pt>
                <c:pt idx="11">
                  <c:v>0</c:v>
                </c:pt>
                <c:pt idx="12">
                  <c:v>340</c:v>
                </c:pt>
                <c:pt idx="13">
                  <c:v>0</c:v>
                </c:pt>
                <c:pt idx="14">
                  <c:v>0</c:v>
                </c:pt>
                <c:pt idx="15">
                  <c:v>9706</c:v>
                </c:pt>
                <c:pt idx="16">
                  <c:v>0</c:v>
                </c:pt>
                <c:pt idx="17">
                  <c:v>0</c:v>
                </c:pt>
                <c:pt idx="18">
                  <c:v>1408.2</c:v>
                </c:pt>
                <c:pt idx="19">
                  <c:v>0</c:v>
                </c:pt>
                <c:pt idx="20">
                  <c:v>0</c:v>
                </c:pt>
                <c:pt idx="21">
                  <c:v>100</c:v>
                </c:pt>
                <c:pt idx="22">
                  <c:v>0</c:v>
                </c:pt>
                <c:pt idx="23">
                  <c:v>1456.4</c:v>
                </c:pt>
                <c:pt idx="24">
                  <c:v>36990</c:v>
                </c:pt>
                <c:pt idx="25">
                  <c:v>0</c:v>
                </c:pt>
                <c:pt idx="26">
                  <c:v>0</c:v>
                </c:pt>
                <c:pt idx="27">
                  <c:v>629.80000000000007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再エネ比較シート!$BI$13:$BI$42</c:f>
              <c:numCache>
                <c:formatCode>#,##0_);[Red]\(#,##0\)</c:formatCode>
                <c:ptCount val="30"/>
                <c:pt idx="0">
                  <c:v>0</c:v>
                </c:pt>
                <c:pt idx="1">
                  <c:v>0</c:v>
                </c:pt>
                <c:pt idx="2">
                  <c:v>0</c:v>
                </c:pt>
                <c:pt idx="3">
                  <c:v>0</c:v>
                </c:pt>
                <c:pt idx="4">
                  <c:v>115</c:v>
                </c:pt>
                <c:pt idx="5">
                  <c:v>0</c:v>
                </c:pt>
                <c:pt idx="6">
                  <c:v>0</c:v>
                </c:pt>
                <c:pt idx="7">
                  <c:v>0</c:v>
                </c:pt>
                <c:pt idx="8">
                  <c:v>0</c:v>
                </c:pt>
                <c:pt idx="9">
                  <c:v>0</c:v>
                </c:pt>
                <c:pt idx="10">
                  <c:v>0</c:v>
                </c:pt>
                <c:pt idx="11">
                  <c:v>0</c:v>
                </c:pt>
                <c:pt idx="12">
                  <c:v>46199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125</c:v>
                </c:pt>
                <c:pt idx="8">
                  <c:v>3840</c:v>
                </c:pt>
                <c:pt idx="9">
                  <c:v>15374.960999999999</c:v>
                </c:pt>
                <c:pt idx="10">
                  <c:v>0</c:v>
                </c:pt>
                <c:pt idx="11">
                  <c:v>0</c:v>
                </c:pt>
                <c:pt idx="12">
                  <c:v>0</c:v>
                </c:pt>
                <c:pt idx="13">
                  <c:v>0</c:v>
                </c:pt>
                <c:pt idx="14">
                  <c:v>0</c:v>
                </c:pt>
                <c:pt idx="15">
                  <c:v>94</c:v>
                </c:pt>
                <c:pt idx="16">
                  <c:v>0</c:v>
                </c:pt>
                <c:pt idx="17">
                  <c:v>0</c:v>
                </c:pt>
                <c:pt idx="18">
                  <c:v>0</c:v>
                </c:pt>
                <c:pt idx="19">
                  <c:v>75</c:v>
                </c:pt>
                <c:pt idx="20">
                  <c:v>0</c:v>
                </c:pt>
                <c:pt idx="21">
                  <c:v>0</c:v>
                </c:pt>
                <c:pt idx="22">
                  <c:v>0</c:v>
                </c:pt>
                <c:pt idx="23">
                  <c:v>0</c:v>
                </c:pt>
                <c:pt idx="24">
                  <c:v>0</c:v>
                </c:pt>
                <c:pt idx="25">
                  <c:v>0</c:v>
                </c:pt>
                <c:pt idx="26">
                  <c:v>0</c:v>
                </c:pt>
                <c:pt idx="27">
                  <c:v>0</c:v>
                </c:pt>
                <c:pt idx="28">
                  <c:v>18000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再エネ比較シート!$BK$13:$BK$42</c:f>
              <c:numCache>
                <c:formatCode>#,##0_);[Red]\(#,##0\)</c:formatCode>
                <c:ptCount val="30"/>
                <c:pt idx="0">
                  <c:v>73833.956000000006</c:v>
                </c:pt>
                <c:pt idx="1">
                  <c:v>79475.899999999951</c:v>
                </c:pt>
                <c:pt idx="2">
                  <c:v>28928.9</c:v>
                </c:pt>
                <c:pt idx="3">
                  <c:v>77997.2</c:v>
                </c:pt>
                <c:pt idx="4">
                  <c:v>54076.707000000002</c:v>
                </c:pt>
                <c:pt idx="5">
                  <c:v>127713.00000000004</c:v>
                </c:pt>
                <c:pt idx="6">
                  <c:v>101430.29999999993</c:v>
                </c:pt>
                <c:pt idx="7">
                  <c:v>9665.4299999999985</c:v>
                </c:pt>
                <c:pt idx="8">
                  <c:v>9305.6000000000022</c:v>
                </c:pt>
                <c:pt idx="9">
                  <c:v>147178.261</c:v>
                </c:pt>
                <c:pt idx="10">
                  <c:v>8909.4000000000015</c:v>
                </c:pt>
                <c:pt idx="11">
                  <c:v>6181.0000000000009</c:v>
                </c:pt>
                <c:pt idx="12">
                  <c:v>47958.5</c:v>
                </c:pt>
                <c:pt idx="13">
                  <c:v>109154.49999999988</c:v>
                </c:pt>
                <c:pt idx="14">
                  <c:v>109613</c:v>
                </c:pt>
                <c:pt idx="15">
                  <c:v>27081.384000000005</c:v>
                </c:pt>
                <c:pt idx="16">
                  <c:v>9955.1999999999989</c:v>
                </c:pt>
                <c:pt idx="17">
                  <c:v>8128.8000000000047</c:v>
                </c:pt>
                <c:pt idx="18">
                  <c:v>11339.120000000004</c:v>
                </c:pt>
                <c:pt idx="19">
                  <c:v>96651.799999999959</c:v>
                </c:pt>
                <c:pt idx="20">
                  <c:v>30665.599999999999</c:v>
                </c:pt>
                <c:pt idx="21">
                  <c:v>15810.100000000008</c:v>
                </c:pt>
                <c:pt idx="22">
                  <c:v>14250.650000000005</c:v>
                </c:pt>
                <c:pt idx="23">
                  <c:v>16268.424000000001</c:v>
                </c:pt>
                <c:pt idx="24">
                  <c:v>40940.800000000003</c:v>
                </c:pt>
                <c:pt idx="25">
                  <c:v>157345.69999999946</c:v>
                </c:pt>
                <c:pt idx="26">
                  <c:v>4105.0999999999995</c:v>
                </c:pt>
                <c:pt idx="27">
                  <c:v>60828.390000000014</c:v>
                </c:pt>
                <c:pt idx="28">
                  <c:v>93335.199999999852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再エネ比較シート!$BO$13:$BO$42</c:f>
              <c:numCache>
                <c:formatCode>#,##0_);[Red]\(#,##0\)</c:formatCode>
                <c:ptCount val="30"/>
                <c:pt idx="0">
                  <c:v>12154.042482719986</c:v>
                </c:pt>
                <c:pt idx="1">
                  <c:v>13966.756535999968</c:v>
                </c:pt>
                <c:pt idx="2">
                  <c:v>9675.2474279999915</c:v>
                </c:pt>
                <c:pt idx="3">
                  <c:v>9367.0566120000149</c:v>
                </c:pt>
                <c:pt idx="4">
                  <c:v>12325.252802039968</c:v>
                </c:pt>
                <c:pt idx="5">
                  <c:v>7612.361160000004</c:v>
                </c:pt>
                <c:pt idx="6">
                  <c:v>8436.1235279999673</c:v>
                </c:pt>
                <c:pt idx="7">
                  <c:v>1371.7731635999996</c:v>
                </c:pt>
                <c:pt idx="8">
                  <c:v>2902.6102320000036</c:v>
                </c:pt>
                <c:pt idx="9">
                  <c:v>7457.6656919999959</c:v>
                </c:pt>
                <c:pt idx="10">
                  <c:v>7426.7025960000028</c:v>
                </c:pt>
                <c:pt idx="11">
                  <c:v>3593.8793520000008</c:v>
                </c:pt>
                <c:pt idx="12">
                  <c:v>1015.0614960000003</c:v>
                </c:pt>
                <c:pt idx="13">
                  <c:v>8164.7763959999966</c:v>
                </c:pt>
                <c:pt idx="14">
                  <c:v>3655.6855320000013</c:v>
                </c:pt>
                <c:pt idx="15">
                  <c:v>5635.153859040005</c:v>
                </c:pt>
                <c:pt idx="16">
                  <c:v>9820.7379755999991</c:v>
                </c:pt>
                <c:pt idx="17">
                  <c:v>5626.2825720000037</c:v>
                </c:pt>
                <c:pt idx="18">
                  <c:v>4847.7887304000042</c:v>
                </c:pt>
                <c:pt idx="19">
                  <c:v>10111.01099999998</c:v>
                </c:pt>
                <c:pt idx="20">
                  <c:v>9615.9615000000158</c:v>
                </c:pt>
                <c:pt idx="21">
                  <c:v>4672.1871720000072</c:v>
                </c:pt>
                <c:pt idx="22">
                  <c:v>6843.9843300000066</c:v>
                </c:pt>
                <c:pt idx="23">
                  <c:v>3071.2558948800015</c:v>
                </c:pt>
                <c:pt idx="24">
                  <c:v>1472.0671919999991</c:v>
                </c:pt>
                <c:pt idx="25">
                  <c:v>8081.4880679999987</c:v>
                </c:pt>
                <c:pt idx="26">
                  <c:v>1639.243907999999</c:v>
                </c:pt>
                <c:pt idx="27">
                  <c:v>3398.4878148000034</c:v>
                </c:pt>
                <c:pt idx="28">
                  <c:v>8814.1613279999801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再エネ比較シート!$BP$13:$BP$42</c:f>
              <c:numCache>
                <c:formatCode>#,##0_);[Red]\(#,##0\)</c:formatCode>
                <c:ptCount val="30"/>
                <c:pt idx="0">
                  <c:v>84268.542216000016</c:v>
                </c:pt>
                <c:pt idx="1">
                  <c:v>89733.52515599996</c:v>
                </c:pt>
                <c:pt idx="2">
                  <c:v>27602.032920000012</c:v>
                </c:pt>
                <c:pt idx="3">
                  <c:v>90841.99803599999</c:v>
                </c:pt>
                <c:pt idx="4">
                  <c:v>57358.431824400039</c:v>
                </c:pt>
                <c:pt idx="5">
                  <c:v>160146.55320000005</c:v>
                </c:pt>
                <c:pt idx="6">
                  <c:v>124869.73448399994</c:v>
                </c:pt>
                <c:pt idx="7">
                  <c:v>8475.4524239999973</c:v>
                </c:pt>
                <c:pt idx="8">
                  <c:v>4030.4497199999992</c:v>
                </c:pt>
                <c:pt idx="9">
                  <c:v>153505.23979200001</c:v>
                </c:pt>
                <c:pt idx="10">
                  <c:v>3561.663575999999</c:v>
                </c:pt>
                <c:pt idx="11">
                  <c:v>2362.9784639999993</c:v>
                </c:pt>
                <c:pt idx="12">
                  <c:v>758.86741200000017</c:v>
                </c:pt>
                <c:pt idx="13">
                  <c:v>135386.07331199985</c:v>
                </c:pt>
                <c:pt idx="14">
                  <c:v>140962.43264399999</c:v>
                </c:pt>
                <c:pt idx="15">
                  <c:v>16648.114501920001</c:v>
                </c:pt>
                <c:pt idx="16">
                  <c:v>2344.0233132000003</c:v>
                </c:pt>
                <c:pt idx="17">
                  <c:v>4551.2203320000026</c:v>
                </c:pt>
                <c:pt idx="18">
                  <c:v>7793.04054</c:v>
                </c:pt>
                <c:pt idx="19">
                  <c:v>116603.67496799995</c:v>
                </c:pt>
                <c:pt idx="20">
                  <c:v>29964.614555999986</c:v>
                </c:pt>
                <c:pt idx="21">
                  <c:v>15631.054920000002</c:v>
                </c:pt>
                <c:pt idx="22">
                  <c:v>11306.820204</c:v>
                </c:pt>
                <c:pt idx="23">
                  <c:v>16207.646003999998</c:v>
                </c:pt>
                <c:pt idx="24">
                  <c:v>3280.4448000000002</c:v>
                </c:pt>
                <c:pt idx="25">
                  <c:v>199223.26456799931</c:v>
                </c:pt>
                <c:pt idx="26">
                  <c:v>3623.3041920000001</c:v>
                </c:pt>
                <c:pt idx="27">
                  <c:v>75882.50836800001</c:v>
                </c:pt>
                <c:pt idx="28">
                  <c:v>89935.510607999837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再エネ比較シート!$BQ$13:$BQ$42</c:f>
              <c:numCache>
                <c:formatCode>#,##0_);[Red]\(#,##0\)</c:formatCode>
                <c:ptCount val="30"/>
                <c:pt idx="0">
                  <c:v>0</c:v>
                </c:pt>
                <c:pt idx="1">
                  <c:v>0</c:v>
                </c:pt>
                <c:pt idx="2">
                  <c:v>0</c:v>
                </c:pt>
                <c:pt idx="3">
                  <c:v>3258.72</c:v>
                </c:pt>
                <c:pt idx="4">
                  <c:v>0</c:v>
                </c:pt>
                <c:pt idx="5">
                  <c:v>651.74400000000003</c:v>
                </c:pt>
                <c:pt idx="6">
                  <c:v>0</c:v>
                </c:pt>
                <c:pt idx="7">
                  <c:v>4323.2352000000001</c:v>
                </c:pt>
                <c:pt idx="8">
                  <c:v>0</c:v>
                </c:pt>
                <c:pt idx="9">
                  <c:v>0</c:v>
                </c:pt>
                <c:pt idx="10">
                  <c:v>0</c:v>
                </c:pt>
                <c:pt idx="11">
                  <c:v>3041.4720000000002</c:v>
                </c:pt>
                <c:pt idx="12">
                  <c:v>0</c:v>
                </c:pt>
                <c:pt idx="13">
                  <c:v>0</c:v>
                </c:pt>
                <c:pt idx="14">
                  <c:v>0</c:v>
                </c:pt>
                <c:pt idx="15">
                  <c:v>0</c:v>
                </c:pt>
                <c:pt idx="16">
                  <c:v>0</c:v>
                </c:pt>
                <c:pt idx="17">
                  <c:v>0</c:v>
                </c:pt>
                <c:pt idx="18">
                  <c:v>0</c:v>
                </c:pt>
                <c:pt idx="19">
                  <c:v>0</c:v>
                </c:pt>
                <c:pt idx="20">
                  <c:v>0</c:v>
                </c:pt>
                <c:pt idx="21">
                  <c:v>0</c:v>
                </c:pt>
                <c:pt idx="22">
                  <c:v>0</c:v>
                </c:pt>
                <c:pt idx="23">
                  <c:v>0</c:v>
                </c:pt>
                <c:pt idx="24">
                  <c:v>530.51961600000004</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再エネ比較シート!$BR$13:$BR$42</c:f>
              <c:numCache>
                <c:formatCode>#,##0_);[Red]\(#,##0\)</c:formatCode>
                <c:ptCount val="30"/>
                <c:pt idx="0">
                  <c:v>0</c:v>
                </c:pt>
                <c:pt idx="1">
                  <c:v>0</c:v>
                </c:pt>
                <c:pt idx="2">
                  <c:v>0</c:v>
                </c:pt>
                <c:pt idx="3">
                  <c:v>84.096000000000004</c:v>
                </c:pt>
                <c:pt idx="4">
                  <c:v>1729.2239999999999</c:v>
                </c:pt>
                <c:pt idx="5">
                  <c:v>0</c:v>
                </c:pt>
                <c:pt idx="6">
                  <c:v>0</c:v>
                </c:pt>
                <c:pt idx="7">
                  <c:v>0</c:v>
                </c:pt>
                <c:pt idx="8">
                  <c:v>0</c:v>
                </c:pt>
                <c:pt idx="9">
                  <c:v>50142.239999999998</c:v>
                </c:pt>
                <c:pt idx="10">
                  <c:v>149.79599999999999</c:v>
                </c:pt>
                <c:pt idx="11">
                  <c:v>0</c:v>
                </c:pt>
                <c:pt idx="12">
                  <c:v>1787.04</c:v>
                </c:pt>
                <c:pt idx="13">
                  <c:v>0</c:v>
                </c:pt>
                <c:pt idx="14">
                  <c:v>0</c:v>
                </c:pt>
                <c:pt idx="15">
                  <c:v>51014.735999999997</c:v>
                </c:pt>
                <c:pt idx="16">
                  <c:v>0</c:v>
                </c:pt>
                <c:pt idx="17">
                  <c:v>0</c:v>
                </c:pt>
                <c:pt idx="18">
                  <c:v>7401.4991999999993</c:v>
                </c:pt>
                <c:pt idx="19">
                  <c:v>0</c:v>
                </c:pt>
                <c:pt idx="20">
                  <c:v>0</c:v>
                </c:pt>
                <c:pt idx="21">
                  <c:v>525.6</c:v>
                </c:pt>
                <c:pt idx="22">
                  <c:v>0</c:v>
                </c:pt>
                <c:pt idx="23">
                  <c:v>7654.8384000000005</c:v>
                </c:pt>
                <c:pt idx="24">
                  <c:v>194419.44</c:v>
                </c:pt>
                <c:pt idx="25">
                  <c:v>0</c:v>
                </c:pt>
                <c:pt idx="26">
                  <c:v>0</c:v>
                </c:pt>
                <c:pt idx="27">
                  <c:v>3310.2288000000003</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再エネ比較シート!$BS$13:$BS$42</c:f>
              <c:numCache>
                <c:formatCode>#,##0_);[Red]\(#,##0\)</c:formatCode>
                <c:ptCount val="30"/>
                <c:pt idx="0">
                  <c:v>0</c:v>
                </c:pt>
                <c:pt idx="1">
                  <c:v>0</c:v>
                </c:pt>
                <c:pt idx="2">
                  <c:v>0</c:v>
                </c:pt>
                <c:pt idx="3">
                  <c:v>0</c:v>
                </c:pt>
                <c:pt idx="4">
                  <c:v>805.92</c:v>
                </c:pt>
                <c:pt idx="5">
                  <c:v>0</c:v>
                </c:pt>
                <c:pt idx="6">
                  <c:v>0</c:v>
                </c:pt>
                <c:pt idx="7">
                  <c:v>0</c:v>
                </c:pt>
                <c:pt idx="8">
                  <c:v>0</c:v>
                </c:pt>
                <c:pt idx="9">
                  <c:v>0</c:v>
                </c:pt>
                <c:pt idx="10">
                  <c:v>0</c:v>
                </c:pt>
                <c:pt idx="11">
                  <c:v>0</c:v>
                </c:pt>
                <c:pt idx="12">
                  <c:v>323762.592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876</c:v>
                </c:pt>
                <c:pt idx="8">
                  <c:v>26910.720000000001</c:v>
                </c:pt>
                <c:pt idx="9">
                  <c:v>107747.726688</c:v>
                </c:pt>
                <c:pt idx="10">
                  <c:v>0</c:v>
                </c:pt>
                <c:pt idx="11">
                  <c:v>0</c:v>
                </c:pt>
                <c:pt idx="12">
                  <c:v>0</c:v>
                </c:pt>
                <c:pt idx="13">
                  <c:v>0</c:v>
                </c:pt>
                <c:pt idx="14">
                  <c:v>0</c:v>
                </c:pt>
                <c:pt idx="15">
                  <c:v>658.75199999999995</c:v>
                </c:pt>
                <c:pt idx="16">
                  <c:v>0</c:v>
                </c:pt>
                <c:pt idx="17">
                  <c:v>0</c:v>
                </c:pt>
                <c:pt idx="18">
                  <c:v>0</c:v>
                </c:pt>
                <c:pt idx="19">
                  <c:v>525.6</c:v>
                </c:pt>
                <c:pt idx="20">
                  <c:v>0</c:v>
                </c:pt>
                <c:pt idx="21">
                  <c:v>0</c:v>
                </c:pt>
                <c:pt idx="22">
                  <c:v>0</c:v>
                </c:pt>
                <c:pt idx="23">
                  <c:v>0</c:v>
                </c:pt>
                <c:pt idx="24">
                  <c:v>0</c:v>
                </c:pt>
                <c:pt idx="25">
                  <c:v>0</c:v>
                </c:pt>
                <c:pt idx="26">
                  <c:v>0</c:v>
                </c:pt>
                <c:pt idx="27">
                  <c:v>0</c:v>
                </c:pt>
                <c:pt idx="28">
                  <c:v>126144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再エネ比較シート!$BU$13:$BU$42</c:f>
              <c:numCache>
                <c:formatCode>#,##0_);[Red]\(#,##0\)</c:formatCode>
                <c:ptCount val="30"/>
                <c:pt idx="0">
                  <c:v>96422.584698720006</c:v>
                </c:pt>
                <c:pt idx="1">
                  <c:v>103700.28169199993</c:v>
                </c:pt>
                <c:pt idx="2">
                  <c:v>37277.280348</c:v>
                </c:pt>
                <c:pt idx="3">
                  <c:v>103551.87064800001</c:v>
                </c:pt>
                <c:pt idx="4">
                  <c:v>72218.828626440009</c:v>
                </c:pt>
                <c:pt idx="5">
                  <c:v>168410.65836000006</c:v>
                </c:pt>
                <c:pt idx="6">
                  <c:v>133305.85801199992</c:v>
                </c:pt>
                <c:pt idx="7">
                  <c:v>15046.460787599997</c:v>
                </c:pt>
                <c:pt idx="8">
                  <c:v>33843.779952000004</c:v>
                </c:pt>
                <c:pt idx="9">
                  <c:v>318852.872172</c:v>
                </c:pt>
                <c:pt idx="10">
                  <c:v>11138.162172000002</c:v>
                </c:pt>
                <c:pt idx="11">
                  <c:v>8998.3298159999995</c:v>
                </c:pt>
                <c:pt idx="12">
                  <c:v>327323.56090799998</c:v>
                </c:pt>
                <c:pt idx="13">
                  <c:v>143550.84970799985</c:v>
                </c:pt>
                <c:pt idx="14">
                  <c:v>144618.11817599999</c:v>
                </c:pt>
                <c:pt idx="15">
                  <c:v>73956.756360960004</c:v>
                </c:pt>
                <c:pt idx="16">
                  <c:v>12164.7612888</c:v>
                </c:pt>
                <c:pt idx="17">
                  <c:v>10177.502904000006</c:v>
                </c:pt>
                <c:pt idx="18">
                  <c:v>20042.328470400003</c:v>
                </c:pt>
                <c:pt idx="19">
                  <c:v>127240.28596799994</c:v>
                </c:pt>
                <c:pt idx="20">
                  <c:v>39580.576056000005</c:v>
                </c:pt>
                <c:pt idx="21">
                  <c:v>20828.842092000006</c:v>
                </c:pt>
                <c:pt idx="22">
                  <c:v>18150.804534000006</c:v>
                </c:pt>
                <c:pt idx="23">
                  <c:v>26933.740298880002</c:v>
                </c:pt>
                <c:pt idx="24">
                  <c:v>199702.47160799999</c:v>
                </c:pt>
                <c:pt idx="25">
                  <c:v>207304.75263599932</c:v>
                </c:pt>
                <c:pt idx="26">
                  <c:v>5262.5480999999991</c:v>
                </c:pt>
                <c:pt idx="27">
                  <c:v>82591.224982800006</c:v>
                </c:pt>
                <c:pt idx="28">
                  <c:v>224893.67193599982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愛川町</c:v>
                </c:pt>
              </c:strCache>
            </c:strRef>
          </c:cat>
          <c:val>
            <c:numRef>
              <c:f>①CO2排出量の現状把握!$AX$43:$AX$45</c:f>
              <c:numCache>
                <c:formatCode>0%</c:formatCode>
                <c:ptCount val="3"/>
                <c:pt idx="0">
                  <c:v>0.42072759503743129</c:v>
                </c:pt>
                <c:pt idx="1">
                  <c:v>0.41227254992588142</c:v>
                </c:pt>
                <c:pt idx="2">
                  <c:v>0.70086300085277065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愛川町</c:v>
                </c:pt>
              </c:strCache>
            </c:strRef>
          </c:cat>
          <c:val>
            <c:numRef>
              <c:f>①CO2排出量の現状把握!$AY$43:$AY$45</c:f>
              <c:numCache>
                <c:formatCode>0%</c:formatCode>
                <c:ptCount val="3"/>
                <c:pt idx="0">
                  <c:v>0.19118662390594171</c:v>
                </c:pt>
                <c:pt idx="1">
                  <c:v>0.21478251146138702</c:v>
                </c:pt>
                <c:pt idx="2">
                  <c:v>9.3811180308768963E-2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愛川町</c:v>
                </c:pt>
              </c:strCache>
            </c:strRef>
          </c:cat>
          <c:val>
            <c:numRef>
              <c:f>①CO2排出量の現状把握!$AZ$43:$AZ$45</c:f>
              <c:numCache>
                <c:formatCode>0%</c:formatCode>
                <c:ptCount val="3"/>
                <c:pt idx="0">
                  <c:v>0.18034974026133399</c:v>
                </c:pt>
                <c:pt idx="1">
                  <c:v>0.20329506120823729</c:v>
                </c:pt>
                <c:pt idx="2">
                  <c:v>7.6291525802960863E-2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愛川町</c:v>
                </c:pt>
              </c:strCache>
            </c:strRef>
          </c:cat>
          <c:val>
            <c:numRef>
              <c:f>①CO2排出量の現状把握!$BA$43:$BA$45</c:f>
              <c:numCache>
                <c:formatCode>0%</c:formatCode>
                <c:ptCount val="3"/>
                <c:pt idx="0">
                  <c:v>0.19226168778726088</c:v>
                </c:pt>
                <c:pt idx="1">
                  <c:v>0.15489208700772231</c:v>
                </c:pt>
                <c:pt idx="2">
                  <c:v>0.12903429303549968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愛川町</c:v>
                </c:pt>
              </c:strCache>
            </c:strRef>
          </c:cat>
          <c:val>
            <c:numRef>
              <c:f>①CO2排出量の現状把握!$BB$43:$BB$45</c:f>
              <c:numCache>
                <c:formatCode>0%</c:formatCode>
                <c:ptCount val="3"/>
                <c:pt idx="0">
                  <c:v>1.5474353008032191E-2</c:v>
                </c:pt>
                <c:pt idx="1">
                  <c:v>1.4757790396772066E-2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13047</c:v>
                </c:pt>
                <c:pt idx="1">
                  <c:v>13047</c:v>
                </c:pt>
                <c:pt idx="2">
                  <c:v>13047</c:v>
                </c:pt>
                <c:pt idx="3">
                  <c:v>13047</c:v>
                </c:pt>
                <c:pt idx="4">
                  <c:v>13047</c:v>
                </c:pt>
                <c:pt idx="5">
                  <c:v>15732</c:v>
                </c:pt>
                <c:pt idx="6">
                  <c:v>15732</c:v>
                </c:pt>
                <c:pt idx="7">
                  <c:v>15732</c:v>
                </c:pt>
                <c:pt idx="8">
                  <c:v>15732</c:v>
                </c:pt>
                <c:pt idx="9">
                  <c:v>15732</c:v>
                </c:pt>
                <c:pt idx="10">
                  <c:v>15732</c:v>
                </c:pt>
                <c:pt idx="11">
                  <c:v>15190</c:v>
                </c:pt>
                <c:pt idx="12">
                  <c:v>15190</c:v>
                </c:pt>
                <c:pt idx="13">
                  <c:v>15190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2.1119636752800002</c:v>
                </c:pt>
                <c:pt idx="1">
                  <c:v>4.16917428046</c:v>
                </c:pt>
                <c:pt idx="2">
                  <c:v>5.4275401745600007</c:v>
                </c:pt>
                <c:pt idx="3">
                  <c:v>3.4154039720511999</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40780</c:v>
                </c:pt>
                <c:pt idx="1">
                  <c:v>40607</c:v>
                </c:pt>
                <c:pt idx="2">
                  <c:v>40380</c:v>
                </c:pt>
                <c:pt idx="3">
                  <c:v>42289</c:v>
                </c:pt>
                <c:pt idx="4">
                  <c:v>41933</c:v>
                </c:pt>
                <c:pt idx="5">
                  <c:v>41386</c:v>
                </c:pt>
                <c:pt idx="6">
                  <c:v>41197</c:v>
                </c:pt>
                <c:pt idx="7">
                  <c:v>40955</c:v>
                </c:pt>
                <c:pt idx="8">
                  <c:v>40843</c:v>
                </c:pt>
                <c:pt idx="9">
                  <c:v>40500</c:v>
                </c:pt>
                <c:pt idx="10">
                  <c:v>40248</c:v>
                </c:pt>
                <c:pt idx="11">
                  <c:v>39977</c:v>
                </c:pt>
                <c:pt idx="12">
                  <c:v>39690</c:v>
                </c:pt>
                <c:pt idx="13">
                  <c:v>39601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愛川町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1744</v>
      </c>
      <c r="B9" s="70">
        <v>52</v>
      </c>
      <c r="C9" s="70">
        <v>1</v>
      </c>
      <c r="D9" s="70">
        <v>4</v>
      </c>
      <c r="E9" s="70">
        <v>1990</v>
      </c>
      <c r="F9" s="70" t="s">
        <v>787</v>
      </c>
      <c r="G9" s="70" t="s">
        <v>1745</v>
      </c>
      <c r="H9" s="70" t="s">
        <v>1746</v>
      </c>
      <c r="I9" s="148"/>
      <c r="J9" s="71">
        <v>14.94594751801066</v>
      </c>
      <c r="K9" s="71">
        <v>6.20737127831348</v>
      </c>
      <c r="L9" s="71">
        <v>12.855430592099321</v>
      </c>
      <c r="M9" s="71">
        <v>23.61057958704119</v>
      </c>
      <c r="N9" s="71">
        <v>41.186970441954799</v>
      </c>
      <c r="O9" s="71">
        <v>37.020586167807878</v>
      </c>
      <c r="P9" s="71">
        <v>66.747362206516456</v>
      </c>
      <c r="Q9" s="71">
        <v>3.86952742377516</v>
      </c>
      <c r="R9" s="71">
        <v>16.847856094653579</v>
      </c>
      <c r="S9" s="71">
        <v>4.5221472414055643</v>
      </c>
      <c r="T9" s="72"/>
      <c r="U9" s="71">
        <v>2044202</v>
      </c>
      <c r="V9" s="71">
        <v>1411</v>
      </c>
      <c r="W9" s="71">
        <v>118</v>
      </c>
      <c r="X9" s="71">
        <v>9481</v>
      </c>
      <c r="Y9" s="71">
        <v>17098</v>
      </c>
      <c r="Z9" s="71">
        <v>15227</v>
      </c>
      <c r="AA9" s="71">
        <v>16207</v>
      </c>
      <c r="AB9" s="71">
        <v>62828</v>
      </c>
      <c r="AC9" s="71">
        <v>2918079</v>
      </c>
      <c r="AD9" s="71">
        <v>4.5221472414055643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1747</v>
      </c>
      <c r="B10" s="70">
        <v>53</v>
      </c>
      <c r="C10" s="70">
        <v>2</v>
      </c>
      <c r="D10" s="70">
        <v>4</v>
      </c>
      <c r="E10" s="70">
        <v>2005</v>
      </c>
      <c r="F10" s="70" t="s">
        <v>789</v>
      </c>
      <c r="G10" s="70" t="s">
        <v>1745</v>
      </c>
      <c r="H10" s="70" t="s">
        <v>1746</v>
      </c>
      <c r="I10" s="148"/>
      <c r="J10" s="71">
        <v>14.15801111579022</v>
      </c>
      <c r="K10" s="71">
        <v>4.2539305239819249</v>
      </c>
      <c r="L10" s="71">
        <v>54.043190356818158</v>
      </c>
      <c r="M10" s="71">
        <v>48.958671872832262</v>
      </c>
      <c r="N10" s="71">
        <v>51.308328892353877</v>
      </c>
      <c r="O10" s="71">
        <v>54.550108673008623</v>
      </c>
      <c r="P10" s="71">
        <v>72.035604752590217</v>
      </c>
      <c r="Q10" s="71">
        <v>3.30485752309299</v>
      </c>
      <c r="R10" s="71">
        <v>13.585107671382261</v>
      </c>
      <c r="S10" s="71">
        <v>4.5163340630387072</v>
      </c>
      <c r="T10" s="72"/>
      <c r="U10" s="71">
        <v>2110581</v>
      </c>
      <c r="V10" s="71">
        <v>1858</v>
      </c>
      <c r="W10" s="71">
        <v>451</v>
      </c>
      <c r="X10" s="71">
        <v>10703</v>
      </c>
      <c r="Y10" s="71">
        <v>18849</v>
      </c>
      <c r="Z10" s="71">
        <v>25964</v>
      </c>
      <c r="AA10" s="71">
        <v>14325</v>
      </c>
      <c r="AB10" s="71">
        <v>56096</v>
      </c>
      <c r="AC10" s="71">
        <v>2402245</v>
      </c>
      <c r="AD10" s="71">
        <v>4.5163340630387072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1748</v>
      </c>
      <c r="B11" s="70">
        <v>54</v>
      </c>
      <c r="C11" s="70">
        <v>3</v>
      </c>
      <c r="D11" s="70">
        <v>4</v>
      </c>
      <c r="E11" s="70">
        <v>2006</v>
      </c>
      <c r="F11" s="70" t="s">
        <v>790</v>
      </c>
      <c r="G11" s="70" t="s">
        <v>1745</v>
      </c>
      <c r="H11" s="70" t="s">
        <v>1746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1749</v>
      </c>
      <c r="B12" s="70">
        <v>55</v>
      </c>
      <c r="C12" s="70">
        <v>4</v>
      </c>
      <c r="D12" s="70">
        <v>4</v>
      </c>
      <c r="E12" s="70">
        <v>2007</v>
      </c>
      <c r="F12" s="70" t="s">
        <v>791</v>
      </c>
      <c r="G12" s="70" t="s">
        <v>1745</v>
      </c>
      <c r="H12" s="70" t="s">
        <v>1746</v>
      </c>
      <c r="I12" s="148"/>
      <c r="J12" s="71">
        <v>9.4870402672480552</v>
      </c>
      <c r="K12" s="71">
        <v>4.1234297068037984</v>
      </c>
      <c r="L12" s="71">
        <v>53.636216405571098</v>
      </c>
      <c r="M12" s="71">
        <v>44.616394870724399</v>
      </c>
      <c r="N12" s="71">
        <v>51.855508669679281</v>
      </c>
      <c r="O12" s="71">
        <v>52.808125486775268</v>
      </c>
      <c r="P12" s="71">
        <v>70.939517593107098</v>
      </c>
      <c r="Q12" s="71">
        <v>3.3857433433983899</v>
      </c>
      <c r="R12" s="71">
        <v>13.90010751857894</v>
      </c>
      <c r="S12" s="71">
        <v>5.9535529338598359</v>
      </c>
      <c r="T12" s="72"/>
      <c r="U12" s="71">
        <v>1903838</v>
      </c>
      <c r="V12" s="71">
        <v>1685</v>
      </c>
      <c r="W12" s="71">
        <v>480</v>
      </c>
      <c r="X12" s="71">
        <v>11829</v>
      </c>
      <c r="Y12" s="71">
        <v>18657</v>
      </c>
      <c r="Z12" s="71">
        <v>26129</v>
      </c>
      <c r="AA12" s="71">
        <v>13892</v>
      </c>
      <c r="AB12" s="71">
        <v>54430</v>
      </c>
      <c r="AC12" s="71">
        <v>2528471</v>
      </c>
      <c r="AD12" s="71">
        <v>5.9535529338598359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1750</v>
      </c>
      <c r="B13" s="70">
        <v>56</v>
      </c>
      <c r="C13" s="70">
        <v>5</v>
      </c>
      <c r="D13" s="70">
        <v>4</v>
      </c>
      <c r="E13" s="70">
        <v>2008</v>
      </c>
      <c r="F13" s="70" t="s">
        <v>792</v>
      </c>
      <c r="G13" s="70" t="s">
        <v>1745</v>
      </c>
      <c r="H13" s="70" t="s">
        <v>1746</v>
      </c>
      <c r="I13" s="148"/>
      <c r="J13" s="71">
        <v>8.4011596101533499</v>
      </c>
      <c r="K13" s="71">
        <v>3.031130341768657</v>
      </c>
      <c r="L13" s="71">
        <v>44.444859625700637</v>
      </c>
      <c r="M13" s="71">
        <v>47.456931203883038</v>
      </c>
      <c r="N13" s="71">
        <v>50.767154389242052</v>
      </c>
      <c r="O13" s="71">
        <v>50.945257232759793</v>
      </c>
      <c r="P13" s="71">
        <v>69.246856064689823</v>
      </c>
      <c r="Q13" s="71">
        <v>3.28456884221458</v>
      </c>
      <c r="R13" s="71">
        <v>13.569315515992431</v>
      </c>
      <c r="S13" s="71">
        <v>6.4488527938658704</v>
      </c>
      <c r="T13" s="72"/>
      <c r="U13" s="71">
        <v>1796037</v>
      </c>
      <c r="V13" s="71">
        <v>1685</v>
      </c>
      <c r="W13" s="71">
        <v>480</v>
      </c>
      <c r="X13" s="71">
        <v>11829</v>
      </c>
      <c r="Y13" s="71">
        <v>18642</v>
      </c>
      <c r="Z13" s="71">
        <v>26092</v>
      </c>
      <c r="AA13" s="71">
        <v>13576</v>
      </c>
      <c r="AB13" s="71">
        <v>53672</v>
      </c>
      <c r="AC13" s="71">
        <v>2563057</v>
      </c>
      <c r="AD13" s="71">
        <v>6.4488527938658704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1751</v>
      </c>
      <c r="B14" s="70">
        <v>57</v>
      </c>
      <c r="C14" s="70">
        <v>6</v>
      </c>
      <c r="D14" s="70">
        <v>4</v>
      </c>
      <c r="E14" s="70">
        <v>2009</v>
      </c>
      <c r="F14" s="70" t="s">
        <v>176</v>
      </c>
      <c r="G14" s="70" t="s">
        <v>1745</v>
      </c>
      <c r="H14" s="70" t="s">
        <v>1746</v>
      </c>
      <c r="I14" s="148"/>
      <c r="J14" s="71">
        <v>8.8202488779762351</v>
      </c>
      <c r="K14" s="71">
        <v>2.7366542451846501</v>
      </c>
      <c r="L14" s="71">
        <v>39.377265205227317</v>
      </c>
      <c r="M14" s="71">
        <v>48.068584752980343</v>
      </c>
      <c r="N14" s="71">
        <v>46.165753238240427</v>
      </c>
      <c r="O14" s="71">
        <v>52.001443940971953</v>
      </c>
      <c r="P14" s="71">
        <v>66.671722850967427</v>
      </c>
      <c r="Q14" s="71">
        <v>3.0855625830978299</v>
      </c>
      <c r="R14" s="71">
        <v>13.608851576138679</v>
      </c>
      <c r="S14" s="71">
        <v>5.5496102757328769</v>
      </c>
      <c r="T14" s="72"/>
      <c r="U14" s="71">
        <v>1630003</v>
      </c>
      <c r="V14" s="71">
        <v>1447</v>
      </c>
      <c r="W14" s="71">
        <v>460</v>
      </c>
      <c r="X14" s="71">
        <v>12534</v>
      </c>
      <c r="Y14" s="71">
        <v>18634</v>
      </c>
      <c r="Z14" s="71">
        <v>26288</v>
      </c>
      <c r="AA14" s="71">
        <v>13419</v>
      </c>
      <c r="AB14" s="71">
        <v>52928</v>
      </c>
      <c r="AC14" s="71">
        <v>2507753</v>
      </c>
      <c r="AD14" s="71">
        <v>5.5496102757328769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4.09</v>
      </c>
      <c r="BM14" s="71">
        <v>0</v>
      </c>
      <c r="BN14" s="72"/>
      <c r="BO14" s="71">
        <v>0</v>
      </c>
      <c r="BP14" s="71">
        <v>0</v>
      </c>
      <c r="BQ14" s="71">
        <v>0</v>
      </c>
      <c r="BR14" s="71">
        <v>0</v>
      </c>
      <c r="BS14" s="71">
        <v>1</v>
      </c>
      <c r="BT14" s="71">
        <v>0</v>
      </c>
      <c r="BU14"/>
      <c r="BV14" s="70">
        <v>4.09</v>
      </c>
      <c r="BW14" s="70">
        <v>0</v>
      </c>
      <c r="BX14" s="70">
        <v>0</v>
      </c>
      <c r="BY14" s="70">
        <v>0</v>
      </c>
      <c r="BZ14" s="70">
        <v>0</v>
      </c>
      <c r="CA14" s="70">
        <v>0</v>
      </c>
      <c r="CB14" s="70">
        <v>0</v>
      </c>
      <c r="CC14" s="70">
        <v>0</v>
      </c>
      <c r="CD14" s="70">
        <v>0</v>
      </c>
    </row>
    <row r="15" spans="1:82">
      <c r="A15" s="70" t="s">
        <v>1752</v>
      </c>
      <c r="B15" s="70">
        <v>58</v>
      </c>
      <c r="C15" s="70">
        <v>7</v>
      </c>
      <c r="D15" s="70">
        <v>4</v>
      </c>
      <c r="E15" s="70">
        <v>2010</v>
      </c>
      <c r="F15" s="70" t="s">
        <v>177</v>
      </c>
      <c r="G15" s="70" t="s">
        <v>1745</v>
      </c>
      <c r="H15" s="70" t="s">
        <v>1746</v>
      </c>
      <c r="I15" s="148"/>
      <c r="J15" s="71">
        <v>7.754423288429841</v>
      </c>
      <c r="K15" s="71">
        <v>2.9679134828269351</v>
      </c>
      <c r="L15" s="71">
        <v>35.488170963823578</v>
      </c>
      <c r="M15" s="71">
        <v>51.552885311639422</v>
      </c>
      <c r="N15" s="71">
        <v>52.44451901714492</v>
      </c>
      <c r="O15" s="71">
        <v>52.105495312867561</v>
      </c>
      <c r="P15" s="71">
        <v>67.018852887487157</v>
      </c>
      <c r="Q15" s="71">
        <v>3.1714136301277498</v>
      </c>
      <c r="R15" s="71">
        <v>14.102440728503939</v>
      </c>
      <c r="S15" s="71">
        <v>4.6909074969042832</v>
      </c>
      <c r="T15" s="72"/>
      <c r="U15" s="71">
        <v>1711845</v>
      </c>
      <c r="V15" s="71">
        <v>1447</v>
      </c>
      <c r="W15" s="71">
        <v>460</v>
      </c>
      <c r="X15" s="71">
        <v>12534</v>
      </c>
      <c r="Y15" s="71">
        <v>18673</v>
      </c>
      <c r="Z15" s="71">
        <v>26463</v>
      </c>
      <c r="AA15" s="71">
        <v>13152</v>
      </c>
      <c r="AB15" s="71">
        <v>52128</v>
      </c>
      <c r="AC15" s="71">
        <v>2462689</v>
      </c>
      <c r="AD15" s="71">
        <v>4.6909074969042832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3.218</v>
      </c>
      <c r="BM15" s="71">
        <v>0</v>
      </c>
      <c r="BN15" s="72"/>
      <c r="BO15" s="71">
        <v>0</v>
      </c>
      <c r="BP15" s="71">
        <v>0</v>
      </c>
      <c r="BQ15" s="71">
        <v>0</v>
      </c>
      <c r="BR15" s="71">
        <v>0</v>
      </c>
      <c r="BS15" s="71">
        <v>1</v>
      </c>
      <c r="BT15" s="71">
        <v>0</v>
      </c>
      <c r="BU15"/>
      <c r="BV15" s="70">
        <v>3.218</v>
      </c>
      <c r="BW15" s="70">
        <v>0</v>
      </c>
      <c r="BX15" s="70">
        <v>0</v>
      </c>
      <c r="BY15" s="70">
        <v>0</v>
      </c>
      <c r="BZ15" s="70">
        <v>0</v>
      </c>
      <c r="CA15" s="70">
        <v>0</v>
      </c>
      <c r="CB15" s="70">
        <v>0</v>
      </c>
      <c r="CC15" s="70">
        <v>0</v>
      </c>
      <c r="CD15" s="70">
        <v>0</v>
      </c>
    </row>
    <row r="16" spans="1:82">
      <c r="A16" s="70" t="s">
        <v>1753</v>
      </c>
      <c r="B16" s="70">
        <v>59</v>
      </c>
      <c r="C16" s="70">
        <v>8</v>
      </c>
      <c r="D16" s="70">
        <v>4</v>
      </c>
      <c r="E16" s="70">
        <v>2011</v>
      </c>
      <c r="F16" s="70" t="s">
        <v>178</v>
      </c>
      <c r="G16" s="70" t="s">
        <v>1745</v>
      </c>
      <c r="H16" s="70" t="s">
        <v>1746</v>
      </c>
      <c r="I16" s="148"/>
      <c r="J16" s="71">
        <v>10.96553918761942</v>
      </c>
      <c r="K16" s="71">
        <v>3.9660440718156682</v>
      </c>
      <c r="L16" s="71">
        <v>32.654960018148863</v>
      </c>
      <c r="M16" s="71">
        <v>59.746253263941107</v>
      </c>
      <c r="N16" s="71">
        <v>60.763505373445973</v>
      </c>
      <c r="O16" s="71">
        <v>51.450448060812704</v>
      </c>
      <c r="P16" s="71">
        <v>64.71593030009052</v>
      </c>
      <c r="Q16" s="71">
        <v>3.6120123416336201</v>
      </c>
      <c r="R16" s="71">
        <v>14.065495521265859</v>
      </c>
      <c r="S16" s="71">
        <v>4.1263418704630714</v>
      </c>
      <c r="T16" s="72"/>
      <c r="U16" s="71">
        <v>1679249</v>
      </c>
      <c r="V16" s="71">
        <v>1447</v>
      </c>
      <c r="W16" s="71">
        <v>460</v>
      </c>
      <c r="X16" s="71">
        <v>12534</v>
      </c>
      <c r="Y16" s="71">
        <v>18722</v>
      </c>
      <c r="Z16" s="71">
        <v>26698</v>
      </c>
      <c r="AA16" s="71">
        <v>13078</v>
      </c>
      <c r="AB16" s="71">
        <v>51470</v>
      </c>
      <c r="AC16" s="71">
        <v>2452175</v>
      </c>
      <c r="AD16" s="71">
        <v>4.1263418704630714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3.2610000000000001</v>
      </c>
      <c r="BM16" s="71">
        <v>0</v>
      </c>
      <c r="BN16" s="72"/>
      <c r="BO16" s="71">
        <v>0</v>
      </c>
      <c r="BP16" s="71">
        <v>0</v>
      </c>
      <c r="BQ16" s="71">
        <v>0</v>
      </c>
      <c r="BR16" s="71">
        <v>0</v>
      </c>
      <c r="BS16" s="71">
        <v>1</v>
      </c>
      <c r="BT16" s="71">
        <v>0</v>
      </c>
      <c r="BU16"/>
      <c r="BV16" s="70">
        <v>3.2610000000000001</v>
      </c>
      <c r="BW16" s="70">
        <v>0</v>
      </c>
      <c r="BX16" s="70">
        <v>0</v>
      </c>
      <c r="BY16" s="70">
        <v>0</v>
      </c>
      <c r="BZ16" s="70">
        <v>0</v>
      </c>
      <c r="CA16" s="70">
        <v>0</v>
      </c>
      <c r="CB16" s="70">
        <v>0</v>
      </c>
      <c r="CC16" s="70">
        <v>0</v>
      </c>
      <c r="CD16" s="70">
        <v>0</v>
      </c>
    </row>
    <row r="17" spans="1:82">
      <c r="A17" s="70" t="s">
        <v>1754</v>
      </c>
      <c r="B17" s="70">
        <v>60</v>
      </c>
      <c r="C17" s="70">
        <v>9</v>
      </c>
      <c r="D17" s="70">
        <v>4</v>
      </c>
      <c r="E17" s="70">
        <v>2012</v>
      </c>
      <c r="F17" s="70" t="s">
        <v>179</v>
      </c>
      <c r="G17" s="70" t="s">
        <v>1745</v>
      </c>
      <c r="H17" s="70" t="s">
        <v>1746</v>
      </c>
      <c r="I17" s="148"/>
      <c r="J17" s="71">
        <v>9.1697818077171309</v>
      </c>
      <c r="K17" s="71">
        <v>3.8332062668350622</v>
      </c>
      <c r="L17" s="71">
        <v>31.660721589092951</v>
      </c>
      <c r="M17" s="71">
        <v>64.725731056594213</v>
      </c>
      <c r="N17" s="71">
        <v>70.751710445348849</v>
      </c>
      <c r="O17" s="71">
        <v>51.443264816989796</v>
      </c>
      <c r="P17" s="71">
        <v>64.168435253642684</v>
      </c>
      <c r="Q17" s="71">
        <v>3.8728363704817599</v>
      </c>
      <c r="R17" s="71">
        <v>14.499658092014659</v>
      </c>
      <c r="S17" s="71">
        <v>4.9650849930836269</v>
      </c>
      <c r="T17" s="72"/>
      <c r="U17" s="71">
        <v>1257543</v>
      </c>
      <c r="V17" s="71">
        <v>1447</v>
      </c>
      <c r="W17" s="71">
        <v>460</v>
      </c>
      <c r="X17" s="71">
        <v>12534</v>
      </c>
      <c r="Y17" s="71">
        <v>18840</v>
      </c>
      <c r="Z17" s="71">
        <v>26906</v>
      </c>
      <c r="AA17" s="71">
        <v>12894</v>
      </c>
      <c r="AB17" s="71">
        <v>50794</v>
      </c>
      <c r="AC17" s="71">
        <v>2462393</v>
      </c>
      <c r="AD17" s="71">
        <v>4.9650849930836269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4.0679999999999996</v>
      </c>
      <c r="BM17" s="71">
        <v>0</v>
      </c>
      <c r="BN17" s="72"/>
      <c r="BO17" s="71">
        <v>0</v>
      </c>
      <c r="BP17" s="71">
        <v>0</v>
      </c>
      <c r="BQ17" s="71">
        <v>0</v>
      </c>
      <c r="BR17" s="71">
        <v>0</v>
      </c>
      <c r="BS17" s="71">
        <v>1</v>
      </c>
      <c r="BT17" s="71">
        <v>0</v>
      </c>
      <c r="BU17"/>
      <c r="BV17" s="70">
        <v>4.0679999999999996</v>
      </c>
      <c r="BW17" s="70">
        <v>0</v>
      </c>
      <c r="BX17" s="70">
        <v>0</v>
      </c>
      <c r="BY17" s="70">
        <v>0</v>
      </c>
      <c r="BZ17" s="70">
        <v>0</v>
      </c>
      <c r="CA17" s="70">
        <v>0</v>
      </c>
      <c r="CB17" s="70">
        <v>0</v>
      </c>
      <c r="CC17" s="70">
        <v>0</v>
      </c>
      <c r="CD17" s="70">
        <v>0</v>
      </c>
    </row>
    <row r="18" spans="1:82">
      <c r="A18" s="70" t="s">
        <v>1755</v>
      </c>
      <c r="B18" s="70">
        <v>61</v>
      </c>
      <c r="C18" s="70">
        <v>10</v>
      </c>
      <c r="D18" s="70">
        <v>4</v>
      </c>
      <c r="E18" s="70">
        <v>2013</v>
      </c>
      <c r="F18" s="70" t="s">
        <v>180</v>
      </c>
      <c r="G18" s="70" t="s">
        <v>1745</v>
      </c>
      <c r="H18" s="70" t="s">
        <v>1746</v>
      </c>
      <c r="I18" s="148"/>
      <c r="J18" s="71">
        <v>12.161124487150341</v>
      </c>
      <c r="K18" s="71">
        <v>3.6204814086625339</v>
      </c>
      <c r="L18" s="71">
        <v>32.127561389074387</v>
      </c>
      <c r="M18" s="71">
        <v>65.557382732311282</v>
      </c>
      <c r="N18" s="71">
        <v>68.587930853614537</v>
      </c>
      <c r="O18" s="71">
        <v>49.658220340292019</v>
      </c>
      <c r="P18" s="71">
        <v>63.521047605287301</v>
      </c>
      <c r="Q18" s="71">
        <v>3.90209026274638</v>
      </c>
      <c r="R18" s="71">
        <v>14.88243389545323</v>
      </c>
      <c r="S18" s="71">
        <v>6.4093874782012801</v>
      </c>
      <c r="T18" s="72"/>
      <c r="U18" s="71">
        <v>1240272</v>
      </c>
      <c r="V18" s="71">
        <v>1447</v>
      </c>
      <c r="W18" s="71">
        <v>460</v>
      </c>
      <c r="X18" s="71">
        <v>12534</v>
      </c>
      <c r="Y18" s="71">
        <v>18853</v>
      </c>
      <c r="Z18" s="71">
        <v>27132</v>
      </c>
      <c r="AA18" s="71">
        <v>12716</v>
      </c>
      <c r="AB18" s="71">
        <v>50444</v>
      </c>
      <c r="AC18" s="71">
        <v>2467088</v>
      </c>
      <c r="AD18" s="71">
        <v>6.4093874782012801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4.4130000000000003</v>
      </c>
      <c r="BM18" s="71">
        <v>0</v>
      </c>
      <c r="BN18" s="72"/>
      <c r="BO18" s="71">
        <v>0</v>
      </c>
      <c r="BP18" s="71">
        <v>0</v>
      </c>
      <c r="BQ18" s="71">
        <v>0</v>
      </c>
      <c r="BR18" s="71">
        <v>0</v>
      </c>
      <c r="BS18" s="71">
        <v>1</v>
      </c>
      <c r="BT18" s="71">
        <v>0</v>
      </c>
      <c r="BU18"/>
      <c r="BV18" s="70">
        <v>4.4130000000000003</v>
      </c>
      <c r="BW18" s="70">
        <v>0</v>
      </c>
      <c r="BX18" s="70">
        <v>0</v>
      </c>
      <c r="BY18" s="70">
        <v>0</v>
      </c>
      <c r="BZ18" s="70">
        <v>0</v>
      </c>
      <c r="CA18" s="70">
        <v>0</v>
      </c>
      <c r="CB18" s="70">
        <v>0</v>
      </c>
      <c r="CC18" s="70">
        <v>0</v>
      </c>
      <c r="CD18" s="70">
        <v>0</v>
      </c>
    </row>
    <row r="19" spans="1:82">
      <c r="A19" s="70" t="s">
        <v>1756</v>
      </c>
      <c r="B19" s="70">
        <v>62</v>
      </c>
      <c r="C19" s="70">
        <v>11</v>
      </c>
      <c r="D19" s="70">
        <v>4</v>
      </c>
      <c r="E19" s="70">
        <v>2014</v>
      </c>
      <c r="F19" s="70" t="s">
        <v>181</v>
      </c>
      <c r="G19" s="70" t="s">
        <v>1745</v>
      </c>
      <c r="H19" s="70" t="s">
        <v>1746</v>
      </c>
      <c r="I19" s="148"/>
      <c r="J19" s="71">
        <v>10.81537910155954</v>
      </c>
      <c r="K19" s="71">
        <v>3.537663229927134</v>
      </c>
      <c r="L19" s="71">
        <v>28.601272756318242</v>
      </c>
      <c r="M19" s="71">
        <v>63.547742218071463</v>
      </c>
      <c r="N19" s="71">
        <v>63.658196729590117</v>
      </c>
      <c r="O19" s="71">
        <v>47.145363496931381</v>
      </c>
      <c r="P19" s="71">
        <v>63.123127595732399</v>
      </c>
      <c r="Q19" s="71">
        <v>3.6830391243971401</v>
      </c>
      <c r="R19" s="71">
        <v>14.62192723378435</v>
      </c>
      <c r="S19" s="71">
        <v>4.8533527081572254</v>
      </c>
      <c r="T19" s="72"/>
      <c r="U19" s="71">
        <v>1244215</v>
      </c>
      <c r="V19" s="71">
        <v>1268</v>
      </c>
      <c r="W19" s="71">
        <v>370</v>
      </c>
      <c r="X19" s="71">
        <v>12229</v>
      </c>
      <c r="Y19" s="71">
        <v>18822</v>
      </c>
      <c r="Z19" s="71">
        <v>27130</v>
      </c>
      <c r="AA19" s="71">
        <v>12571</v>
      </c>
      <c r="AB19" s="71">
        <v>49625</v>
      </c>
      <c r="AC19" s="71">
        <v>2431525</v>
      </c>
      <c r="AD19" s="71">
        <v>4.8533527081572254</v>
      </c>
      <c r="AE19" s="72"/>
      <c r="AF19" s="71"/>
      <c r="AG19" s="71"/>
      <c r="AH19" s="71"/>
      <c r="AI19" s="71"/>
      <c r="AJ19" s="71"/>
      <c r="AK19" s="71"/>
      <c r="AL19" s="71"/>
      <c r="AM19" s="71"/>
      <c r="AN19" s="71"/>
      <c r="AO19" s="71"/>
      <c r="AP19" s="71"/>
      <c r="AQ19" s="72"/>
      <c r="AR19" s="71">
        <v>1252</v>
      </c>
      <c r="AS19" s="71">
        <v>521</v>
      </c>
      <c r="AT19" s="71">
        <v>0</v>
      </c>
      <c r="AU19" s="71">
        <v>0</v>
      </c>
      <c r="AV19" s="71">
        <v>0</v>
      </c>
      <c r="AW19" s="71">
        <v>0</v>
      </c>
      <c r="AX19" s="71"/>
      <c r="AY19" s="72"/>
      <c r="AZ19" s="71">
        <v>6393.5720000000001</v>
      </c>
      <c r="BA19" s="71">
        <v>25183</v>
      </c>
      <c r="BB19" s="71">
        <v>0</v>
      </c>
      <c r="BC19" s="71">
        <v>0</v>
      </c>
      <c r="BD19" s="71">
        <v>0</v>
      </c>
      <c r="BE19" s="71">
        <v>0</v>
      </c>
      <c r="BF19" s="71"/>
      <c r="BG19" s="72"/>
      <c r="BH19" s="71">
        <v>0</v>
      </c>
      <c r="BI19" s="71">
        <v>0</v>
      </c>
      <c r="BJ19" s="71">
        <v>0</v>
      </c>
      <c r="BK19" s="71">
        <v>0</v>
      </c>
      <c r="BL19" s="71">
        <v>4.4489999999999998</v>
      </c>
      <c r="BM19" s="71">
        <v>0</v>
      </c>
      <c r="BN19" s="72"/>
      <c r="BO19" s="71">
        <v>0</v>
      </c>
      <c r="BP19" s="71">
        <v>0</v>
      </c>
      <c r="BQ19" s="71">
        <v>0</v>
      </c>
      <c r="BR19" s="71">
        <v>0</v>
      </c>
      <c r="BS19" s="71">
        <v>1</v>
      </c>
      <c r="BT19" s="71">
        <v>0</v>
      </c>
      <c r="BU19"/>
      <c r="BV19" s="70">
        <v>4.4489999999999998</v>
      </c>
      <c r="BW19" s="70">
        <v>0</v>
      </c>
      <c r="BX19" s="70">
        <v>0</v>
      </c>
      <c r="BY19" s="70">
        <v>0</v>
      </c>
      <c r="BZ19" s="70">
        <v>0</v>
      </c>
      <c r="CA19" s="70">
        <v>0</v>
      </c>
      <c r="CB19" s="70">
        <v>0</v>
      </c>
      <c r="CC19" s="70">
        <v>0</v>
      </c>
      <c r="CD19" s="70">
        <v>0</v>
      </c>
    </row>
    <row r="20" spans="1:82">
      <c r="A20" s="70" t="s">
        <v>1757</v>
      </c>
      <c r="B20" s="70">
        <v>63</v>
      </c>
      <c r="C20" s="70">
        <v>12</v>
      </c>
      <c r="D20" s="70">
        <v>4</v>
      </c>
      <c r="E20" s="70">
        <v>2015</v>
      </c>
      <c r="F20" s="70" t="s">
        <v>182</v>
      </c>
      <c r="G20" s="70" t="s">
        <v>1745</v>
      </c>
      <c r="H20" s="70" t="s">
        <v>1746</v>
      </c>
      <c r="I20" s="148"/>
      <c r="J20" s="71">
        <v>8.5349394650854578</v>
      </c>
      <c r="K20" s="71">
        <v>2.9620317765047641</v>
      </c>
      <c r="L20" s="71">
        <v>32.512597654122871</v>
      </c>
      <c r="M20" s="71">
        <v>53.773061676830331</v>
      </c>
      <c r="N20" s="71">
        <v>56.100350213626243</v>
      </c>
      <c r="O20" s="71">
        <v>46.666705146479764</v>
      </c>
      <c r="P20" s="71">
        <v>62.685544823614443</v>
      </c>
      <c r="Q20" s="71">
        <v>3.5435566725528398</v>
      </c>
      <c r="R20" s="71">
        <v>14.954355121602141</v>
      </c>
      <c r="S20" s="71">
        <v>6.2750945701569663</v>
      </c>
      <c r="T20" s="72"/>
      <c r="U20" s="71">
        <v>1245667</v>
      </c>
      <c r="V20" s="71">
        <v>1268</v>
      </c>
      <c r="W20" s="71">
        <v>370</v>
      </c>
      <c r="X20" s="71">
        <v>12229</v>
      </c>
      <c r="Y20" s="71">
        <v>19019</v>
      </c>
      <c r="Z20" s="71">
        <v>27113</v>
      </c>
      <c r="AA20" s="71">
        <v>12474</v>
      </c>
      <c r="AB20" s="71">
        <v>48773</v>
      </c>
      <c r="AC20" s="71">
        <v>2556203</v>
      </c>
      <c r="AD20" s="71">
        <v>6.2750945701569663</v>
      </c>
      <c r="AE20" s="72"/>
      <c r="AF20" s="71">
        <v>13301692.749106331</v>
      </c>
      <c r="AG20" s="71">
        <v>2269295.1462352341</v>
      </c>
      <c r="AH20" s="71">
        <v>4041251.324139744</v>
      </c>
      <c r="AI20" s="71">
        <v>75123975.770709649</v>
      </c>
      <c r="AJ20" s="71">
        <v>89879521.080424726</v>
      </c>
      <c r="AK20" s="71">
        <v>0</v>
      </c>
      <c r="AL20" s="71">
        <v>0</v>
      </c>
      <c r="AM20" s="71">
        <v>6684135.0549599659</v>
      </c>
      <c r="AN20" s="71">
        <v>0</v>
      </c>
      <c r="AO20" s="71">
        <v>0</v>
      </c>
      <c r="AP20" s="71">
        <v>191299871.12557563</v>
      </c>
      <c r="AQ20" s="72"/>
      <c r="AR20" s="71">
        <v>1348</v>
      </c>
      <c r="AS20" s="71">
        <v>621</v>
      </c>
      <c r="AT20" s="71">
        <v>0</v>
      </c>
      <c r="AU20" s="71">
        <v>0</v>
      </c>
      <c r="AV20" s="71">
        <v>0</v>
      </c>
      <c r="AW20" s="71">
        <v>0</v>
      </c>
      <c r="AX20" s="71"/>
      <c r="AY20" s="72"/>
      <c r="AZ20" s="71">
        <v>7102.9219999999996</v>
      </c>
      <c r="BA20" s="71">
        <v>32176.9</v>
      </c>
      <c r="BB20" s="71">
        <v>0</v>
      </c>
      <c r="BC20" s="71">
        <v>0</v>
      </c>
      <c r="BD20" s="71">
        <v>0</v>
      </c>
      <c r="BE20" s="71">
        <v>0</v>
      </c>
      <c r="BF20" s="71"/>
      <c r="BG20" s="72"/>
      <c r="BH20" s="71">
        <v>0</v>
      </c>
      <c r="BI20" s="71">
        <v>0</v>
      </c>
      <c r="BJ20" s="71">
        <v>0</v>
      </c>
      <c r="BK20" s="71">
        <v>0</v>
      </c>
      <c r="BL20" s="71">
        <v>4.3049999999999997</v>
      </c>
      <c r="BM20" s="71">
        <v>0</v>
      </c>
      <c r="BN20" s="72"/>
      <c r="BO20" s="71">
        <v>0</v>
      </c>
      <c r="BP20" s="71">
        <v>0</v>
      </c>
      <c r="BQ20" s="71">
        <v>0</v>
      </c>
      <c r="BR20" s="71">
        <v>0</v>
      </c>
      <c r="BS20" s="71">
        <v>1</v>
      </c>
      <c r="BT20" s="71">
        <v>0</v>
      </c>
      <c r="BU20"/>
      <c r="BV20" s="70">
        <v>4.3049999999999997</v>
      </c>
      <c r="BW20" s="70">
        <v>0</v>
      </c>
      <c r="BX20" s="70">
        <v>0</v>
      </c>
      <c r="BY20" s="70">
        <v>0</v>
      </c>
      <c r="BZ20" s="70">
        <v>0</v>
      </c>
      <c r="CA20" s="70">
        <v>0</v>
      </c>
      <c r="CB20" s="70">
        <v>0</v>
      </c>
      <c r="CC20" s="70">
        <v>0</v>
      </c>
      <c r="CD20" s="70">
        <v>0</v>
      </c>
    </row>
    <row r="21" spans="1:82">
      <c r="A21" s="70" t="s">
        <v>1758</v>
      </c>
      <c r="B21" s="70">
        <v>64</v>
      </c>
      <c r="C21" s="70">
        <v>13</v>
      </c>
      <c r="D21" s="70">
        <v>4</v>
      </c>
      <c r="E21" s="70">
        <v>2016</v>
      </c>
      <c r="F21" s="70" t="s">
        <v>155</v>
      </c>
      <c r="G21" s="70" t="s">
        <v>1745</v>
      </c>
      <c r="H21" s="70" t="s">
        <v>1746</v>
      </c>
      <c r="I21" s="148"/>
      <c r="J21" s="71">
        <v>7.4284178405899652</v>
      </c>
      <c r="K21" s="71">
        <v>2.9813664254094117</v>
      </c>
      <c r="L21" s="71">
        <v>30.997203741286565</v>
      </c>
      <c r="M21" s="71">
        <v>44.812491647800407</v>
      </c>
      <c r="N21" s="71">
        <v>51.527080214448461</v>
      </c>
      <c r="O21" s="71">
        <v>46.062602474990094</v>
      </c>
      <c r="P21" s="71">
        <v>60.525099132594377</v>
      </c>
      <c r="Q21" s="71">
        <v>3.3919618735032717</v>
      </c>
      <c r="R21" s="71">
        <v>18.021769974655253</v>
      </c>
      <c r="S21" s="71">
        <v>6.2410698774466011</v>
      </c>
      <c r="T21" s="72"/>
      <c r="U21" s="71">
        <v>1216976</v>
      </c>
      <c r="V21" s="71">
        <v>1268</v>
      </c>
      <c r="W21" s="71">
        <v>370</v>
      </c>
      <c r="X21" s="71">
        <v>12229</v>
      </c>
      <c r="Y21" s="71">
        <v>19029</v>
      </c>
      <c r="Z21" s="71">
        <v>27091</v>
      </c>
      <c r="AA21" s="71">
        <v>12457</v>
      </c>
      <c r="AB21" s="71">
        <v>48023</v>
      </c>
      <c r="AC21" s="71">
        <v>3077940.9147379519</v>
      </c>
      <c r="AD21" s="71">
        <v>6.2410698774466011</v>
      </c>
      <c r="AE21" s="72"/>
      <c r="AF21" s="71">
        <v>12605836.767601751</v>
      </c>
      <c r="AG21" s="71">
        <v>2222209.5307259359</v>
      </c>
      <c r="AH21" s="71">
        <v>3584972.864014308</v>
      </c>
      <c r="AI21" s="71">
        <v>70817415.859462604</v>
      </c>
      <c r="AJ21" s="71">
        <v>81856841.952299908</v>
      </c>
      <c r="AK21" s="71">
        <v>0</v>
      </c>
      <c r="AL21" s="71">
        <v>0</v>
      </c>
      <c r="AM21" s="71">
        <v>6586463.7648300435</v>
      </c>
      <c r="AN21" s="71">
        <v>0</v>
      </c>
      <c r="AO21" s="71">
        <v>0</v>
      </c>
      <c r="AP21" s="71">
        <v>177673740.73893458</v>
      </c>
      <c r="AQ21" s="72"/>
      <c r="AR21" s="71">
        <v>1462</v>
      </c>
      <c r="AS21" s="71">
        <v>700</v>
      </c>
      <c r="AT21" s="71">
        <v>0</v>
      </c>
      <c r="AU21" s="71">
        <v>0</v>
      </c>
      <c r="AV21" s="71">
        <v>0</v>
      </c>
      <c r="AW21" s="71">
        <v>0</v>
      </c>
      <c r="AX21" s="71"/>
      <c r="AY21" s="72"/>
      <c r="AZ21" s="71">
        <v>7994.6719999999996</v>
      </c>
      <c r="BA21" s="71">
        <v>35197.899999999987</v>
      </c>
      <c r="BB21" s="71">
        <v>0</v>
      </c>
      <c r="BC21" s="71">
        <v>0</v>
      </c>
      <c r="BD21" s="71">
        <v>0</v>
      </c>
      <c r="BE21" s="71">
        <v>0</v>
      </c>
      <c r="BF21" s="71"/>
      <c r="BG21" s="72"/>
      <c r="BH21" s="71">
        <v>0</v>
      </c>
      <c r="BI21" s="71">
        <v>0</v>
      </c>
      <c r="BJ21" s="71">
        <v>0</v>
      </c>
      <c r="BK21" s="71">
        <v>0</v>
      </c>
      <c r="BL21" s="71">
        <v>3.887</v>
      </c>
      <c r="BM21" s="71">
        <v>0</v>
      </c>
      <c r="BN21" s="72"/>
      <c r="BO21" s="71">
        <v>0</v>
      </c>
      <c r="BP21" s="71">
        <v>0</v>
      </c>
      <c r="BQ21" s="71">
        <v>0</v>
      </c>
      <c r="BR21" s="71">
        <v>0</v>
      </c>
      <c r="BS21" s="71">
        <v>1</v>
      </c>
      <c r="BT21" s="71">
        <v>0</v>
      </c>
      <c r="BU21"/>
      <c r="BV21" s="70">
        <v>3.887</v>
      </c>
      <c r="BW21" s="70">
        <v>0</v>
      </c>
      <c r="BX21" s="70">
        <v>0</v>
      </c>
      <c r="BY21" s="70">
        <v>0</v>
      </c>
      <c r="BZ21" s="70">
        <v>0</v>
      </c>
      <c r="CA21" s="70">
        <v>0</v>
      </c>
      <c r="CB21" s="70">
        <v>0</v>
      </c>
      <c r="CC21" s="70">
        <v>0</v>
      </c>
      <c r="CD21" s="70">
        <v>0</v>
      </c>
    </row>
    <row r="22" spans="1:82">
      <c r="A22" s="70" t="s">
        <v>1759</v>
      </c>
      <c r="B22" s="70">
        <v>65</v>
      </c>
      <c r="C22" s="70">
        <v>14</v>
      </c>
      <c r="D22" s="70">
        <v>4</v>
      </c>
      <c r="E22" s="70">
        <v>2017</v>
      </c>
      <c r="F22" s="70" t="s">
        <v>156</v>
      </c>
      <c r="G22" s="70" t="s">
        <v>1745</v>
      </c>
      <c r="H22" s="70" t="s">
        <v>1746</v>
      </c>
      <c r="I22" s="148"/>
      <c r="J22" s="71">
        <v>6.0616316811515389</v>
      </c>
      <c r="K22" s="71">
        <v>2.8564543251242438</v>
      </c>
      <c r="L22" s="71">
        <v>26.907658740783301</v>
      </c>
      <c r="M22" s="71">
        <v>43.029766076772567</v>
      </c>
      <c r="N22" s="71">
        <v>51.857224928669389</v>
      </c>
      <c r="O22" s="71">
        <v>45.205600097489089</v>
      </c>
      <c r="P22" s="71">
        <v>59.745802861742419</v>
      </c>
      <c r="Q22" s="71">
        <v>3.2150101191396301</v>
      </c>
      <c r="R22" s="71">
        <v>17.765374691022956</v>
      </c>
      <c r="S22" s="71">
        <v>5.5308368144361655</v>
      </c>
      <c r="T22" s="72"/>
      <c r="U22" s="71">
        <v>1194911</v>
      </c>
      <c r="V22" s="71">
        <v>1268</v>
      </c>
      <c r="W22" s="71">
        <v>370</v>
      </c>
      <c r="X22" s="71">
        <v>12229</v>
      </c>
      <c r="Y22" s="71">
        <v>19001</v>
      </c>
      <c r="Z22" s="71">
        <v>27028</v>
      </c>
      <c r="AA22" s="71">
        <v>12375</v>
      </c>
      <c r="AB22" s="71">
        <v>47070</v>
      </c>
      <c r="AC22" s="71">
        <v>3094354.9999999991</v>
      </c>
      <c r="AD22" s="71">
        <v>5.5308368144361646</v>
      </c>
      <c r="AE22" s="72"/>
      <c r="AF22" s="71">
        <v>11005596.885071211</v>
      </c>
      <c r="AG22" s="71">
        <v>2186561.4570758678</v>
      </c>
      <c r="AH22" s="71">
        <v>4211737.6693125702</v>
      </c>
      <c r="AI22" s="71">
        <v>71246067.908637583</v>
      </c>
      <c r="AJ22" s="71">
        <v>92929143.545112163</v>
      </c>
      <c r="AK22" s="71">
        <v>0</v>
      </c>
      <c r="AL22" s="71">
        <v>0</v>
      </c>
      <c r="AM22" s="71">
        <v>6465859.1439974466</v>
      </c>
      <c r="AN22" s="71">
        <v>0</v>
      </c>
      <c r="AO22" s="71">
        <v>0</v>
      </c>
      <c r="AP22" s="71">
        <v>188044966.60920686</v>
      </c>
      <c r="AQ22" s="72"/>
      <c r="AR22" s="71">
        <v>1506</v>
      </c>
      <c r="AS22" s="71">
        <v>740</v>
      </c>
      <c r="AT22" s="71">
        <v>0</v>
      </c>
      <c r="AU22" s="71">
        <v>0</v>
      </c>
      <c r="AV22" s="71">
        <v>0</v>
      </c>
      <c r="AW22" s="71">
        <v>0</v>
      </c>
      <c r="AX22" s="71"/>
      <c r="AY22" s="72"/>
      <c r="AZ22" s="71">
        <v>8336.4320000000007</v>
      </c>
      <c r="BA22" s="71">
        <v>36866.300000000003</v>
      </c>
      <c r="BB22" s="71">
        <v>0</v>
      </c>
      <c r="BC22" s="71">
        <v>0</v>
      </c>
      <c r="BD22" s="71">
        <v>0</v>
      </c>
      <c r="BE22" s="71">
        <v>0</v>
      </c>
      <c r="BF22" s="71"/>
      <c r="BG22" s="72"/>
      <c r="BH22" s="71">
        <v>0</v>
      </c>
      <c r="BI22" s="71">
        <v>0</v>
      </c>
      <c r="BJ22" s="71">
        <v>0</v>
      </c>
      <c r="BK22" s="71">
        <v>0</v>
      </c>
      <c r="BL22" s="71">
        <v>1.6259999999999999</v>
      </c>
      <c r="BM22" s="71">
        <v>0</v>
      </c>
      <c r="BN22" s="72"/>
      <c r="BO22" s="71">
        <v>0</v>
      </c>
      <c r="BP22" s="71">
        <v>0</v>
      </c>
      <c r="BQ22" s="71">
        <v>0</v>
      </c>
      <c r="BR22" s="71">
        <v>0</v>
      </c>
      <c r="BS22" s="71">
        <v>1</v>
      </c>
      <c r="BT22" s="71">
        <v>0</v>
      </c>
      <c r="BU22"/>
      <c r="BV22" s="70">
        <v>1.6259999999999999</v>
      </c>
      <c r="BW22" s="70">
        <v>0</v>
      </c>
      <c r="BX22" s="70">
        <v>0</v>
      </c>
      <c r="BY22" s="70">
        <v>0</v>
      </c>
      <c r="BZ22" s="70">
        <v>0</v>
      </c>
      <c r="CA22" s="70">
        <v>0</v>
      </c>
      <c r="CB22" s="70">
        <v>0</v>
      </c>
      <c r="CC22" s="70">
        <v>0</v>
      </c>
      <c r="CD22" s="70">
        <v>0</v>
      </c>
    </row>
    <row r="23" spans="1:82">
      <c r="A23" s="70" t="s">
        <v>1760</v>
      </c>
      <c r="B23" s="70">
        <v>66</v>
      </c>
      <c r="C23" s="70">
        <v>15</v>
      </c>
      <c r="D23" s="70">
        <v>4</v>
      </c>
      <c r="E23" s="70">
        <v>2018</v>
      </c>
      <c r="F23" s="70" t="s">
        <v>183</v>
      </c>
      <c r="G23" s="70" t="s">
        <v>1745</v>
      </c>
      <c r="H23" s="70" t="s">
        <v>1746</v>
      </c>
      <c r="I23" s="148"/>
      <c r="J23" s="71">
        <v>4.3178922252669638</v>
      </c>
      <c r="K23" s="71">
        <v>2.504925842453007</v>
      </c>
      <c r="L23" s="71">
        <v>24.263900241161053</v>
      </c>
      <c r="M23" s="71">
        <v>38.889827687809671</v>
      </c>
      <c r="N23" s="71">
        <v>38.753063285865373</v>
      </c>
      <c r="O23" s="71">
        <v>44.136374983444142</v>
      </c>
      <c r="P23" s="71">
        <v>58.52491400191753</v>
      </c>
      <c r="Q23" s="71">
        <v>2.9239479863287299</v>
      </c>
      <c r="R23" s="71">
        <v>17.90809357532202</v>
      </c>
      <c r="S23" s="71">
        <v>6.061344902528262</v>
      </c>
      <c r="T23" s="72"/>
      <c r="U23" s="71">
        <v>1156015</v>
      </c>
      <c r="V23" s="71">
        <v>1268</v>
      </c>
      <c r="W23" s="71">
        <v>370</v>
      </c>
      <c r="X23" s="71">
        <v>12229</v>
      </c>
      <c r="Y23" s="71">
        <v>18948</v>
      </c>
      <c r="Z23" s="71">
        <v>26894</v>
      </c>
      <c r="AA23" s="71">
        <v>12244</v>
      </c>
      <c r="AB23" s="71">
        <v>46133</v>
      </c>
      <c r="AC23" s="71">
        <v>3106989</v>
      </c>
      <c r="AD23" s="71">
        <v>6.061344902528262</v>
      </c>
      <c r="AE23" s="72"/>
      <c r="AF23" s="71">
        <v>9674430.9179921318</v>
      </c>
      <c r="AG23" s="71">
        <v>1952186.31402048</v>
      </c>
      <c r="AH23" s="71">
        <v>3646886.838055321</v>
      </c>
      <c r="AI23" s="71">
        <v>74127785.062579721</v>
      </c>
      <c r="AJ23" s="71">
        <v>88623981.696807846</v>
      </c>
      <c r="AK23" s="71">
        <v>0</v>
      </c>
      <c r="AL23" s="71">
        <v>0</v>
      </c>
      <c r="AM23" s="71">
        <v>6350258.6904604984</v>
      </c>
      <c r="AN23" s="71">
        <v>0</v>
      </c>
      <c r="AO23" s="71">
        <v>0</v>
      </c>
      <c r="AP23" s="71">
        <v>184375529.519916</v>
      </c>
      <c r="AQ23" s="72"/>
      <c r="AR23" s="71">
        <v>1547</v>
      </c>
      <c r="AS23" s="71">
        <v>774</v>
      </c>
      <c r="AT23" s="71">
        <v>0</v>
      </c>
      <c r="AU23" s="71">
        <v>0</v>
      </c>
      <c r="AV23" s="71">
        <v>0</v>
      </c>
      <c r="AW23" s="71">
        <v>0</v>
      </c>
      <c r="AX23" s="71"/>
      <c r="AY23" s="72"/>
      <c r="AZ23" s="71">
        <v>8651.476000000006</v>
      </c>
      <c r="BA23" s="71">
        <v>42398.7</v>
      </c>
      <c r="BB23" s="71">
        <v>0</v>
      </c>
      <c r="BC23" s="71">
        <v>0</v>
      </c>
      <c r="BD23" s="71">
        <v>0</v>
      </c>
      <c r="BE23" s="71">
        <v>0</v>
      </c>
      <c r="BF23" s="71"/>
      <c r="BG23" s="72"/>
      <c r="BH23" s="71">
        <v>0</v>
      </c>
      <c r="BI23" s="71">
        <v>0</v>
      </c>
      <c r="BJ23" s="71">
        <v>0</v>
      </c>
      <c r="BK23" s="71">
        <v>0</v>
      </c>
      <c r="BL23" s="71">
        <v>3.2530000000000001</v>
      </c>
      <c r="BM23" s="71">
        <v>0</v>
      </c>
      <c r="BN23" s="72"/>
      <c r="BO23" s="71">
        <v>0</v>
      </c>
      <c r="BP23" s="71">
        <v>0</v>
      </c>
      <c r="BQ23" s="71">
        <v>0</v>
      </c>
      <c r="BR23" s="71">
        <v>0</v>
      </c>
      <c r="BS23" s="71">
        <v>1</v>
      </c>
      <c r="BT23" s="71">
        <v>0</v>
      </c>
      <c r="BU23"/>
      <c r="BV23" s="70">
        <v>3.2530000000000001</v>
      </c>
      <c r="BW23" s="70">
        <v>0</v>
      </c>
      <c r="BX23" s="70">
        <v>0</v>
      </c>
      <c r="BY23" s="70">
        <v>0</v>
      </c>
      <c r="BZ23" s="70">
        <v>0</v>
      </c>
      <c r="CA23" s="70">
        <v>0</v>
      </c>
      <c r="CB23" s="70">
        <v>0</v>
      </c>
      <c r="CC23" s="70">
        <v>0</v>
      </c>
      <c r="CD23" s="70">
        <v>0</v>
      </c>
    </row>
    <row r="24" spans="1:82">
      <c r="A24" s="70" t="s">
        <v>1761</v>
      </c>
      <c r="B24" s="70">
        <v>67</v>
      </c>
      <c r="C24" s="70">
        <v>16</v>
      </c>
      <c r="D24" s="70">
        <v>4</v>
      </c>
      <c r="E24" s="70">
        <v>2019</v>
      </c>
      <c r="F24" s="70" t="s">
        <v>158</v>
      </c>
      <c r="G24" s="70" t="s">
        <v>1745</v>
      </c>
      <c r="H24" s="70" t="s">
        <v>1746</v>
      </c>
      <c r="I24" s="148"/>
      <c r="J24" s="71">
        <v>4.5767902733400518</v>
      </c>
      <c r="K24" s="71">
        <v>2.3486671747654544</v>
      </c>
      <c r="L24" s="71">
        <v>24.699481184685066</v>
      </c>
      <c r="M24" s="71">
        <v>39.668887781737695</v>
      </c>
      <c r="N24" s="71">
        <v>41.305111271526542</v>
      </c>
      <c r="O24" s="71">
        <v>42.643997183927993</v>
      </c>
      <c r="P24" s="71">
        <v>57.714138227571567</v>
      </c>
      <c r="Q24" s="71">
        <v>2.7931279569993701</v>
      </c>
      <c r="R24" s="71">
        <v>17.721538388924635</v>
      </c>
      <c r="S24" s="71">
        <v>6.3820917755633388</v>
      </c>
      <c r="T24" s="72"/>
      <c r="U24" s="71">
        <v>1023691</v>
      </c>
      <c r="V24" s="71">
        <v>1268</v>
      </c>
      <c r="W24" s="71">
        <v>370</v>
      </c>
      <c r="X24" s="71">
        <v>12229</v>
      </c>
      <c r="Y24" s="71">
        <v>18889</v>
      </c>
      <c r="Z24" s="71">
        <v>26698</v>
      </c>
      <c r="AA24" s="71">
        <v>11984</v>
      </c>
      <c r="AB24" s="71">
        <v>45262</v>
      </c>
      <c r="AC24" s="71">
        <v>3124981</v>
      </c>
      <c r="AD24" s="71">
        <v>6.3820917755633388</v>
      </c>
      <c r="AE24" s="72"/>
      <c r="AF24" s="71">
        <v>10136130.8379483</v>
      </c>
      <c r="AG24" s="71">
        <v>1888800.1100929901</v>
      </c>
      <c r="AH24" s="71">
        <v>4351233.1282534683</v>
      </c>
      <c r="AI24" s="71">
        <v>70094389.602307126</v>
      </c>
      <c r="AJ24" s="71">
        <v>88424724.211813763</v>
      </c>
      <c r="AK24" s="71">
        <v>0</v>
      </c>
      <c r="AL24" s="71">
        <v>0</v>
      </c>
      <c r="AM24" s="71">
        <v>6164343.6678464264</v>
      </c>
      <c r="AN24" s="71">
        <v>0</v>
      </c>
      <c r="AO24" s="71">
        <v>0</v>
      </c>
      <c r="AP24" s="71">
        <v>181059621.55826211</v>
      </c>
      <c r="AQ24" s="72"/>
      <c r="AR24" s="71">
        <v>1586</v>
      </c>
      <c r="AS24" s="71">
        <v>829</v>
      </c>
      <c r="AT24" s="71">
        <v>0</v>
      </c>
      <c r="AU24" s="71">
        <v>0</v>
      </c>
      <c r="AV24" s="71">
        <v>0</v>
      </c>
      <c r="AW24" s="71">
        <v>0</v>
      </c>
      <c r="AX24" s="71"/>
      <c r="AY24" s="72"/>
      <c r="AZ24" s="71">
        <v>8884.7960000000021</v>
      </c>
      <c r="BA24" s="71">
        <v>46857.099999999991</v>
      </c>
      <c r="BB24" s="71">
        <v>0</v>
      </c>
      <c r="BC24" s="71">
        <v>0</v>
      </c>
      <c r="BD24" s="71">
        <v>0</v>
      </c>
      <c r="BE24" s="71">
        <v>0</v>
      </c>
      <c r="BF24" s="71"/>
      <c r="BG24" s="72"/>
      <c r="BH24" s="71">
        <v>0</v>
      </c>
      <c r="BI24" s="71">
        <v>0</v>
      </c>
      <c r="BJ24" s="71">
        <v>0</v>
      </c>
      <c r="BK24" s="71">
        <v>0</v>
      </c>
      <c r="BL24" s="71">
        <v>1.3560000000000001</v>
      </c>
      <c r="BM24" s="71">
        <v>0</v>
      </c>
      <c r="BN24" s="72"/>
      <c r="BO24" s="71">
        <v>0</v>
      </c>
      <c r="BP24" s="71">
        <v>0</v>
      </c>
      <c r="BQ24" s="71">
        <v>0</v>
      </c>
      <c r="BR24" s="71">
        <v>0</v>
      </c>
      <c r="BS24" s="71">
        <v>1</v>
      </c>
      <c r="BT24" s="71">
        <v>0</v>
      </c>
      <c r="BU24"/>
      <c r="BV24" s="70">
        <v>1.3560000000000001</v>
      </c>
      <c r="BW24" s="70">
        <v>0</v>
      </c>
      <c r="BX24" s="70">
        <v>0</v>
      </c>
      <c r="BY24" s="70">
        <v>0</v>
      </c>
      <c r="BZ24" s="70">
        <v>0</v>
      </c>
      <c r="CA24" s="70">
        <v>0</v>
      </c>
      <c r="CB24" s="70">
        <v>0</v>
      </c>
      <c r="CC24" s="70">
        <v>0</v>
      </c>
      <c r="CD24" s="70">
        <v>0</v>
      </c>
    </row>
    <row r="25" spans="1:82">
      <c r="A25" s="70" t="s">
        <v>1762</v>
      </c>
      <c r="B25" s="70">
        <v>68</v>
      </c>
      <c r="C25" s="70">
        <v>17</v>
      </c>
      <c r="D25" s="70">
        <v>4</v>
      </c>
      <c r="E25" s="70">
        <v>2020</v>
      </c>
      <c r="F25" s="70" t="s">
        <v>159</v>
      </c>
      <c r="G25" s="70" t="s">
        <v>1745</v>
      </c>
      <c r="H25" s="70" t="s">
        <v>1746</v>
      </c>
      <c r="I25" s="148"/>
      <c r="J25" s="71">
        <v>5.4117632672641074</v>
      </c>
      <c r="K25" s="71">
        <v>2.3048071415689035</v>
      </c>
      <c r="L25" s="71">
        <v>30.834502349263577</v>
      </c>
      <c r="M25" s="71">
        <v>37.773555233279346</v>
      </c>
      <c r="N25" s="71">
        <v>40.906330071583341</v>
      </c>
      <c r="O25" s="71">
        <v>37.21942808851211</v>
      </c>
      <c r="P25" s="71">
        <v>54.267302655306416</v>
      </c>
      <c r="Q25" s="71">
        <v>2.6202145478480001</v>
      </c>
      <c r="R25" s="71">
        <v>11.932643904700504</v>
      </c>
      <c r="S25" s="71">
        <v>5.7094750384027284</v>
      </c>
      <c r="T25" s="72"/>
      <c r="U25" s="71">
        <v>1105684</v>
      </c>
      <c r="V25" s="71">
        <v>1110</v>
      </c>
      <c r="W25" s="71">
        <v>417</v>
      </c>
      <c r="X25" s="71">
        <v>11356</v>
      </c>
      <c r="Y25" s="71">
        <v>18782</v>
      </c>
      <c r="Z25" s="71">
        <v>26596</v>
      </c>
      <c r="AA25" s="71">
        <v>11977</v>
      </c>
      <c r="AB25" s="71">
        <v>44440</v>
      </c>
      <c r="AC25" s="71">
        <v>2115297</v>
      </c>
      <c r="AD25" s="71">
        <v>5.7094750384027284</v>
      </c>
      <c r="AE25" s="72"/>
      <c r="AF25" s="71">
        <v>11449343.67740408</v>
      </c>
      <c r="AG25" s="71">
        <v>1720005.5354130436</v>
      </c>
      <c r="AH25" s="71">
        <v>6220813.3841852536</v>
      </c>
      <c r="AI25" s="71">
        <v>63972868.501614511</v>
      </c>
      <c r="AJ25" s="71">
        <v>86735175.609114125</v>
      </c>
      <c r="AK25" s="71"/>
      <c r="AL25" s="71"/>
      <c r="AM25" s="71">
        <v>5799913.7386979302</v>
      </c>
      <c r="AN25" s="71"/>
      <c r="AO25" s="71"/>
      <c r="AP25" s="71">
        <v>175898120.44642892</v>
      </c>
      <c r="AQ25" s="72"/>
      <c r="AR25" s="71">
        <v>1618</v>
      </c>
      <c r="AS25" s="71">
        <v>868</v>
      </c>
      <c r="AT25" s="71">
        <v>0</v>
      </c>
      <c r="AU25" s="71">
        <v>0</v>
      </c>
      <c r="AV25" s="71">
        <v>0</v>
      </c>
      <c r="AW25" s="71">
        <v>0</v>
      </c>
      <c r="AX25" s="71"/>
      <c r="AY25" s="72"/>
      <c r="AZ25" s="71">
        <v>9118.1259999999984</v>
      </c>
      <c r="BA25" s="71">
        <v>53233.700000000033</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1763</v>
      </c>
      <c r="B26" s="70">
        <v>68</v>
      </c>
      <c r="C26" s="70">
        <v>18</v>
      </c>
      <c r="D26" s="70">
        <v>4</v>
      </c>
      <c r="E26" s="70">
        <v>2021</v>
      </c>
      <c r="F26" s="70" t="s">
        <v>160</v>
      </c>
      <c r="G26" s="1064" t="s">
        <v>1745</v>
      </c>
      <c r="H26" s="70" t="s">
        <v>1746</v>
      </c>
      <c r="I26" s="148"/>
      <c r="J26" s="71">
        <v>5.4291872514959634</v>
      </c>
      <c r="K26" s="71">
        <v>2.3279535856838267</v>
      </c>
      <c r="L26" s="71">
        <v>28.343231413422789</v>
      </c>
      <c r="M26" s="71">
        <v>34.266129380648827</v>
      </c>
      <c r="N26" s="71">
        <v>35.733896238481208</v>
      </c>
      <c r="O26" s="71">
        <v>35.822738781646258</v>
      </c>
      <c r="P26" s="71">
        <v>55.601334082880001</v>
      </c>
      <c r="Q26" s="71">
        <v>2.5368614293112</v>
      </c>
      <c r="R26" s="71">
        <v>10.413533360481971</v>
      </c>
      <c r="S26" s="71">
        <v>6.3157609594423896</v>
      </c>
      <c r="T26" s="72"/>
      <c r="U26" s="71">
        <v>1153558</v>
      </c>
      <c r="V26" s="71">
        <v>1110</v>
      </c>
      <c r="W26" s="71">
        <v>417</v>
      </c>
      <c r="X26" s="71">
        <v>11356</v>
      </c>
      <c r="Y26" s="71">
        <v>18596</v>
      </c>
      <c r="Z26" s="71">
        <v>26357</v>
      </c>
      <c r="AA26" s="71">
        <v>11966</v>
      </c>
      <c r="AB26" s="71">
        <v>43449</v>
      </c>
      <c r="AC26" s="71">
        <v>1790841</v>
      </c>
      <c r="AD26" s="71">
        <v>6.3157609594423896</v>
      </c>
      <c r="AE26" s="72"/>
      <c r="AF26" s="71">
        <v>13197931.313141836</v>
      </c>
      <c r="AG26" s="71">
        <v>1789442.456217153</v>
      </c>
      <c r="AH26" s="71">
        <v>5979910.4848816991</v>
      </c>
      <c r="AI26" s="71">
        <v>67746387.039651915</v>
      </c>
      <c r="AJ26" s="71">
        <v>83771992.392334044</v>
      </c>
      <c r="AK26" s="71">
        <v>0</v>
      </c>
      <c r="AL26" s="71">
        <v>0</v>
      </c>
      <c r="AM26" s="71">
        <v>5703284.6613612287</v>
      </c>
      <c r="AN26" s="71">
        <v>0</v>
      </c>
      <c r="AO26" s="71">
        <v>0</v>
      </c>
      <c r="AP26" s="71">
        <v>178188948.34758788</v>
      </c>
      <c r="AQ26" s="72"/>
      <c r="AR26" s="71">
        <v>1650</v>
      </c>
      <c r="AS26" s="71">
        <v>878</v>
      </c>
      <c r="AT26" s="71">
        <v>0</v>
      </c>
      <c r="AU26" s="71">
        <v>0</v>
      </c>
      <c r="AV26" s="71">
        <v>0</v>
      </c>
      <c r="AW26" s="71">
        <v>0</v>
      </c>
      <c r="AX26" s="71"/>
      <c r="AY26" s="72"/>
      <c r="AZ26" s="71">
        <v>9322.2059999999983</v>
      </c>
      <c r="BA26" s="71">
        <v>63262.10000000002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1764</v>
      </c>
      <c r="B27" s="70">
        <v>68</v>
      </c>
      <c r="C27" s="70">
        <v>19</v>
      </c>
      <c r="D27" s="70">
        <v>4</v>
      </c>
      <c r="E27" s="70">
        <v>2022</v>
      </c>
      <c r="F27" s="70" t="s">
        <v>161</v>
      </c>
      <c r="G27" s="1064" t="s">
        <v>1745</v>
      </c>
      <c r="H27" s="70" t="s">
        <v>1746</v>
      </c>
      <c r="I27" s="148"/>
      <c r="J27" s="71">
        <v>8.453744103454822</v>
      </c>
      <c r="K27" s="71">
        <v>2.4526678843027714</v>
      </c>
      <c r="L27" s="71">
        <v>27.701517714226696</v>
      </c>
      <c r="M27" s="71">
        <v>38.612756770555926</v>
      </c>
      <c r="N27" s="71">
        <v>45.995693802075344</v>
      </c>
      <c r="O27" s="71">
        <v>37.540787478575012</v>
      </c>
      <c r="P27" s="71">
        <v>54.50099458926794</v>
      </c>
      <c r="Q27" s="71">
        <v>2.5052650177314781</v>
      </c>
      <c r="R27" s="71">
        <v>11.659591542449554</v>
      </c>
      <c r="S27" s="71">
        <v>5.7814176360400484</v>
      </c>
      <c r="T27" s="72"/>
      <c r="U27" s="71">
        <v>1407071</v>
      </c>
      <c r="V27" s="71">
        <v>1110</v>
      </c>
      <c r="W27" s="71">
        <v>417</v>
      </c>
      <c r="X27" s="71">
        <v>11356</v>
      </c>
      <c r="Y27" s="71">
        <v>18444</v>
      </c>
      <c r="Z27" s="71">
        <v>26243</v>
      </c>
      <c r="AA27" s="71">
        <v>11908</v>
      </c>
      <c r="AB27" s="71">
        <v>42556</v>
      </c>
      <c r="AC27" s="71">
        <v>2030311.9999999995</v>
      </c>
      <c r="AD27" s="71">
        <v>5.7814176360400484</v>
      </c>
      <c r="AE27" s="72"/>
      <c r="AF27" s="71">
        <v>16656444.754860111</v>
      </c>
      <c r="AG27" s="71">
        <v>1832670.3263396074</v>
      </c>
      <c r="AH27" s="71">
        <v>5910270.6364847217</v>
      </c>
      <c r="AI27" s="71">
        <v>62867545.542087331</v>
      </c>
      <c r="AJ27" s="71">
        <v>85927753.897885516</v>
      </c>
      <c r="AK27" s="71">
        <v>0</v>
      </c>
      <c r="AL27" s="71">
        <v>0</v>
      </c>
      <c r="AM27" s="71">
        <v>5495141.1407892099</v>
      </c>
      <c r="AN27" s="71">
        <v>0</v>
      </c>
      <c r="AO27" s="71">
        <v>0</v>
      </c>
      <c r="AP27" s="71">
        <v>178689826.29844648</v>
      </c>
      <c r="AQ27" s="72"/>
      <c r="AR27" s="71">
        <v>1730</v>
      </c>
      <c r="AS27" s="71">
        <v>887</v>
      </c>
      <c r="AT27" s="71">
        <v>0</v>
      </c>
      <c r="AU27" s="71">
        <v>0</v>
      </c>
      <c r="AV27" s="71">
        <v>0</v>
      </c>
      <c r="AW27" s="71">
        <v>0</v>
      </c>
      <c r="AX27" s="71"/>
      <c r="AY27" s="72"/>
      <c r="AZ27" s="71">
        <v>9743.9959999999937</v>
      </c>
      <c r="BA27" s="71">
        <v>63707.60000000002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1765</v>
      </c>
      <c r="B28" s="70">
        <v>68</v>
      </c>
      <c r="C28" s="70">
        <v>20</v>
      </c>
      <c r="D28" s="70">
        <v>4</v>
      </c>
      <c r="E28" s="70">
        <v>2023</v>
      </c>
      <c r="F28" s="70" t="s">
        <v>1539</v>
      </c>
      <c r="G28" s="70" t="s">
        <v>1745</v>
      </c>
      <c r="H28" s="70" t="s">
        <v>1746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1793</v>
      </c>
      <c r="AS28" s="71">
        <v>889</v>
      </c>
      <c r="AT28" s="71">
        <v>0</v>
      </c>
      <c r="AU28" s="71">
        <v>0</v>
      </c>
      <c r="AV28" s="71">
        <v>0</v>
      </c>
      <c r="AW28" s="71">
        <v>0</v>
      </c>
      <c r="AX28" s="71"/>
      <c r="AY28" s="72"/>
      <c r="AZ28" s="71">
        <v>10127.355999999989</v>
      </c>
      <c r="BA28" s="71">
        <v>63706.60000000002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1766</v>
      </c>
      <c r="B29" s="70">
        <v>68</v>
      </c>
      <c r="C29" s="70">
        <v>21</v>
      </c>
      <c r="D29" s="70">
        <v>4</v>
      </c>
      <c r="E29" s="70">
        <v>2024</v>
      </c>
      <c r="F29" s="70" t="s">
        <v>1558</v>
      </c>
      <c r="G29" s="70" t="s">
        <v>1745</v>
      </c>
      <c r="H29" s="70" t="s">
        <v>1746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1767</v>
      </c>
      <c r="B30" s="70">
        <v>154</v>
      </c>
      <c r="C30" s="70">
        <v>1</v>
      </c>
      <c r="D30" s="70">
        <v>10</v>
      </c>
      <c r="E30" s="70">
        <v>1990</v>
      </c>
      <c r="F30" s="70" t="s">
        <v>787</v>
      </c>
      <c r="G30" s="70" t="s">
        <v>1768</v>
      </c>
      <c r="H30" s="70" t="s">
        <v>1769</v>
      </c>
      <c r="I30" s="148"/>
      <c r="J30" s="71">
        <v>90.677019951640844</v>
      </c>
      <c r="K30" s="71">
        <v>7.7878693480038521</v>
      </c>
      <c r="L30" s="71">
        <v>2.6696113449119738</v>
      </c>
      <c r="M30" s="71">
        <v>38.240221149340613</v>
      </c>
      <c r="N30" s="71">
        <v>55.464198321361387</v>
      </c>
      <c r="O30" s="71">
        <v>39.500457310591358</v>
      </c>
      <c r="P30" s="71">
        <v>57.233793582029953</v>
      </c>
      <c r="Q30" s="71">
        <v>2.7646168427837798</v>
      </c>
      <c r="R30" s="71">
        <v>0</v>
      </c>
      <c r="S30" s="71">
        <v>2.492266832944606</v>
      </c>
      <c r="T30" s="72"/>
      <c r="U30" s="71">
        <v>13499737</v>
      </c>
      <c r="V30" s="71">
        <v>2271</v>
      </c>
      <c r="W30" s="71">
        <v>38</v>
      </c>
      <c r="X30" s="71">
        <v>13160</v>
      </c>
      <c r="Y30" s="71">
        <v>13785</v>
      </c>
      <c r="Z30" s="71">
        <v>16247</v>
      </c>
      <c r="AA30" s="71">
        <v>13897</v>
      </c>
      <c r="AB30" s="71">
        <v>44888</v>
      </c>
      <c r="AC30" s="71">
        <v>0</v>
      </c>
      <c r="AD30" s="71">
        <v>2.492266832944606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1770</v>
      </c>
      <c r="B31" s="70">
        <v>155</v>
      </c>
      <c r="C31" s="70">
        <v>2</v>
      </c>
      <c r="D31" s="70">
        <v>10</v>
      </c>
      <c r="E31" s="70">
        <v>2005</v>
      </c>
      <c r="F31" s="70" t="s">
        <v>789</v>
      </c>
      <c r="G31" s="70" t="s">
        <v>1768</v>
      </c>
      <c r="H31" s="70" t="s">
        <v>1769</v>
      </c>
      <c r="I31" s="148"/>
      <c r="J31" s="71">
        <v>73.941512365235724</v>
      </c>
      <c r="K31" s="71">
        <v>4.4072365545875343</v>
      </c>
      <c r="L31" s="71">
        <v>6.356633366851562</v>
      </c>
      <c r="M31" s="71">
        <v>57.169004633136012</v>
      </c>
      <c r="N31" s="71">
        <v>91.972731969003831</v>
      </c>
      <c r="O31" s="71">
        <v>58.804613759391401</v>
      </c>
      <c r="P31" s="71">
        <v>58.825305716984317</v>
      </c>
      <c r="Q31" s="71">
        <v>2.6170917871298598</v>
      </c>
      <c r="R31" s="71">
        <v>0</v>
      </c>
      <c r="S31" s="71">
        <v>0</v>
      </c>
      <c r="T31" s="72"/>
      <c r="U31" s="71">
        <v>13323281</v>
      </c>
      <c r="V31" s="71">
        <v>1693</v>
      </c>
      <c r="W31" s="71">
        <v>85</v>
      </c>
      <c r="X31" s="71">
        <v>10492</v>
      </c>
      <c r="Y31" s="71">
        <v>17186</v>
      </c>
      <c r="Z31" s="71">
        <v>27989</v>
      </c>
      <c r="AA31" s="71">
        <v>11698</v>
      </c>
      <c r="AB31" s="71">
        <v>44422</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1771</v>
      </c>
      <c r="B32" s="70">
        <v>156</v>
      </c>
      <c r="C32" s="70">
        <v>3</v>
      </c>
      <c r="D32" s="70">
        <v>10</v>
      </c>
      <c r="E32" s="70">
        <v>2006</v>
      </c>
      <c r="F32" s="70" t="s">
        <v>790</v>
      </c>
      <c r="G32" s="70" t="s">
        <v>1768</v>
      </c>
      <c r="H32" s="70" t="s">
        <v>1769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1772</v>
      </c>
      <c r="B33" s="70">
        <v>157</v>
      </c>
      <c r="C33" s="70">
        <v>4</v>
      </c>
      <c r="D33" s="70">
        <v>10</v>
      </c>
      <c r="E33" s="70">
        <v>2007</v>
      </c>
      <c r="F33" s="70" t="s">
        <v>791</v>
      </c>
      <c r="G33" s="70" t="s">
        <v>1768</v>
      </c>
      <c r="H33" s="70" t="s">
        <v>1769</v>
      </c>
      <c r="I33" s="148"/>
      <c r="J33" s="71">
        <v>69.838953103728045</v>
      </c>
      <c r="K33" s="71">
        <v>4.086073831166642</v>
      </c>
      <c r="L33" s="71">
        <v>5.3423784059207877</v>
      </c>
      <c r="M33" s="71">
        <v>59.125184614968397</v>
      </c>
      <c r="N33" s="71">
        <v>82.564993235888807</v>
      </c>
      <c r="O33" s="71">
        <v>56.860339180410087</v>
      </c>
      <c r="P33" s="71">
        <v>58.724766219459532</v>
      </c>
      <c r="Q33" s="71">
        <v>2.7584197788535998</v>
      </c>
      <c r="R33" s="71">
        <v>0</v>
      </c>
      <c r="S33" s="71">
        <v>0</v>
      </c>
      <c r="T33" s="72"/>
      <c r="U33" s="71">
        <v>12873827</v>
      </c>
      <c r="V33" s="71">
        <v>1527</v>
      </c>
      <c r="W33" s="71">
        <v>87</v>
      </c>
      <c r="X33" s="71">
        <v>12661</v>
      </c>
      <c r="Y33" s="71">
        <v>17575</v>
      </c>
      <c r="Z33" s="71">
        <v>28134</v>
      </c>
      <c r="AA33" s="71">
        <v>11500</v>
      </c>
      <c r="AB33" s="71">
        <v>44345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1773</v>
      </c>
      <c r="B34" s="70">
        <v>158</v>
      </c>
      <c r="C34" s="70">
        <v>5</v>
      </c>
      <c r="D34" s="70">
        <v>10</v>
      </c>
      <c r="E34" s="70">
        <v>2008</v>
      </c>
      <c r="F34" s="70" t="s">
        <v>792</v>
      </c>
      <c r="G34" s="70" t="s">
        <v>1768</v>
      </c>
      <c r="H34" s="70" t="s">
        <v>1769</v>
      </c>
      <c r="I34" s="148"/>
      <c r="J34" s="71">
        <v>70.474210723671717</v>
      </c>
      <c r="K34" s="71">
        <v>3.0289478921258852</v>
      </c>
      <c r="L34" s="71">
        <v>4.8536747077393736</v>
      </c>
      <c r="M34" s="71">
        <v>63.961856303159387</v>
      </c>
      <c r="N34" s="71">
        <v>75.120044129927621</v>
      </c>
      <c r="O34" s="71">
        <v>55.266192931675057</v>
      </c>
      <c r="P34" s="71">
        <v>57.17354225317532</v>
      </c>
      <c r="Q34" s="71">
        <v>2.6955470970529398</v>
      </c>
      <c r="R34" s="71">
        <v>0</v>
      </c>
      <c r="S34" s="71">
        <v>0</v>
      </c>
      <c r="T34" s="72"/>
      <c r="U34" s="71">
        <v>15074890</v>
      </c>
      <c r="V34" s="71">
        <v>1527</v>
      </c>
      <c r="W34" s="71">
        <v>87</v>
      </c>
      <c r="X34" s="71">
        <v>12661</v>
      </c>
      <c r="Y34" s="71">
        <v>17594</v>
      </c>
      <c r="Z34" s="71">
        <v>28305</v>
      </c>
      <c r="AA34" s="71">
        <v>11209</v>
      </c>
      <c r="AB34" s="71">
        <v>44047</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1774</v>
      </c>
      <c r="B35" s="70">
        <v>159</v>
      </c>
      <c r="C35" s="70">
        <v>6</v>
      </c>
      <c r="D35" s="70">
        <v>10</v>
      </c>
      <c r="E35" s="70">
        <v>2009</v>
      </c>
      <c r="F35" s="70" t="s">
        <v>176</v>
      </c>
      <c r="G35" s="70" t="s">
        <v>1768</v>
      </c>
      <c r="H35" s="70" t="s">
        <v>1769</v>
      </c>
      <c r="I35" s="148"/>
      <c r="J35" s="71">
        <v>73.458326479408484</v>
      </c>
      <c r="K35" s="71">
        <v>2.8713313095311528</v>
      </c>
      <c r="L35" s="71">
        <v>6.3276606756864187</v>
      </c>
      <c r="M35" s="71">
        <v>72.193834718395564</v>
      </c>
      <c r="N35" s="71">
        <v>75.99097473433207</v>
      </c>
      <c r="O35" s="71">
        <v>56.135764461233343</v>
      </c>
      <c r="P35" s="71">
        <v>55.050502212439007</v>
      </c>
      <c r="Q35" s="71">
        <v>2.5545319458276099</v>
      </c>
      <c r="R35" s="71">
        <v>0</v>
      </c>
      <c r="S35" s="71">
        <v>0</v>
      </c>
      <c r="T35" s="72"/>
      <c r="U35" s="71">
        <v>11672689</v>
      </c>
      <c r="V35" s="71">
        <v>1387</v>
      </c>
      <c r="W35" s="71">
        <v>158</v>
      </c>
      <c r="X35" s="71">
        <v>14571</v>
      </c>
      <c r="Y35" s="71">
        <v>17661</v>
      </c>
      <c r="Z35" s="71">
        <v>28378</v>
      </c>
      <c r="AA35" s="71">
        <v>11080</v>
      </c>
      <c r="AB35" s="71">
        <v>43819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100.66</v>
      </c>
      <c r="BK35" s="71">
        <v>0</v>
      </c>
      <c r="BL35" s="71">
        <v>4.2699999999999996</v>
      </c>
      <c r="BM35" s="71">
        <v>0</v>
      </c>
      <c r="BN35" s="72"/>
      <c r="BO35" s="71">
        <v>0</v>
      </c>
      <c r="BP35" s="71">
        <v>0</v>
      </c>
      <c r="BQ35" s="71">
        <v>7</v>
      </c>
      <c r="BR35" s="71">
        <v>0</v>
      </c>
      <c r="BS35" s="71">
        <v>1</v>
      </c>
      <c r="BT35" s="71">
        <v>0</v>
      </c>
      <c r="BU35"/>
      <c r="BV35" s="70">
        <v>104.93</v>
      </c>
      <c r="BW35" s="70">
        <v>0</v>
      </c>
      <c r="BX35" s="70">
        <v>0</v>
      </c>
      <c r="BY35" s="70">
        <v>0</v>
      </c>
      <c r="BZ35" s="70">
        <v>0</v>
      </c>
      <c r="CA35" s="70">
        <v>0</v>
      </c>
      <c r="CB35" s="70">
        <v>0</v>
      </c>
      <c r="CC35" s="70">
        <v>0</v>
      </c>
      <c r="CD35" s="70">
        <v>0</v>
      </c>
    </row>
    <row r="36" spans="1:82">
      <c r="A36" s="70" t="s">
        <v>1775</v>
      </c>
      <c r="B36" s="70">
        <v>160</v>
      </c>
      <c r="C36" s="70">
        <v>7</v>
      </c>
      <c r="D36" s="70">
        <v>10</v>
      </c>
      <c r="E36" s="70">
        <v>2010</v>
      </c>
      <c r="F36" s="70" t="s">
        <v>177</v>
      </c>
      <c r="G36" s="70" t="s">
        <v>1768</v>
      </c>
      <c r="H36" s="70" t="s">
        <v>1769</v>
      </c>
      <c r="I36" s="148"/>
      <c r="J36" s="71">
        <v>59.121473612111103</v>
      </c>
      <c r="K36" s="71">
        <v>3.076024840639823</v>
      </c>
      <c r="L36" s="71">
        <v>6.4437367082077124</v>
      </c>
      <c r="M36" s="71">
        <v>74.590475781650213</v>
      </c>
      <c r="N36" s="71">
        <v>81.433241938575634</v>
      </c>
      <c r="O36" s="71">
        <v>56.2758251723942</v>
      </c>
      <c r="P36" s="71">
        <v>55.645215444902647</v>
      </c>
      <c r="Q36" s="71">
        <v>2.6535523498245102</v>
      </c>
      <c r="R36" s="71">
        <v>0</v>
      </c>
      <c r="S36" s="71">
        <v>0</v>
      </c>
      <c r="T36" s="72"/>
      <c r="U36" s="71">
        <v>10970458</v>
      </c>
      <c r="V36" s="71">
        <v>1387</v>
      </c>
      <c r="W36" s="71">
        <v>158</v>
      </c>
      <c r="X36" s="71">
        <v>14571</v>
      </c>
      <c r="Y36" s="71">
        <v>17783</v>
      </c>
      <c r="Z36" s="71">
        <v>28581</v>
      </c>
      <c r="AA36" s="71">
        <v>10920</v>
      </c>
      <c r="AB36" s="71">
        <v>43616</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108.39400000000001</v>
      </c>
      <c r="BK36" s="71">
        <v>0</v>
      </c>
      <c r="BL36" s="71">
        <v>4.5110000000000001</v>
      </c>
      <c r="BM36" s="71">
        <v>0</v>
      </c>
      <c r="BN36" s="72"/>
      <c r="BO36" s="71">
        <v>0</v>
      </c>
      <c r="BP36" s="71">
        <v>0</v>
      </c>
      <c r="BQ36" s="71">
        <v>7</v>
      </c>
      <c r="BR36" s="71">
        <v>0</v>
      </c>
      <c r="BS36" s="71">
        <v>1</v>
      </c>
      <c r="BT36" s="71">
        <v>0</v>
      </c>
      <c r="BU36"/>
      <c r="BV36" s="70">
        <v>112.905</v>
      </c>
      <c r="BW36" s="70">
        <v>0</v>
      </c>
      <c r="BX36" s="70">
        <v>0</v>
      </c>
      <c r="BY36" s="70">
        <v>0</v>
      </c>
      <c r="BZ36" s="70">
        <v>0</v>
      </c>
      <c r="CA36" s="70">
        <v>0</v>
      </c>
      <c r="CB36" s="70">
        <v>0</v>
      </c>
      <c r="CC36" s="70">
        <v>0</v>
      </c>
      <c r="CD36" s="70">
        <v>0</v>
      </c>
    </row>
    <row r="37" spans="1:82">
      <c r="A37" s="70" t="s">
        <v>1776</v>
      </c>
      <c r="B37" s="70">
        <v>161</v>
      </c>
      <c r="C37" s="70">
        <v>8</v>
      </c>
      <c r="D37" s="70">
        <v>10</v>
      </c>
      <c r="E37" s="70">
        <v>2011</v>
      </c>
      <c r="F37" s="70" t="s">
        <v>178</v>
      </c>
      <c r="G37" s="70" t="s">
        <v>1768</v>
      </c>
      <c r="H37" s="70" t="s">
        <v>1769</v>
      </c>
      <c r="I37" s="148"/>
      <c r="J37" s="71">
        <v>59.22703066826832</v>
      </c>
      <c r="K37" s="71">
        <v>3.8608112229307401</v>
      </c>
      <c r="L37" s="71">
        <v>5.7494975240029396</v>
      </c>
      <c r="M37" s="71">
        <v>82.087716867081326</v>
      </c>
      <c r="N37" s="71">
        <v>76.776424638099087</v>
      </c>
      <c r="O37" s="71">
        <v>55.84815285048888</v>
      </c>
      <c r="P37" s="71">
        <v>53.601694220108627</v>
      </c>
      <c r="Q37" s="71">
        <v>3.04919246636838</v>
      </c>
      <c r="R37" s="71">
        <v>0</v>
      </c>
      <c r="S37" s="71">
        <v>0</v>
      </c>
      <c r="T37" s="72"/>
      <c r="U37" s="71">
        <v>10421336</v>
      </c>
      <c r="V37" s="71">
        <v>1387</v>
      </c>
      <c r="W37" s="71">
        <v>158</v>
      </c>
      <c r="X37" s="71">
        <v>14571</v>
      </c>
      <c r="Y37" s="71">
        <v>17854</v>
      </c>
      <c r="Z37" s="71">
        <v>28980</v>
      </c>
      <c r="AA37" s="71">
        <v>10832</v>
      </c>
      <c r="AB37" s="71">
        <v>43450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75.334999999999994</v>
      </c>
      <c r="BK37" s="71">
        <v>0</v>
      </c>
      <c r="BL37" s="71">
        <v>4.2779999999999996</v>
      </c>
      <c r="BM37" s="71">
        <v>0</v>
      </c>
      <c r="BN37" s="72"/>
      <c r="BO37" s="71">
        <v>0</v>
      </c>
      <c r="BP37" s="71">
        <v>0</v>
      </c>
      <c r="BQ37" s="71">
        <v>5</v>
      </c>
      <c r="BR37" s="71">
        <v>0</v>
      </c>
      <c r="BS37" s="71">
        <v>1</v>
      </c>
      <c r="BT37" s="71">
        <v>0</v>
      </c>
      <c r="BU37"/>
      <c r="BV37" s="70">
        <v>79.613</v>
      </c>
      <c r="BW37" s="70">
        <v>0</v>
      </c>
      <c r="BX37" s="70">
        <v>0</v>
      </c>
      <c r="BY37" s="70">
        <v>0</v>
      </c>
      <c r="BZ37" s="70">
        <v>0</v>
      </c>
      <c r="CA37" s="70">
        <v>0</v>
      </c>
      <c r="CB37" s="70">
        <v>0</v>
      </c>
      <c r="CC37" s="70">
        <v>0</v>
      </c>
      <c r="CD37" s="70">
        <v>0</v>
      </c>
    </row>
    <row r="38" spans="1:82">
      <c r="A38" s="70" t="s">
        <v>1777</v>
      </c>
      <c r="B38" s="70">
        <v>162</v>
      </c>
      <c r="C38" s="70">
        <v>9</v>
      </c>
      <c r="D38" s="70">
        <v>10</v>
      </c>
      <c r="E38" s="70">
        <v>2012</v>
      </c>
      <c r="F38" s="70" t="s">
        <v>179</v>
      </c>
      <c r="G38" s="70" t="s">
        <v>1768</v>
      </c>
      <c r="H38" s="70" t="s">
        <v>1769</v>
      </c>
      <c r="I38" s="148"/>
      <c r="J38" s="71">
        <v>54.406156292555643</v>
      </c>
      <c r="K38" s="71">
        <v>3.484870589732644</v>
      </c>
      <c r="L38" s="71">
        <v>5.8458749672671493</v>
      </c>
      <c r="M38" s="71">
        <v>73.904298458504982</v>
      </c>
      <c r="N38" s="71">
        <v>75.265250019152944</v>
      </c>
      <c r="O38" s="71">
        <v>55.957408436736799</v>
      </c>
      <c r="P38" s="71">
        <v>53.747409705238169</v>
      </c>
      <c r="Q38" s="71">
        <v>3.33484500476693</v>
      </c>
      <c r="R38" s="71">
        <v>0</v>
      </c>
      <c r="S38" s="71">
        <v>0</v>
      </c>
      <c r="T38" s="72"/>
      <c r="U38" s="71">
        <v>9822760</v>
      </c>
      <c r="V38" s="71">
        <v>1387</v>
      </c>
      <c r="W38" s="71">
        <v>158</v>
      </c>
      <c r="X38" s="71">
        <v>14571</v>
      </c>
      <c r="Y38" s="71">
        <v>18070</v>
      </c>
      <c r="Z38" s="71">
        <v>29267</v>
      </c>
      <c r="AA38" s="71">
        <v>10800</v>
      </c>
      <c r="AB38" s="71">
        <v>43738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101.881</v>
      </c>
      <c r="BK38" s="71">
        <v>0</v>
      </c>
      <c r="BL38" s="71">
        <v>3.9830000000000001</v>
      </c>
      <c r="BM38" s="71">
        <v>0</v>
      </c>
      <c r="BN38" s="72"/>
      <c r="BO38" s="71">
        <v>0</v>
      </c>
      <c r="BP38" s="71">
        <v>0</v>
      </c>
      <c r="BQ38" s="71">
        <v>7</v>
      </c>
      <c r="BR38" s="71">
        <v>0</v>
      </c>
      <c r="BS38" s="71">
        <v>1</v>
      </c>
      <c r="BT38" s="71">
        <v>0</v>
      </c>
      <c r="BU38"/>
      <c r="BV38" s="70">
        <v>105.864</v>
      </c>
      <c r="BW38" s="70">
        <v>0</v>
      </c>
      <c r="BX38" s="70">
        <v>0</v>
      </c>
      <c r="BY38" s="70">
        <v>0</v>
      </c>
      <c r="BZ38" s="70">
        <v>0</v>
      </c>
      <c r="CA38" s="70">
        <v>0</v>
      </c>
      <c r="CB38" s="70">
        <v>0</v>
      </c>
      <c r="CC38" s="70">
        <v>0</v>
      </c>
      <c r="CD38" s="70">
        <v>0</v>
      </c>
    </row>
    <row r="39" spans="1:82">
      <c r="A39" s="70" t="s">
        <v>1778</v>
      </c>
      <c r="B39" s="70">
        <v>163</v>
      </c>
      <c r="C39" s="70">
        <v>10</v>
      </c>
      <c r="D39" s="70">
        <v>10</v>
      </c>
      <c r="E39" s="70">
        <v>2013</v>
      </c>
      <c r="F39" s="70" t="s">
        <v>180</v>
      </c>
      <c r="G39" s="70" t="s">
        <v>1768</v>
      </c>
      <c r="H39" s="70" t="s">
        <v>1769</v>
      </c>
      <c r="I39" s="148"/>
      <c r="J39" s="71">
        <v>60.504810563257543</v>
      </c>
      <c r="K39" s="71">
        <v>2.8666027698341661</v>
      </c>
      <c r="L39" s="71">
        <v>5.9425442262618668</v>
      </c>
      <c r="M39" s="71">
        <v>71.245124051341051</v>
      </c>
      <c r="N39" s="71">
        <v>82.154012534228613</v>
      </c>
      <c r="O39" s="71">
        <v>54.457123986622754</v>
      </c>
      <c r="P39" s="71">
        <v>53.51533367375297</v>
      </c>
      <c r="Q39" s="71">
        <v>3.37553550066339</v>
      </c>
      <c r="R39" s="71">
        <v>0</v>
      </c>
      <c r="S39" s="71">
        <v>0</v>
      </c>
      <c r="T39" s="72"/>
      <c r="U39" s="71">
        <v>10847806</v>
      </c>
      <c r="V39" s="71">
        <v>1387</v>
      </c>
      <c r="W39" s="71">
        <v>158</v>
      </c>
      <c r="X39" s="71">
        <v>14571</v>
      </c>
      <c r="Y39" s="71">
        <v>18429</v>
      </c>
      <c r="Z39" s="71">
        <v>29754</v>
      </c>
      <c r="AA39" s="71">
        <v>10713</v>
      </c>
      <c r="AB39" s="71">
        <v>43637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95.254000000000005</v>
      </c>
      <c r="BK39" s="71">
        <v>0</v>
      </c>
      <c r="BL39" s="71">
        <v>3.2610000000000001</v>
      </c>
      <c r="BM39" s="71">
        <v>0</v>
      </c>
      <c r="BN39" s="72"/>
      <c r="BO39" s="71">
        <v>0</v>
      </c>
      <c r="BP39" s="71">
        <v>0</v>
      </c>
      <c r="BQ39" s="71">
        <v>7</v>
      </c>
      <c r="BR39" s="71">
        <v>0</v>
      </c>
      <c r="BS39" s="71">
        <v>1</v>
      </c>
      <c r="BT39" s="71">
        <v>0</v>
      </c>
      <c r="BU39"/>
      <c r="BV39" s="70">
        <v>98.515000000000001</v>
      </c>
      <c r="BW39" s="70">
        <v>0</v>
      </c>
      <c r="BX39" s="70">
        <v>0</v>
      </c>
      <c r="BY39" s="70">
        <v>0</v>
      </c>
      <c r="BZ39" s="70">
        <v>0</v>
      </c>
      <c r="CA39" s="70">
        <v>0</v>
      </c>
      <c r="CB39" s="70">
        <v>0</v>
      </c>
      <c r="CC39" s="70">
        <v>0</v>
      </c>
      <c r="CD39" s="70">
        <v>0</v>
      </c>
    </row>
    <row r="40" spans="1:82">
      <c r="A40" s="70" t="s">
        <v>1779</v>
      </c>
      <c r="B40" s="70">
        <v>164</v>
      </c>
      <c r="C40" s="70">
        <v>11</v>
      </c>
      <c r="D40" s="70">
        <v>10</v>
      </c>
      <c r="E40" s="70">
        <v>2014</v>
      </c>
      <c r="F40" s="70" t="s">
        <v>181</v>
      </c>
      <c r="G40" s="70" t="s">
        <v>1768</v>
      </c>
      <c r="H40" s="70" t="s">
        <v>1769</v>
      </c>
      <c r="I40" s="148"/>
      <c r="J40" s="71">
        <v>61.154201091958477</v>
      </c>
      <c r="K40" s="71">
        <v>2.9318391288437669</v>
      </c>
      <c r="L40" s="71">
        <v>5.2275779362115289</v>
      </c>
      <c r="M40" s="71">
        <v>69.427251810593461</v>
      </c>
      <c r="N40" s="71">
        <v>80.911712315793423</v>
      </c>
      <c r="O40" s="71">
        <v>52.250895305039904</v>
      </c>
      <c r="P40" s="71">
        <v>53.472133145092222</v>
      </c>
      <c r="Q40" s="71">
        <v>3.2289027737233602</v>
      </c>
      <c r="R40" s="71">
        <v>0</v>
      </c>
      <c r="S40" s="71">
        <v>0</v>
      </c>
      <c r="T40" s="72"/>
      <c r="U40" s="71">
        <v>12002119</v>
      </c>
      <c r="V40" s="71">
        <v>1208</v>
      </c>
      <c r="W40" s="71">
        <v>193</v>
      </c>
      <c r="X40" s="71">
        <v>14263</v>
      </c>
      <c r="Y40" s="71">
        <v>18308</v>
      </c>
      <c r="Z40" s="71">
        <v>30068</v>
      </c>
      <c r="AA40" s="71">
        <v>10649</v>
      </c>
      <c r="AB40" s="71">
        <v>43506</v>
      </c>
      <c r="AC40" s="71">
        <v>0</v>
      </c>
      <c r="AD40" s="71">
        <v>0</v>
      </c>
      <c r="AE40" s="72"/>
      <c r="AF40" s="71"/>
      <c r="AG40" s="71"/>
      <c r="AH40" s="71"/>
      <c r="AI40" s="71"/>
      <c r="AJ40" s="71"/>
      <c r="AK40" s="71"/>
      <c r="AL40" s="71"/>
      <c r="AM40" s="71"/>
      <c r="AN40" s="71"/>
      <c r="AO40" s="71"/>
      <c r="AP40" s="71"/>
      <c r="AQ40" s="72"/>
      <c r="AR40" s="71">
        <v>1417</v>
      </c>
      <c r="AS40" s="71">
        <v>334</v>
      </c>
      <c r="AT40" s="71">
        <v>0</v>
      </c>
      <c r="AU40" s="71">
        <v>0</v>
      </c>
      <c r="AV40" s="71">
        <v>0</v>
      </c>
      <c r="AW40" s="71">
        <v>0</v>
      </c>
      <c r="AX40" s="71"/>
      <c r="AY40" s="72"/>
      <c r="AZ40" s="71">
        <v>5895</v>
      </c>
      <c r="BA40" s="71">
        <v>16720.3</v>
      </c>
      <c r="BB40" s="71">
        <v>0</v>
      </c>
      <c r="BC40" s="71">
        <v>0</v>
      </c>
      <c r="BD40" s="71">
        <v>0</v>
      </c>
      <c r="BE40" s="71">
        <v>0</v>
      </c>
      <c r="BF40" s="71"/>
      <c r="BG40" s="72"/>
      <c r="BH40" s="71">
        <v>0</v>
      </c>
      <c r="BI40" s="71">
        <v>0</v>
      </c>
      <c r="BJ40" s="71">
        <v>80.5</v>
      </c>
      <c r="BK40" s="71">
        <v>0</v>
      </c>
      <c r="BL40" s="71">
        <v>7.19</v>
      </c>
      <c r="BM40" s="71">
        <v>0</v>
      </c>
      <c r="BN40" s="72"/>
      <c r="BO40" s="71">
        <v>0</v>
      </c>
      <c r="BP40" s="71">
        <v>0</v>
      </c>
      <c r="BQ40" s="71">
        <v>6</v>
      </c>
      <c r="BR40" s="71">
        <v>0</v>
      </c>
      <c r="BS40" s="71">
        <v>2</v>
      </c>
      <c r="BT40" s="71">
        <v>0</v>
      </c>
      <c r="BU40"/>
      <c r="BV40" s="70">
        <v>87.69</v>
      </c>
      <c r="BW40" s="70">
        <v>0</v>
      </c>
      <c r="BX40" s="70">
        <v>0</v>
      </c>
      <c r="BY40" s="70">
        <v>0</v>
      </c>
      <c r="BZ40" s="70">
        <v>0</v>
      </c>
      <c r="CA40" s="70">
        <v>0</v>
      </c>
      <c r="CB40" s="70">
        <v>0</v>
      </c>
      <c r="CC40" s="70">
        <v>0</v>
      </c>
      <c r="CD40" s="70">
        <v>0</v>
      </c>
    </row>
    <row r="41" spans="1:82">
      <c r="A41" s="70" t="s">
        <v>1780</v>
      </c>
      <c r="B41" s="70">
        <v>165</v>
      </c>
      <c r="C41" s="70">
        <v>12</v>
      </c>
      <c r="D41" s="70">
        <v>10</v>
      </c>
      <c r="E41" s="70">
        <v>2015</v>
      </c>
      <c r="F41" s="70" t="s">
        <v>182</v>
      </c>
      <c r="G41" s="70" t="s">
        <v>1768</v>
      </c>
      <c r="H41" s="70" t="s">
        <v>1769</v>
      </c>
      <c r="I41" s="148"/>
      <c r="J41" s="71">
        <v>66.635688410627083</v>
      </c>
      <c r="K41" s="71">
        <v>2.72836538970631</v>
      </c>
      <c r="L41" s="71">
        <v>5.6397649376351087</v>
      </c>
      <c r="M41" s="71">
        <v>74.012855039150963</v>
      </c>
      <c r="N41" s="71">
        <v>70.053280892379888</v>
      </c>
      <c r="O41" s="71">
        <v>51.7579939681995</v>
      </c>
      <c r="P41" s="71">
        <v>53.197785594258661</v>
      </c>
      <c r="Q41" s="71">
        <v>3.1467201739678998</v>
      </c>
      <c r="R41" s="71">
        <v>0</v>
      </c>
      <c r="S41" s="71">
        <v>0.75437650699999992</v>
      </c>
      <c r="T41" s="72"/>
      <c r="U41" s="71">
        <v>14116837</v>
      </c>
      <c r="V41" s="71">
        <v>1208</v>
      </c>
      <c r="W41" s="71">
        <v>193</v>
      </c>
      <c r="X41" s="71">
        <v>14263</v>
      </c>
      <c r="Y41" s="71">
        <v>18494</v>
      </c>
      <c r="Z41" s="71">
        <v>30071</v>
      </c>
      <c r="AA41" s="71">
        <v>10586</v>
      </c>
      <c r="AB41" s="71">
        <v>43311</v>
      </c>
      <c r="AC41" s="71">
        <v>0</v>
      </c>
      <c r="AD41" s="71">
        <v>0.75437650699999992</v>
      </c>
      <c r="AE41" s="72"/>
      <c r="AF41" s="71">
        <v>95879968.282835498</v>
      </c>
      <c r="AG41" s="71">
        <v>2097620.139604466</v>
      </c>
      <c r="AH41" s="71">
        <v>1186007.016534145</v>
      </c>
      <c r="AI41" s="71">
        <v>92624308.768906206</v>
      </c>
      <c r="AJ41" s="71">
        <v>90915912.483424559</v>
      </c>
      <c r="AK41" s="71">
        <v>0</v>
      </c>
      <c r="AL41" s="71">
        <v>0</v>
      </c>
      <c r="AM41" s="71">
        <v>5935590.8671882208</v>
      </c>
      <c r="AN41" s="71">
        <v>0</v>
      </c>
      <c r="AO41" s="71">
        <v>0</v>
      </c>
      <c r="AP41" s="71">
        <v>288639407.55849308</v>
      </c>
      <c r="AQ41" s="72"/>
      <c r="AR41" s="71">
        <v>1548</v>
      </c>
      <c r="AS41" s="71">
        <v>517</v>
      </c>
      <c r="AT41" s="71">
        <v>0</v>
      </c>
      <c r="AU41" s="71">
        <v>0</v>
      </c>
      <c r="AV41" s="71">
        <v>0</v>
      </c>
      <c r="AW41" s="71">
        <v>0</v>
      </c>
      <c r="AX41" s="71"/>
      <c r="AY41" s="72"/>
      <c r="AZ41" s="71">
        <v>6544.1</v>
      </c>
      <c r="BA41" s="71">
        <v>24644.1</v>
      </c>
      <c r="BB41" s="71">
        <v>0</v>
      </c>
      <c r="BC41" s="71">
        <v>0</v>
      </c>
      <c r="BD41" s="71">
        <v>0</v>
      </c>
      <c r="BE41" s="71">
        <v>0</v>
      </c>
      <c r="BF41" s="71"/>
      <c r="BG41" s="72"/>
      <c r="BH41" s="71">
        <v>0</v>
      </c>
      <c r="BI41" s="71">
        <v>0</v>
      </c>
      <c r="BJ41" s="71">
        <v>65.186999999999998</v>
      </c>
      <c r="BK41" s="71">
        <v>0</v>
      </c>
      <c r="BL41" s="71">
        <v>7.2190000000000003</v>
      </c>
      <c r="BM41" s="71">
        <v>0</v>
      </c>
      <c r="BN41" s="72"/>
      <c r="BO41" s="71">
        <v>0</v>
      </c>
      <c r="BP41" s="71">
        <v>0</v>
      </c>
      <c r="BQ41" s="71">
        <v>6</v>
      </c>
      <c r="BR41" s="71">
        <v>0</v>
      </c>
      <c r="BS41" s="71">
        <v>2</v>
      </c>
      <c r="BT41" s="71">
        <v>0</v>
      </c>
      <c r="BU41"/>
      <c r="BV41" s="70">
        <v>72.406000000000006</v>
      </c>
      <c r="BW41" s="70">
        <v>0</v>
      </c>
      <c r="BX41" s="70">
        <v>0</v>
      </c>
      <c r="BY41" s="70">
        <v>0</v>
      </c>
      <c r="BZ41" s="70">
        <v>0</v>
      </c>
      <c r="CA41" s="70">
        <v>0</v>
      </c>
      <c r="CB41" s="70">
        <v>0</v>
      </c>
      <c r="CC41" s="70">
        <v>0</v>
      </c>
      <c r="CD41" s="70">
        <v>0</v>
      </c>
    </row>
    <row r="42" spans="1:82">
      <c r="A42" s="70" t="s">
        <v>1781</v>
      </c>
      <c r="B42" s="70">
        <v>166</v>
      </c>
      <c r="C42" s="70">
        <v>13</v>
      </c>
      <c r="D42" s="70">
        <v>10</v>
      </c>
      <c r="E42" s="70">
        <v>2016</v>
      </c>
      <c r="F42" s="70" t="s">
        <v>155</v>
      </c>
      <c r="G42" s="70" t="s">
        <v>1768</v>
      </c>
      <c r="H42" s="70" t="s">
        <v>1769</v>
      </c>
      <c r="I42" s="148"/>
      <c r="J42" s="71">
        <v>59.428449628565069</v>
      </c>
      <c r="K42" s="71">
        <v>2.7447606263643491</v>
      </c>
      <c r="L42" s="71">
        <v>5.4199696563215847</v>
      </c>
      <c r="M42" s="71">
        <v>59.830982563809989</v>
      </c>
      <c r="N42" s="71">
        <v>74.84398671158425</v>
      </c>
      <c r="O42" s="71">
        <v>51.532440877486984</v>
      </c>
      <c r="P42" s="71">
        <v>52.658828321350065</v>
      </c>
      <c r="Q42" s="71">
        <v>3.0339281243250014</v>
      </c>
      <c r="R42" s="71">
        <v>0</v>
      </c>
      <c r="S42" s="71">
        <v>3.3511049180799994</v>
      </c>
      <c r="T42" s="72"/>
      <c r="U42" s="71">
        <v>12494193</v>
      </c>
      <c r="V42" s="71">
        <v>1208</v>
      </c>
      <c r="W42" s="71">
        <v>193</v>
      </c>
      <c r="X42" s="71">
        <v>14263</v>
      </c>
      <c r="Y42" s="71">
        <v>18559</v>
      </c>
      <c r="Z42" s="71">
        <v>30308</v>
      </c>
      <c r="AA42" s="71">
        <v>10838</v>
      </c>
      <c r="AB42" s="71">
        <v>42954</v>
      </c>
      <c r="AC42" s="71">
        <v>0</v>
      </c>
      <c r="AD42" s="71">
        <v>3.351104918079999</v>
      </c>
      <c r="AE42" s="72"/>
      <c r="AF42" s="71">
        <v>87295246.598413289</v>
      </c>
      <c r="AG42" s="71">
        <v>2028300.2460325011</v>
      </c>
      <c r="AH42" s="71">
        <v>885150.90334494889</v>
      </c>
      <c r="AI42" s="71">
        <v>90108187.142099023</v>
      </c>
      <c r="AJ42" s="71">
        <v>91121436.465413705</v>
      </c>
      <c r="AK42" s="71">
        <v>0</v>
      </c>
      <c r="AL42" s="71">
        <v>0</v>
      </c>
      <c r="AM42" s="71">
        <v>5891238.8762574131</v>
      </c>
      <c r="AN42" s="71">
        <v>0</v>
      </c>
      <c r="AO42" s="71">
        <v>0</v>
      </c>
      <c r="AP42" s="71">
        <v>277329560.23156089</v>
      </c>
      <c r="AQ42" s="72"/>
      <c r="AR42" s="71">
        <v>1647</v>
      </c>
      <c r="AS42" s="71">
        <v>656</v>
      </c>
      <c r="AT42" s="71">
        <v>0</v>
      </c>
      <c r="AU42" s="71">
        <v>0</v>
      </c>
      <c r="AV42" s="71">
        <v>0</v>
      </c>
      <c r="AW42" s="71">
        <v>0</v>
      </c>
      <c r="AX42" s="71"/>
      <c r="AY42" s="72"/>
      <c r="AZ42" s="71">
        <v>7048.9</v>
      </c>
      <c r="BA42" s="71">
        <v>34630.699999999997</v>
      </c>
      <c r="BB42" s="71">
        <v>0</v>
      </c>
      <c r="BC42" s="71">
        <v>0</v>
      </c>
      <c r="BD42" s="71">
        <v>0</v>
      </c>
      <c r="BE42" s="71">
        <v>0</v>
      </c>
      <c r="BF42" s="71"/>
      <c r="BG42" s="72"/>
      <c r="BH42" s="71">
        <v>0</v>
      </c>
      <c r="BI42" s="71">
        <v>0</v>
      </c>
      <c r="BJ42" s="71">
        <v>61.265999999999998</v>
      </c>
      <c r="BK42" s="71">
        <v>0</v>
      </c>
      <c r="BL42" s="71">
        <v>6.1109999999999998</v>
      </c>
      <c r="BM42" s="71">
        <v>0</v>
      </c>
      <c r="BN42" s="72"/>
      <c r="BO42" s="71">
        <v>0</v>
      </c>
      <c r="BP42" s="71">
        <v>0</v>
      </c>
      <c r="BQ42" s="71">
        <v>6</v>
      </c>
      <c r="BR42" s="71">
        <v>0</v>
      </c>
      <c r="BS42" s="71">
        <v>2</v>
      </c>
      <c r="BT42" s="71">
        <v>0</v>
      </c>
      <c r="BU42"/>
      <c r="BV42" s="70">
        <v>67.376999999999995</v>
      </c>
      <c r="BW42" s="70">
        <v>0</v>
      </c>
      <c r="BX42" s="70">
        <v>0</v>
      </c>
      <c r="BY42" s="70">
        <v>0</v>
      </c>
      <c r="BZ42" s="70">
        <v>0</v>
      </c>
      <c r="CA42" s="70">
        <v>0</v>
      </c>
      <c r="CB42" s="70">
        <v>0</v>
      </c>
      <c r="CC42" s="70">
        <v>0</v>
      </c>
      <c r="CD42" s="70">
        <v>0</v>
      </c>
    </row>
    <row r="43" spans="1:82">
      <c r="A43" s="70" t="s">
        <v>1782</v>
      </c>
      <c r="B43" s="70">
        <v>167</v>
      </c>
      <c r="C43" s="70">
        <v>14</v>
      </c>
      <c r="D43" s="70">
        <v>10</v>
      </c>
      <c r="E43" s="70">
        <v>2017</v>
      </c>
      <c r="F43" s="70" t="s">
        <v>156</v>
      </c>
      <c r="G43" s="70" t="s">
        <v>1768</v>
      </c>
      <c r="H43" s="70" t="s">
        <v>1769</v>
      </c>
      <c r="I43" s="148"/>
      <c r="J43" s="71">
        <v>55.362124896275638</v>
      </c>
      <c r="K43" s="71">
        <v>2.7068225405134068</v>
      </c>
      <c r="L43" s="71">
        <v>5.3299159604818627</v>
      </c>
      <c r="M43" s="71">
        <v>56.839294243844961</v>
      </c>
      <c r="N43" s="71">
        <v>77.329814070150547</v>
      </c>
      <c r="O43" s="71">
        <v>50.714969888858377</v>
      </c>
      <c r="P43" s="71">
        <v>52.373532884378314</v>
      </c>
      <c r="Q43" s="71">
        <v>2.9129753890177801</v>
      </c>
      <c r="R43" s="71">
        <v>0</v>
      </c>
      <c r="S43" s="71">
        <v>4.014195838800001</v>
      </c>
      <c r="T43" s="72"/>
      <c r="U43" s="71">
        <v>12356558</v>
      </c>
      <c r="V43" s="71">
        <v>1208</v>
      </c>
      <c r="W43" s="71">
        <v>193</v>
      </c>
      <c r="X43" s="71">
        <v>14263</v>
      </c>
      <c r="Y43" s="71">
        <v>18612</v>
      </c>
      <c r="Z43" s="71">
        <v>30322</v>
      </c>
      <c r="AA43" s="71">
        <v>10848</v>
      </c>
      <c r="AB43" s="71">
        <v>42648</v>
      </c>
      <c r="AC43" s="71">
        <v>0</v>
      </c>
      <c r="AD43" s="71">
        <v>4.014195838800001</v>
      </c>
      <c r="AE43" s="72"/>
      <c r="AF43" s="71">
        <v>82430584.540692881</v>
      </c>
      <c r="AG43" s="71">
        <v>2022862.391540206</v>
      </c>
      <c r="AH43" s="71">
        <v>1141572.6916622741</v>
      </c>
      <c r="AI43" s="71">
        <v>89250871.541489482</v>
      </c>
      <c r="AJ43" s="71">
        <v>91119068.683001921</v>
      </c>
      <c r="AK43" s="71">
        <v>0</v>
      </c>
      <c r="AL43" s="71">
        <v>0</v>
      </c>
      <c r="AM43" s="71">
        <v>5858422.7910176991</v>
      </c>
      <c r="AN43" s="71">
        <v>0</v>
      </c>
      <c r="AO43" s="71">
        <v>0</v>
      </c>
      <c r="AP43" s="71">
        <v>271823382.63940448</v>
      </c>
      <c r="AQ43" s="72"/>
      <c r="AR43" s="71">
        <v>1736</v>
      </c>
      <c r="AS43" s="71">
        <v>763</v>
      </c>
      <c r="AT43" s="71">
        <v>0</v>
      </c>
      <c r="AU43" s="71">
        <v>0</v>
      </c>
      <c r="AV43" s="71">
        <v>0</v>
      </c>
      <c r="AW43" s="71">
        <v>0</v>
      </c>
      <c r="AX43" s="71"/>
      <c r="AY43" s="72"/>
      <c r="AZ43" s="71">
        <v>7502.4</v>
      </c>
      <c r="BA43" s="71">
        <v>39552</v>
      </c>
      <c r="BB43" s="71">
        <v>0</v>
      </c>
      <c r="BC43" s="71">
        <v>0</v>
      </c>
      <c r="BD43" s="71">
        <v>0</v>
      </c>
      <c r="BE43" s="71">
        <v>0</v>
      </c>
      <c r="BF43" s="71"/>
      <c r="BG43" s="72"/>
      <c r="BH43" s="71">
        <v>0</v>
      </c>
      <c r="BI43" s="71">
        <v>0</v>
      </c>
      <c r="BJ43" s="71">
        <v>62.767000000000003</v>
      </c>
      <c r="BK43" s="71">
        <v>0</v>
      </c>
      <c r="BL43" s="71">
        <v>3.3929999999999998</v>
      </c>
      <c r="BM43" s="71">
        <v>0</v>
      </c>
      <c r="BN43" s="72"/>
      <c r="BO43" s="71">
        <v>0</v>
      </c>
      <c r="BP43" s="71">
        <v>0</v>
      </c>
      <c r="BQ43" s="71">
        <v>6</v>
      </c>
      <c r="BR43" s="71">
        <v>0</v>
      </c>
      <c r="BS43" s="71">
        <v>1</v>
      </c>
      <c r="BT43" s="71">
        <v>0</v>
      </c>
      <c r="BU43"/>
      <c r="BV43" s="70">
        <v>66.16</v>
      </c>
      <c r="BW43" s="70">
        <v>0</v>
      </c>
      <c r="BX43" s="70">
        <v>0</v>
      </c>
      <c r="BY43" s="70">
        <v>0</v>
      </c>
      <c r="BZ43" s="70">
        <v>0</v>
      </c>
      <c r="CA43" s="70">
        <v>0</v>
      </c>
      <c r="CB43" s="70">
        <v>0</v>
      </c>
      <c r="CC43" s="70">
        <v>0</v>
      </c>
      <c r="CD43" s="70">
        <v>0</v>
      </c>
    </row>
    <row r="44" spans="1:82">
      <c r="A44" s="70" t="s">
        <v>1783</v>
      </c>
      <c r="B44" s="70">
        <v>168</v>
      </c>
      <c r="C44" s="70">
        <v>15</v>
      </c>
      <c r="D44" s="70">
        <v>10</v>
      </c>
      <c r="E44" s="70">
        <v>2018</v>
      </c>
      <c r="F44" s="70" t="s">
        <v>183</v>
      </c>
      <c r="G44" s="70" t="s">
        <v>1768</v>
      </c>
      <c r="H44" s="70" t="s">
        <v>1769</v>
      </c>
      <c r="I44" s="148"/>
      <c r="J44" s="71">
        <v>56.046955286027824</v>
      </c>
      <c r="K44" s="71">
        <v>2.5399647328637269</v>
      </c>
      <c r="L44" s="71">
        <v>4.7782666213919054</v>
      </c>
      <c r="M44" s="71">
        <v>55.317003069142174</v>
      </c>
      <c r="N44" s="71">
        <v>75.432577183974757</v>
      </c>
      <c r="O44" s="71">
        <v>50.111705589330953</v>
      </c>
      <c r="P44" s="71">
        <v>51.899993158511968</v>
      </c>
      <c r="Q44" s="71">
        <v>2.6918473744904401</v>
      </c>
      <c r="R44" s="71">
        <v>0</v>
      </c>
      <c r="S44" s="71">
        <v>3.6301522316799995</v>
      </c>
      <c r="T44" s="72"/>
      <c r="U44" s="71">
        <v>13448712</v>
      </c>
      <c r="V44" s="71">
        <v>1208</v>
      </c>
      <c r="W44" s="71">
        <v>193</v>
      </c>
      <c r="X44" s="71">
        <v>14263</v>
      </c>
      <c r="Y44" s="71">
        <v>18732</v>
      </c>
      <c r="Z44" s="71">
        <v>30535</v>
      </c>
      <c r="AA44" s="71">
        <v>10858</v>
      </c>
      <c r="AB44" s="71">
        <v>42471</v>
      </c>
      <c r="AC44" s="71">
        <v>0</v>
      </c>
      <c r="AD44" s="71">
        <v>3.630152231679999</v>
      </c>
      <c r="AE44" s="72"/>
      <c r="AF44" s="71">
        <v>85784382.919629708</v>
      </c>
      <c r="AG44" s="71">
        <v>1796896.483705922</v>
      </c>
      <c r="AH44" s="71">
        <v>1078702.797049656</v>
      </c>
      <c r="AI44" s="71">
        <v>85250660.961974055</v>
      </c>
      <c r="AJ44" s="71">
        <v>88012030.301239595</v>
      </c>
      <c r="AK44" s="71">
        <v>0</v>
      </c>
      <c r="AL44" s="71">
        <v>0</v>
      </c>
      <c r="AM44" s="71">
        <v>5846180.3230344392</v>
      </c>
      <c r="AN44" s="71">
        <v>0</v>
      </c>
      <c r="AO44" s="71">
        <v>0</v>
      </c>
      <c r="AP44" s="71">
        <v>267768853.7866334</v>
      </c>
      <c r="AQ44" s="72"/>
      <c r="AR44" s="71">
        <v>1829</v>
      </c>
      <c r="AS44" s="71">
        <v>856</v>
      </c>
      <c r="AT44" s="71">
        <v>0</v>
      </c>
      <c r="AU44" s="71">
        <v>0</v>
      </c>
      <c r="AV44" s="71">
        <v>0</v>
      </c>
      <c r="AW44" s="71">
        <v>0</v>
      </c>
      <c r="AX44" s="71"/>
      <c r="AY44" s="72"/>
      <c r="AZ44" s="71">
        <v>8001.9</v>
      </c>
      <c r="BA44" s="71">
        <v>46920</v>
      </c>
      <c r="BB44" s="71">
        <v>0</v>
      </c>
      <c r="BC44" s="71">
        <v>0</v>
      </c>
      <c r="BD44" s="71">
        <v>0</v>
      </c>
      <c r="BE44" s="71">
        <v>0</v>
      </c>
      <c r="BF44" s="71"/>
      <c r="BG44" s="72"/>
      <c r="BH44" s="71">
        <v>6.1639999999999997</v>
      </c>
      <c r="BI44" s="71">
        <v>0</v>
      </c>
      <c r="BJ44" s="71">
        <v>64.700999999999993</v>
      </c>
      <c r="BK44" s="71">
        <v>0</v>
      </c>
      <c r="BL44" s="71">
        <v>3.3839999999999999</v>
      </c>
      <c r="BM44" s="71">
        <v>0</v>
      </c>
      <c r="BN44" s="72"/>
      <c r="BO44" s="71">
        <v>1</v>
      </c>
      <c r="BP44" s="71">
        <v>0</v>
      </c>
      <c r="BQ44" s="71">
        <v>5</v>
      </c>
      <c r="BR44" s="71">
        <v>0</v>
      </c>
      <c r="BS44" s="71">
        <v>1</v>
      </c>
      <c r="BT44" s="71">
        <v>0</v>
      </c>
      <c r="BU44"/>
      <c r="BV44" s="70">
        <v>74.248999999999995</v>
      </c>
      <c r="BW44" s="70">
        <v>0</v>
      </c>
      <c r="BX44" s="70">
        <v>0</v>
      </c>
      <c r="BY44" s="70">
        <v>0</v>
      </c>
      <c r="BZ44" s="70">
        <v>0</v>
      </c>
      <c r="CA44" s="70">
        <v>0</v>
      </c>
      <c r="CB44" s="70">
        <v>0</v>
      </c>
      <c r="CC44" s="70">
        <v>0</v>
      </c>
      <c r="CD44" s="70">
        <v>0</v>
      </c>
    </row>
    <row r="45" spans="1:82">
      <c r="A45" s="70" t="s">
        <v>1784</v>
      </c>
      <c r="B45" s="70">
        <v>169</v>
      </c>
      <c r="C45" s="70">
        <v>16</v>
      </c>
      <c r="D45" s="70">
        <v>10</v>
      </c>
      <c r="E45" s="70">
        <v>2019</v>
      </c>
      <c r="F45" s="70" t="s">
        <v>158</v>
      </c>
      <c r="G45" s="1064" t="s">
        <v>1768</v>
      </c>
      <c r="H45" s="70" t="s">
        <v>1769</v>
      </c>
      <c r="I45" s="148"/>
      <c r="J45" s="71">
        <v>59.374048846854841</v>
      </c>
      <c r="K45" s="71">
        <v>2.3055735914839333</v>
      </c>
      <c r="L45" s="71">
        <v>4.8042758443618441</v>
      </c>
      <c r="M45" s="71">
        <v>52.97191144901813</v>
      </c>
      <c r="N45" s="71">
        <v>66.073262737999983</v>
      </c>
      <c r="O45" s="71">
        <v>48.731204962336463</v>
      </c>
      <c r="P45" s="71">
        <v>50.938120830526074</v>
      </c>
      <c r="Q45" s="71">
        <v>2.60602257134203</v>
      </c>
      <c r="R45" s="71">
        <v>0</v>
      </c>
      <c r="S45" s="71">
        <v>4.7679300766800008</v>
      </c>
      <c r="T45" s="72"/>
      <c r="U45" s="71">
        <v>14441727</v>
      </c>
      <c r="V45" s="71">
        <v>1208</v>
      </c>
      <c r="W45" s="71">
        <v>193</v>
      </c>
      <c r="X45" s="71">
        <v>14263</v>
      </c>
      <c r="Y45" s="71">
        <v>18486</v>
      </c>
      <c r="Z45" s="71">
        <v>30509</v>
      </c>
      <c r="AA45" s="71">
        <v>10577</v>
      </c>
      <c r="AB45" s="71">
        <v>42230</v>
      </c>
      <c r="AC45" s="71">
        <v>0</v>
      </c>
      <c r="AD45" s="71">
        <v>4.7679300766800008</v>
      </c>
      <c r="AE45" s="72"/>
      <c r="AF45" s="71">
        <v>96442931.755832881</v>
      </c>
      <c r="AG45" s="71">
        <v>1739871.7823036299</v>
      </c>
      <c r="AH45" s="71">
        <v>1139382.333888537</v>
      </c>
      <c r="AI45" s="71">
        <v>87360582.554774642</v>
      </c>
      <c r="AJ45" s="71">
        <v>84383252.200483486</v>
      </c>
      <c r="AK45" s="71">
        <v>0</v>
      </c>
      <c r="AL45" s="71">
        <v>0</v>
      </c>
      <c r="AM45" s="71">
        <v>5751408.0927302064</v>
      </c>
      <c r="AN45" s="71">
        <v>0</v>
      </c>
      <c r="AO45" s="71">
        <v>0</v>
      </c>
      <c r="AP45" s="71">
        <v>276817428.72001338</v>
      </c>
      <c r="AQ45" s="72"/>
      <c r="AR45" s="71">
        <v>1926</v>
      </c>
      <c r="AS45" s="71">
        <v>951</v>
      </c>
      <c r="AT45" s="71">
        <v>0</v>
      </c>
      <c r="AU45" s="71">
        <v>0</v>
      </c>
      <c r="AV45" s="71">
        <v>0</v>
      </c>
      <c r="AW45" s="71">
        <v>0</v>
      </c>
      <c r="AX45" s="71"/>
      <c r="AY45" s="72"/>
      <c r="AZ45" s="71">
        <v>8522.7000000000044</v>
      </c>
      <c r="BA45" s="71">
        <v>55678.9</v>
      </c>
      <c r="BB45" s="71">
        <v>0</v>
      </c>
      <c r="BC45" s="71">
        <v>0</v>
      </c>
      <c r="BD45" s="71">
        <v>0</v>
      </c>
      <c r="BE45" s="71">
        <v>0</v>
      </c>
      <c r="BF45" s="71"/>
      <c r="BG45" s="72"/>
      <c r="BH45" s="71">
        <v>8.8149999999999995</v>
      </c>
      <c r="BI45" s="71">
        <v>0</v>
      </c>
      <c r="BJ45" s="71">
        <v>60.459000000000003</v>
      </c>
      <c r="BK45" s="71">
        <v>0</v>
      </c>
      <c r="BL45" s="71">
        <v>3.3690000000000002</v>
      </c>
      <c r="BM45" s="71">
        <v>0</v>
      </c>
      <c r="BN45" s="72"/>
      <c r="BO45" s="71">
        <v>1</v>
      </c>
      <c r="BP45" s="71">
        <v>0</v>
      </c>
      <c r="BQ45" s="71">
        <v>5</v>
      </c>
      <c r="BR45" s="71">
        <v>0</v>
      </c>
      <c r="BS45" s="71">
        <v>1</v>
      </c>
      <c r="BT45" s="71">
        <v>0</v>
      </c>
      <c r="BU45"/>
      <c r="BV45" s="70">
        <v>72.643000000000001</v>
      </c>
      <c r="BW45" s="70">
        <v>0</v>
      </c>
      <c r="BX45" s="70">
        <v>0</v>
      </c>
      <c r="BY45" s="70">
        <v>0</v>
      </c>
      <c r="BZ45" s="70">
        <v>0</v>
      </c>
      <c r="CA45" s="70">
        <v>0</v>
      </c>
      <c r="CB45" s="70">
        <v>0</v>
      </c>
      <c r="CC45" s="70">
        <v>0</v>
      </c>
      <c r="CD45" s="70">
        <v>0</v>
      </c>
    </row>
    <row r="46" spans="1:82">
      <c r="A46" s="70" t="s">
        <v>1785</v>
      </c>
      <c r="B46" s="70">
        <v>170</v>
      </c>
      <c r="C46" s="70">
        <v>17</v>
      </c>
      <c r="D46" s="70">
        <v>10</v>
      </c>
      <c r="E46" s="70">
        <v>2020</v>
      </c>
      <c r="F46" s="70" t="s">
        <v>159</v>
      </c>
      <c r="G46" s="1064" t="s">
        <v>1768</v>
      </c>
      <c r="H46" s="70" t="s">
        <v>1769</v>
      </c>
      <c r="I46" s="148"/>
      <c r="J46" s="71">
        <v>63.409435155994061</v>
      </c>
      <c r="K46" s="71">
        <v>2.1727081369106003</v>
      </c>
      <c r="L46" s="71">
        <v>9.7189599656545838</v>
      </c>
      <c r="M46" s="71">
        <v>46.668891150408122</v>
      </c>
      <c r="N46" s="71">
        <v>66.407987795638206</v>
      </c>
      <c r="O46" s="71">
        <v>42.737408422133832</v>
      </c>
      <c r="P46" s="71">
        <v>48.078011895754891</v>
      </c>
      <c r="Q46" s="71">
        <v>2.4756428540738402</v>
      </c>
      <c r="R46" s="71">
        <v>0</v>
      </c>
      <c r="S46" s="71">
        <v>5.4216817054399993</v>
      </c>
      <c r="T46" s="72"/>
      <c r="U46" s="71">
        <v>15691751</v>
      </c>
      <c r="V46" s="71">
        <v>996</v>
      </c>
      <c r="W46" s="71">
        <v>437</v>
      </c>
      <c r="X46" s="71">
        <v>13962</v>
      </c>
      <c r="Y46" s="71">
        <v>18952</v>
      </c>
      <c r="Z46" s="71">
        <v>30539</v>
      </c>
      <c r="AA46" s="71">
        <v>10611</v>
      </c>
      <c r="AB46" s="71">
        <v>41988</v>
      </c>
      <c r="AC46" s="71">
        <v>0</v>
      </c>
      <c r="AD46" s="71">
        <v>5.4216817054399993</v>
      </c>
      <c r="AE46" s="72"/>
      <c r="AF46" s="71">
        <v>105787285.90650959</v>
      </c>
      <c r="AG46" s="71">
        <v>1566695.1671191289</v>
      </c>
      <c r="AH46" s="71">
        <v>2500806.0084444736</v>
      </c>
      <c r="AI46" s="71">
        <v>80676196.296583831</v>
      </c>
      <c r="AJ46" s="71">
        <v>86568385.613196984</v>
      </c>
      <c r="AK46" s="71"/>
      <c r="AL46" s="71"/>
      <c r="AM46" s="71">
        <v>5479900.4964097375</v>
      </c>
      <c r="AN46" s="71"/>
      <c r="AO46" s="71"/>
      <c r="AP46" s="71">
        <v>282579269.48826373</v>
      </c>
      <c r="AQ46" s="72"/>
      <c r="AR46" s="71">
        <v>2016</v>
      </c>
      <c r="AS46" s="71">
        <v>997</v>
      </c>
      <c r="AT46" s="71">
        <v>0</v>
      </c>
      <c r="AU46" s="71">
        <v>0</v>
      </c>
      <c r="AV46" s="71">
        <v>0</v>
      </c>
      <c r="AW46" s="71">
        <v>0</v>
      </c>
      <c r="AX46" s="71"/>
      <c r="AY46" s="72"/>
      <c r="AZ46" s="71">
        <v>9063.4999999999982</v>
      </c>
      <c r="BA46" s="71">
        <v>59391.1</v>
      </c>
      <c r="BB46" s="71">
        <v>0</v>
      </c>
      <c r="BC46" s="71">
        <v>0</v>
      </c>
      <c r="BD46" s="71">
        <v>0</v>
      </c>
      <c r="BE46" s="71">
        <v>0</v>
      </c>
      <c r="BF46" s="71"/>
      <c r="BG46" s="72"/>
      <c r="BH46" s="71">
        <v>7.81</v>
      </c>
      <c r="BI46" s="71">
        <v>0</v>
      </c>
      <c r="BJ46" s="71">
        <v>54.274999999999999</v>
      </c>
      <c r="BK46" s="71">
        <v>0</v>
      </c>
      <c r="BL46" s="71">
        <v>2.7559999999999998</v>
      </c>
      <c r="BM46" s="71">
        <v>0</v>
      </c>
      <c r="BN46" s="72"/>
      <c r="BO46" s="71">
        <v>1</v>
      </c>
      <c r="BP46" s="71">
        <v>0</v>
      </c>
      <c r="BQ46" s="71">
        <v>5</v>
      </c>
      <c r="BR46" s="71">
        <v>0</v>
      </c>
      <c r="BS46" s="71">
        <v>1</v>
      </c>
      <c r="BT46" s="71">
        <v>0</v>
      </c>
      <c r="BU46"/>
      <c r="BV46" s="70">
        <v>64.840999999999994</v>
      </c>
      <c r="BW46" s="70">
        <v>0</v>
      </c>
      <c r="BX46" s="70">
        <v>0</v>
      </c>
      <c r="BY46" s="70">
        <v>0</v>
      </c>
      <c r="BZ46" s="70">
        <v>0</v>
      </c>
      <c r="CA46" s="70">
        <v>0</v>
      </c>
      <c r="CB46" s="70">
        <v>0</v>
      </c>
      <c r="CC46" s="70">
        <v>0</v>
      </c>
      <c r="CD46" s="70">
        <v>0</v>
      </c>
    </row>
    <row r="47" spans="1:82">
      <c r="A47" s="70" t="s">
        <v>1786</v>
      </c>
      <c r="B47" s="70">
        <v>170</v>
      </c>
      <c r="C47" s="70">
        <v>18</v>
      </c>
      <c r="D47" s="70">
        <v>10</v>
      </c>
      <c r="E47" s="70">
        <v>2021</v>
      </c>
      <c r="F47" s="70" t="s">
        <v>160</v>
      </c>
      <c r="G47" s="70" t="s">
        <v>1768</v>
      </c>
      <c r="H47" s="70" t="s">
        <v>1769</v>
      </c>
      <c r="I47" s="148"/>
      <c r="J47" s="71">
        <v>61.265974402802513</v>
      </c>
      <c r="K47" s="71">
        <v>2.3298248568915279</v>
      </c>
      <c r="L47" s="71">
        <v>12.750507793466641</v>
      </c>
      <c r="M47" s="71">
        <v>52.789532035660976</v>
      </c>
      <c r="N47" s="71">
        <v>72.529927844942179</v>
      </c>
      <c r="O47" s="71">
        <v>41.573241789771053</v>
      </c>
      <c r="P47" s="71">
        <v>49.37487681469856</v>
      </c>
      <c r="Q47" s="71">
        <v>2.4380120564873402</v>
      </c>
      <c r="R47" s="71">
        <v>0</v>
      </c>
      <c r="S47" s="71">
        <v>4.7759490796499993</v>
      </c>
      <c r="T47" s="72"/>
      <c r="U47" s="71">
        <v>16036160</v>
      </c>
      <c r="V47" s="71">
        <v>996</v>
      </c>
      <c r="W47" s="71">
        <v>437</v>
      </c>
      <c r="X47" s="71">
        <v>13962</v>
      </c>
      <c r="Y47" s="71">
        <v>18960</v>
      </c>
      <c r="Z47" s="71">
        <v>30588</v>
      </c>
      <c r="AA47" s="71">
        <v>10626</v>
      </c>
      <c r="AB47" s="71">
        <v>41756</v>
      </c>
      <c r="AC47" s="71">
        <v>0</v>
      </c>
      <c r="AD47" s="71">
        <v>4.7759490796499993</v>
      </c>
      <c r="AE47" s="72"/>
      <c r="AF47" s="71">
        <v>96766233.174942881</v>
      </c>
      <c r="AG47" s="71">
        <v>1613371.869618308</v>
      </c>
      <c r="AH47" s="71">
        <v>2995620.2242836207</v>
      </c>
      <c r="AI47" s="71">
        <v>86339411.917883322</v>
      </c>
      <c r="AJ47" s="71">
        <v>91858008.020221204</v>
      </c>
      <c r="AK47" s="71">
        <v>0</v>
      </c>
      <c r="AL47" s="71">
        <v>0</v>
      </c>
      <c r="AM47" s="71">
        <v>5481054.8993026186</v>
      </c>
      <c r="AN47" s="71">
        <v>0</v>
      </c>
      <c r="AO47" s="71">
        <v>0</v>
      </c>
      <c r="AP47" s="71">
        <v>285053700.10625196</v>
      </c>
      <c r="AQ47" s="72"/>
      <c r="AR47" s="71">
        <v>2143</v>
      </c>
      <c r="AS47" s="71">
        <v>1063</v>
      </c>
      <c r="AT47" s="71">
        <v>0</v>
      </c>
      <c r="AU47" s="71">
        <v>0</v>
      </c>
      <c r="AV47" s="71">
        <v>0</v>
      </c>
      <c r="AW47" s="71">
        <v>0</v>
      </c>
      <c r="AX47" s="71"/>
      <c r="AY47" s="72"/>
      <c r="AZ47" s="71">
        <v>9862.699999999988</v>
      </c>
      <c r="BA47" s="71">
        <v>64311.799999999967</v>
      </c>
      <c r="BB47" s="71">
        <v>0</v>
      </c>
      <c r="BC47" s="71">
        <v>0</v>
      </c>
      <c r="BD47" s="71">
        <v>0</v>
      </c>
      <c r="BE47" s="71">
        <v>0</v>
      </c>
      <c r="BF47" s="71"/>
      <c r="BG47" s="72"/>
      <c r="BH47" s="71">
        <v>6.899</v>
      </c>
      <c r="BI47" s="71">
        <v>0</v>
      </c>
      <c r="BJ47" s="71">
        <v>54.829000000000001</v>
      </c>
      <c r="BK47" s="71">
        <v>0</v>
      </c>
      <c r="BL47" s="71">
        <v>3.1469999999999998</v>
      </c>
      <c r="BM47" s="71">
        <v>0</v>
      </c>
      <c r="BN47" s="72"/>
      <c r="BO47" s="71">
        <v>1</v>
      </c>
      <c r="BP47" s="71">
        <v>0</v>
      </c>
      <c r="BQ47" s="71">
        <v>5</v>
      </c>
      <c r="BR47" s="71">
        <v>0</v>
      </c>
      <c r="BS47" s="71">
        <v>1</v>
      </c>
      <c r="BT47" s="71">
        <v>0</v>
      </c>
      <c r="BU47"/>
      <c r="BV47" s="70">
        <v>64.875</v>
      </c>
      <c r="BW47" s="70">
        <v>0</v>
      </c>
      <c r="BX47" s="70">
        <v>0</v>
      </c>
      <c r="BY47" s="70">
        <v>0</v>
      </c>
      <c r="BZ47" s="70">
        <v>0</v>
      </c>
      <c r="CA47" s="70">
        <v>0</v>
      </c>
      <c r="CB47" s="70">
        <v>0</v>
      </c>
      <c r="CC47" s="70">
        <v>0</v>
      </c>
      <c r="CD47" s="70">
        <v>0</v>
      </c>
    </row>
    <row r="48" spans="1:82">
      <c r="A48" s="70" t="s">
        <v>1787</v>
      </c>
      <c r="B48" s="70">
        <v>170</v>
      </c>
      <c r="C48" s="70">
        <v>19</v>
      </c>
      <c r="D48" s="70">
        <v>10</v>
      </c>
      <c r="E48" s="70">
        <v>2022</v>
      </c>
      <c r="F48" s="70" t="s">
        <v>161</v>
      </c>
      <c r="G48" s="70" t="s">
        <v>1768</v>
      </c>
      <c r="H48" s="70" t="s">
        <v>1769</v>
      </c>
      <c r="I48" s="148"/>
      <c r="J48" s="71">
        <v>44.42053017419083</v>
      </c>
      <c r="K48" s="71">
        <v>2.0990052627672382</v>
      </c>
      <c r="L48" s="71">
        <v>8.1701193305910493</v>
      </c>
      <c r="M48" s="71">
        <v>52.132588144481637</v>
      </c>
      <c r="N48" s="71">
        <v>71.454551849387101</v>
      </c>
      <c r="O48" s="71">
        <v>44.186921633414762</v>
      </c>
      <c r="P48" s="71">
        <v>48.876059894087362</v>
      </c>
      <c r="Q48" s="71">
        <v>2.4503394546723687</v>
      </c>
      <c r="R48" s="71">
        <v>0</v>
      </c>
      <c r="S48" s="71">
        <v>4.6043768151400002</v>
      </c>
      <c r="T48" s="72"/>
      <c r="U48" s="71">
        <v>12902119</v>
      </c>
      <c r="V48" s="71">
        <v>996</v>
      </c>
      <c r="W48" s="71">
        <v>437</v>
      </c>
      <c r="X48" s="71">
        <v>13962</v>
      </c>
      <c r="Y48" s="71">
        <v>19101</v>
      </c>
      <c r="Z48" s="71">
        <v>30889</v>
      </c>
      <c r="AA48" s="71">
        <v>10679</v>
      </c>
      <c r="AB48" s="71">
        <v>41623</v>
      </c>
      <c r="AC48" s="71">
        <v>0</v>
      </c>
      <c r="AD48" s="71">
        <v>4.6043768151400002</v>
      </c>
      <c r="AE48" s="72"/>
      <c r="AF48" s="71">
        <v>69149406.358733431</v>
      </c>
      <c r="AG48" s="71">
        <v>1566888.6072649998</v>
      </c>
      <c r="AH48" s="71">
        <v>2338706.7265685857</v>
      </c>
      <c r="AI48" s="71">
        <v>85744498.38872686</v>
      </c>
      <c r="AJ48" s="71">
        <v>91754362.597699136</v>
      </c>
      <c r="AK48" s="71">
        <v>0</v>
      </c>
      <c r="AL48" s="71">
        <v>0</v>
      </c>
      <c r="AM48" s="71">
        <v>5374665.3751073712</v>
      </c>
      <c r="AN48" s="71">
        <v>0</v>
      </c>
      <c r="AO48" s="71">
        <v>0</v>
      </c>
      <c r="AP48" s="71">
        <v>255928528.05410039</v>
      </c>
      <c r="AQ48" s="72"/>
      <c r="AR48" s="71">
        <v>2300</v>
      </c>
      <c r="AS48" s="71">
        <v>1104</v>
      </c>
      <c r="AT48" s="71">
        <v>0</v>
      </c>
      <c r="AU48" s="71">
        <v>0</v>
      </c>
      <c r="AV48" s="71">
        <v>0</v>
      </c>
      <c r="AW48" s="71">
        <v>0</v>
      </c>
      <c r="AX48" s="71"/>
      <c r="AY48" s="72"/>
      <c r="AZ48" s="71">
        <v>10845.49999999998</v>
      </c>
      <c r="BA48" s="71">
        <v>66228.799999999959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1788</v>
      </c>
      <c r="B49" s="70">
        <v>170</v>
      </c>
      <c r="C49" s="70">
        <v>20</v>
      </c>
      <c r="D49" s="70">
        <v>10</v>
      </c>
      <c r="E49" s="70">
        <v>2023</v>
      </c>
      <c r="F49" s="70" t="s">
        <v>1539</v>
      </c>
      <c r="G49" s="70" t="s">
        <v>1768</v>
      </c>
      <c r="H49" s="70" t="s">
        <v>1769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2435</v>
      </c>
      <c r="AS49" s="71">
        <v>1118</v>
      </c>
      <c r="AT49" s="71">
        <v>0</v>
      </c>
      <c r="AU49" s="71">
        <v>0</v>
      </c>
      <c r="AV49" s="71">
        <v>0</v>
      </c>
      <c r="AW49" s="71">
        <v>0</v>
      </c>
      <c r="AX49" s="71"/>
      <c r="AY49" s="72"/>
      <c r="AZ49" s="71">
        <v>11637.799999999974</v>
      </c>
      <c r="BA49" s="71">
        <v>67838.099999999977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1789</v>
      </c>
      <c r="B50" s="70">
        <v>170</v>
      </c>
      <c r="C50" s="70">
        <v>21</v>
      </c>
      <c r="D50" s="70">
        <v>10</v>
      </c>
      <c r="E50" s="70">
        <v>2024</v>
      </c>
      <c r="F50" s="70" t="s">
        <v>1558</v>
      </c>
      <c r="G50" s="70" t="s">
        <v>1768</v>
      </c>
      <c r="H50" s="70" t="s">
        <v>1769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1790</v>
      </c>
      <c r="B51" s="70">
        <v>358</v>
      </c>
      <c r="C51" s="70">
        <v>1</v>
      </c>
      <c r="D51" s="70">
        <v>22</v>
      </c>
      <c r="E51" s="70">
        <v>1990</v>
      </c>
      <c r="F51" s="70" t="s">
        <v>787</v>
      </c>
      <c r="G51" s="70" t="s">
        <v>1791</v>
      </c>
      <c r="H51" s="70" t="s">
        <v>1792</v>
      </c>
      <c r="I51" s="148"/>
      <c r="J51" s="71">
        <v>376.21786159143397</v>
      </c>
      <c r="K51" s="71">
        <v>2.9271480951702942</v>
      </c>
      <c r="L51" s="71">
        <v>1.5327195822920761</v>
      </c>
      <c r="M51" s="71">
        <v>22.946138566973509</v>
      </c>
      <c r="N51" s="71">
        <v>41.93783134348687</v>
      </c>
      <c r="O51" s="71">
        <v>37.300179482925621</v>
      </c>
      <c r="P51" s="71">
        <v>30.599919861443659</v>
      </c>
      <c r="Q51" s="71">
        <v>2.4162682226005501</v>
      </c>
      <c r="R51" s="71">
        <v>0</v>
      </c>
      <c r="S51" s="71">
        <v>2.5664930670891262</v>
      </c>
      <c r="T51" s="72"/>
      <c r="U51" s="71">
        <v>72860710</v>
      </c>
      <c r="V51" s="71">
        <v>1032</v>
      </c>
      <c r="W51" s="71">
        <v>21</v>
      </c>
      <c r="X51" s="71">
        <v>9123</v>
      </c>
      <c r="Y51" s="71">
        <v>14668</v>
      </c>
      <c r="Z51" s="71">
        <v>15342</v>
      </c>
      <c r="AA51" s="71">
        <v>7430</v>
      </c>
      <c r="AB51" s="71">
        <v>39232</v>
      </c>
      <c r="AC51" s="71">
        <v>0</v>
      </c>
      <c r="AD51" s="71">
        <v>2.5664930670891262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1793</v>
      </c>
      <c r="B52" s="70">
        <v>359</v>
      </c>
      <c r="C52" s="70">
        <v>2</v>
      </c>
      <c r="D52" s="70">
        <v>22</v>
      </c>
      <c r="E52" s="70">
        <v>2005</v>
      </c>
      <c r="F52" s="70" t="s">
        <v>789</v>
      </c>
      <c r="G52" s="70" t="s">
        <v>1791</v>
      </c>
      <c r="H52" s="70" t="s">
        <v>1792</v>
      </c>
      <c r="I52" s="148"/>
      <c r="J52" s="71">
        <v>429.01052617874132</v>
      </c>
      <c r="K52" s="71">
        <v>1.7230573823998181</v>
      </c>
      <c r="L52" s="71">
        <v>0.39106907992252299</v>
      </c>
      <c r="M52" s="71">
        <v>46.960662964449043</v>
      </c>
      <c r="N52" s="71">
        <v>47.524317130357993</v>
      </c>
      <c r="O52" s="71">
        <v>55.699350293873493</v>
      </c>
      <c r="P52" s="71">
        <v>28.105200346403262</v>
      </c>
      <c r="Q52" s="71">
        <v>2.0908101939005799</v>
      </c>
      <c r="R52" s="71">
        <v>0</v>
      </c>
      <c r="S52" s="71">
        <v>7.3019651202647671</v>
      </c>
      <c r="T52" s="72"/>
      <c r="U52" s="71">
        <v>76189489</v>
      </c>
      <c r="V52" s="71">
        <v>765</v>
      </c>
      <c r="W52" s="71">
        <v>5</v>
      </c>
      <c r="X52" s="71">
        <v>10219</v>
      </c>
      <c r="Y52" s="71">
        <v>13896</v>
      </c>
      <c r="Z52" s="71">
        <v>26511</v>
      </c>
      <c r="AA52" s="71">
        <v>5589</v>
      </c>
      <c r="AB52" s="71">
        <v>35489</v>
      </c>
      <c r="AC52" s="71">
        <v>0</v>
      </c>
      <c r="AD52" s="71">
        <v>7.3019651202647671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1794</v>
      </c>
      <c r="B53" s="70">
        <v>360</v>
      </c>
      <c r="C53" s="70">
        <v>3</v>
      </c>
      <c r="D53" s="70">
        <v>22</v>
      </c>
      <c r="E53" s="70">
        <v>2006</v>
      </c>
      <c r="F53" s="70" t="s">
        <v>790</v>
      </c>
      <c r="G53" s="70" t="s">
        <v>1791</v>
      </c>
      <c r="H53" s="70" t="s">
        <v>1792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1795</v>
      </c>
      <c r="B54" s="70">
        <v>361</v>
      </c>
      <c r="C54" s="70">
        <v>4</v>
      </c>
      <c r="D54" s="70">
        <v>22</v>
      </c>
      <c r="E54" s="70">
        <v>2007</v>
      </c>
      <c r="F54" s="70" t="s">
        <v>791</v>
      </c>
      <c r="G54" s="70" t="s">
        <v>1791</v>
      </c>
      <c r="H54" s="70" t="s">
        <v>1792</v>
      </c>
      <c r="I54" s="148"/>
      <c r="J54" s="71">
        <v>364.54712589262061</v>
      </c>
      <c r="K54" s="71">
        <v>1.6321334830857459</v>
      </c>
      <c r="L54" s="71">
        <v>0.1684326969411232</v>
      </c>
      <c r="M54" s="71">
        <v>49.884508078716522</v>
      </c>
      <c r="N54" s="71">
        <v>47.38887081357386</v>
      </c>
      <c r="O54" s="71">
        <v>53.966189549843968</v>
      </c>
      <c r="P54" s="71">
        <v>27.575107616094041</v>
      </c>
      <c r="Q54" s="71">
        <v>2.1917447493044699</v>
      </c>
      <c r="R54" s="71">
        <v>0</v>
      </c>
      <c r="S54" s="71">
        <v>6.8972060670652784</v>
      </c>
      <c r="T54" s="72"/>
      <c r="U54" s="71">
        <v>65299358</v>
      </c>
      <c r="V54" s="71">
        <v>697</v>
      </c>
      <c r="W54" s="71">
        <v>4</v>
      </c>
      <c r="X54" s="71">
        <v>11633</v>
      </c>
      <c r="Y54" s="71">
        <v>14089</v>
      </c>
      <c r="Z54" s="71">
        <v>26702</v>
      </c>
      <c r="AA54" s="71">
        <v>5400</v>
      </c>
      <c r="AB54" s="71">
        <v>35235</v>
      </c>
      <c r="AC54" s="71">
        <v>0</v>
      </c>
      <c r="AD54" s="71">
        <v>6.8972060670652784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1796</v>
      </c>
      <c r="B55" s="70">
        <v>362</v>
      </c>
      <c r="C55" s="70">
        <v>5</v>
      </c>
      <c r="D55" s="70">
        <v>22</v>
      </c>
      <c r="E55" s="70">
        <v>2008</v>
      </c>
      <c r="F55" s="70" t="s">
        <v>792</v>
      </c>
      <c r="G55" s="70" t="s">
        <v>1791</v>
      </c>
      <c r="H55" s="70" t="s">
        <v>1792</v>
      </c>
      <c r="I55" s="148"/>
      <c r="J55" s="71">
        <v>337.8762588656711</v>
      </c>
      <c r="K55" s="71">
        <v>1.2193226848323471</v>
      </c>
      <c r="L55" s="71">
        <v>0.1484428377615187</v>
      </c>
      <c r="M55" s="71">
        <v>52.885421219585787</v>
      </c>
      <c r="N55" s="71">
        <v>49.102314244937148</v>
      </c>
      <c r="O55" s="71">
        <v>52.165584757306569</v>
      </c>
      <c r="P55" s="71">
        <v>26.207303068678279</v>
      </c>
      <c r="Q55" s="71">
        <v>2.1453242907414301</v>
      </c>
      <c r="R55" s="71">
        <v>0</v>
      </c>
      <c r="S55" s="71">
        <v>7.1709835857148292</v>
      </c>
      <c r="T55" s="72"/>
      <c r="U55" s="71">
        <v>63466985</v>
      </c>
      <c r="V55" s="71">
        <v>697</v>
      </c>
      <c r="W55" s="71">
        <v>4</v>
      </c>
      <c r="X55" s="71">
        <v>11633</v>
      </c>
      <c r="Y55" s="71">
        <v>14127</v>
      </c>
      <c r="Z55" s="71">
        <v>26717</v>
      </c>
      <c r="AA55" s="71">
        <v>5138</v>
      </c>
      <c r="AB55" s="71">
        <v>35056</v>
      </c>
      <c r="AC55" s="71">
        <v>0</v>
      </c>
      <c r="AD55" s="71">
        <v>7.1709835857148292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1797</v>
      </c>
      <c r="B56" s="70">
        <v>363</v>
      </c>
      <c r="C56" s="70">
        <v>6</v>
      </c>
      <c r="D56" s="70">
        <v>22</v>
      </c>
      <c r="E56" s="70">
        <v>2009</v>
      </c>
      <c r="F56" s="70" t="s">
        <v>176</v>
      </c>
      <c r="G56" s="70" t="s">
        <v>1791</v>
      </c>
      <c r="H56" s="70" t="s">
        <v>1792</v>
      </c>
      <c r="I56" s="148"/>
      <c r="J56" s="71">
        <v>316.68152797116937</v>
      </c>
      <c r="K56" s="71">
        <v>1.1253532917378939</v>
      </c>
      <c r="L56" s="71">
        <v>0</v>
      </c>
      <c r="M56" s="71">
        <v>48.119026838346301</v>
      </c>
      <c r="N56" s="71">
        <v>43.82641476804109</v>
      </c>
      <c r="O56" s="71">
        <v>52.634449953643553</v>
      </c>
      <c r="P56" s="71">
        <v>24.708136056178631</v>
      </c>
      <c r="Q56" s="71">
        <v>2.0360352406040598</v>
      </c>
      <c r="R56" s="71">
        <v>0</v>
      </c>
      <c r="S56" s="71">
        <v>8.5482874334491825</v>
      </c>
      <c r="T56" s="72"/>
      <c r="U56" s="71">
        <v>53574497</v>
      </c>
      <c r="V56" s="71">
        <v>680</v>
      </c>
      <c r="W56" s="71">
        <v>0</v>
      </c>
      <c r="X56" s="71">
        <v>11325</v>
      </c>
      <c r="Y56" s="71">
        <v>14219</v>
      </c>
      <c r="Z56" s="71">
        <v>26608</v>
      </c>
      <c r="AA56" s="71">
        <v>4973</v>
      </c>
      <c r="AB56" s="71">
        <v>34925</v>
      </c>
      <c r="AC56" s="71">
        <v>0</v>
      </c>
      <c r="AD56" s="71">
        <v>8.5482874334491825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334.80700000000002</v>
      </c>
      <c r="BK56" s="71">
        <v>0</v>
      </c>
      <c r="BL56" s="71">
        <v>0</v>
      </c>
      <c r="BM56" s="71">
        <v>0</v>
      </c>
      <c r="BN56" s="72"/>
      <c r="BO56" s="71">
        <v>0</v>
      </c>
      <c r="BP56" s="71">
        <v>0</v>
      </c>
      <c r="BQ56" s="71">
        <v>15</v>
      </c>
      <c r="BR56" s="71">
        <v>0</v>
      </c>
      <c r="BS56" s="71">
        <v>0</v>
      </c>
      <c r="BT56" s="71">
        <v>0</v>
      </c>
      <c r="BU56"/>
      <c r="BV56" s="70">
        <v>301.18599999999998</v>
      </c>
      <c r="BW56" s="70">
        <v>16.309000000000001</v>
      </c>
      <c r="BX56" s="70">
        <v>3.669</v>
      </c>
      <c r="BY56" s="70">
        <v>0</v>
      </c>
      <c r="BZ56" s="70">
        <v>0</v>
      </c>
      <c r="CA56" s="70">
        <v>0</v>
      </c>
      <c r="CB56" s="70">
        <v>13.643000000000001</v>
      </c>
      <c r="CC56" s="70">
        <v>0</v>
      </c>
      <c r="CD56" s="70">
        <v>0</v>
      </c>
    </row>
    <row r="57" spans="1:82">
      <c r="A57" s="70" t="s">
        <v>1798</v>
      </c>
      <c r="B57" s="70">
        <v>364</v>
      </c>
      <c r="C57" s="70">
        <v>7</v>
      </c>
      <c r="D57" s="70">
        <v>22</v>
      </c>
      <c r="E57" s="70">
        <v>2010</v>
      </c>
      <c r="F57" s="70" t="s">
        <v>177</v>
      </c>
      <c r="G57" s="70" t="s">
        <v>1791</v>
      </c>
      <c r="H57" s="70" t="s">
        <v>1792</v>
      </c>
      <c r="I57" s="148"/>
      <c r="J57" s="71">
        <v>323.54706309005712</v>
      </c>
      <c r="K57" s="71">
        <v>1.200023975590222</v>
      </c>
      <c r="L57" s="71">
        <v>0</v>
      </c>
      <c r="M57" s="71">
        <v>49.813928088557979</v>
      </c>
      <c r="N57" s="71">
        <v>46.734326310125127</v>
      </c>
      <c r="O57" s="71">
        <v>52.885217042977359</v>
      </c>
      <c r="P57" s="71">
        <v>24.943528351904622</v>
      </c>
      <c r="Q57" s="71">
        <v>2.1182302862215598</v>
      </c>
      <c r="R57" s="71">
        <v>0</v>
      </c>
      <c r="S57" s="71">
        <v>8.8035280168926988</v>
      </c>
      <c r="T57" s="72"/>
      <c r="U57" s="71">
        <v>58861214</v>
      </c>
      <c r="V57" s="71">
        <v>680</v>
      </c>
      <c r="W57" s="71">
        <v>0</v>
      </c>
      <c r="X57" s="71">
        <v>11325</v>
      </c>
      <c r="Y57" s="71">
        <v>14248</v>
      </c>
      <c r="Z57" s="71">
        <v>26859</v>
      </c>
      <c r="AA57" s="71">
        <v>4895</v>
      </c>
      <c r="AB57" s="71">
        <v>34817</v>
      </c>
      <c r="AC57" s="71">
        <v>0</v>
      </c>
      <c r="AD57" s="71">
        <v>8.8035280168926988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318.72300000000001</v>
      </c>
      <c r="BK57" s="71">
        <v>0</v>
      </c>
      <c r="BL57" s="71">
        <v>0</v>
      </c>
      <c r="BM57" s="71">
        <v>0</v>
      </c>
      <c r="BN57" s="72"/>
      <c r="BO57" s="71">
        <v>0</v>
      </c>
      <c r="BP57" s="71">
        <v>0</v>
      </c>
      <c r="BQ57" s="71">
        <v>16</v>
      </c>
      <c r="BR57" s="71">
        <v>0</v>
      </c>
      <c r="BS57" s="71">
        <v>0</v>
      </c>
      <c r="BT57" s="71">
        <v>0</v>
      </c>
      <c r="BU57"/>
      <c r="BV57" s="70">
        <v>289.46300000000002</v>
      </c>
      <c r="BW57" s="70">
        <v>0</v>
      </c>
      <c r="BX57" s="70">
        <v>4.0289999999999999</v>
      </c>
      <c r="BY57" s="70">
        <v>0</v>
      </c>
      <c r="BZ57" s="70">
        <v>0</v>
      </c>
      <c r="CA57" s="70">
        <v>0</v>
      </c>
      <c r="CB57" s="70">
        <v>19.959</v>
      </c>
      <c r="CC57" s="70">
        <v>5.2720000000000002</v>
      </c>
      <c r="CD57" s="70">
        <v>0</v>
      </c>
    </row>
    <row r="58" spans="1:82">
      <c r="A58" s="70" t="s">
        <v>1799</v>
      </c>
      <c r="B58" s="70">
        <v>365</v>
      </c>
      <c r="C58" s="70">
        <v>8</v>
      </c>
      <c r="D58" s="70">
        <v>22</v>
      </c>
      <c r="E58" s="70">
        <v>2011</v>
      </c>
      <c r="F58" s="70" t="s">
        <v>178</v>
      </c>
      <c r="G58" s="70" t="s">
        <v>1791</v>
      </c>
      <c r="H58" s="70" t="s">
        <v>1792</v>
      </c>
      <c r="I58" s="148"/>
      <c r="J58" s="71">
        <v>301.47874416475042</v>
      </c>
      <c r="K58" s="71">
        <v>1.5684441968183429</v>
      </c>
      <c r="L58" s="71">
        <v>0</v>
      </c>
      <c r="M58" s="71">
        <v>58.793672228956588</v>
      </c>
      <c r="N58" s="71">
        <v>50.027663857555552</v>
      </c>
      <c r="O58" s="71">
        <v>52.308019766073834</v>
      </c>
      <c r="P58" s="71">
        <v>24.069298438571668</v>
      </c>
      <c r="Q58" s="71">
        <v>2.4345819342520598</v>
      </c>
      <c r="R58" s="71">
        <v>0</v>
      </c>
      <c r="S58" s="71">
        <v>6.2402697198064949</v>
      </c>
      <c r="T58" s="72"/>
      <c r="U58" s="71">
        <v>48693778</v>
      </c>
      <c r="V58" s="71">
        <v>680</v>
      </c>
      <c r="W58" s="71">
        <v>0</v>
      </c>
      <c r="X58" s="71">
        <v>11325</v>
      </c>
      <c r="Y58" s="71">
        <v>14372</v>
      </c>
      <c r="Z58" s="71">
        <v>27143</v>
      </c>
      <c r="AA58" s="71">
        <v>4864</v>
      </c>
      <c r="AB58" s="71">
        <v>34692</v>
      </c>
      <c r="AC58" s="71">
        <v>0</v>
      </c>
      <c r="AD58" s="71">
        <v>6.2402697198064949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258.88900000000001</v>
      </c>
      <c r="BK58" s="71">
        <v>0</v>
      </c>
      <c r="BL58" s="71">
        <v>0</v>
      </c>
      <c r="BM58" s="71">
        <v>0</v>
      </c>
      <c r="BN58" s="72"/>
      <c r="BO58" s="71">
        <v>0</v>
      </c>
      <c r="BP58" s="71">
        <v>0</v>
      </c>
      <c r="BQ58" s="71">
        <v>12</v>
      </c>
      <c r="BR58" s="71">
        <v>0</v>
      </c>
      <c r="BS58" s="71">
        <v>0</v>
      </c>
      <c r="BT58" s="71">
        <v>0</v>
      </c>
      <c r="BU58"/>
      <c r="BV58" s="70">
        <v>232.571</v>
      </c>
      <c r="BW58" s="70">
        <v>0</v>
      </c>
      <c r="BX58" s="70">
        <v>0</v>
      </c>
      <c r="BY58" s="70">
        <v>0</v>
      </c>
      <c r="BZ58" s="70">
        <v>0</v>
      </c>
      <c r="CA58" s="70">
        <v>0</v>
      </c>
      <c r="CB58" s="70">
        <v>20.292999999999999</v>
      </c>
      <c r="CC58" s="70">
        <v>6.0250000000000004</v>
      </c>
      <c r="CD58" s="70">
        <v>0</v>
      </c>
    </row>
    <row r="59" spans="1:82">
      <c r="A59" s="70" t="s">
        <v>1800</v>
      </c>
      <c r="B59" s="70">
        <v>366</v>
      </c>
      <c r="C59" s="70">
        <v>9</v>
      </c>
      <c r="D59" s="70">
        <v>22</v>
      </c>
      <c r="E59" s="70">
        <v>2012</v>
      </c>
      <c r="F59" s="70" t="s">
        <v>179</v>
      </c>
      <c r="G59" s="70" t="s">
        <v>1791</v>
      </c>
      <c r="H59" s="70" t="s">
        <v>1792</v>
      </c>
      <c r="I59" s="148"/>
      <c r="J59" s="71">
        <v>322.98759377894578</v>
      </c>
      <c r="K59" s="71">
        <v>1.492326560159829</v>
      </c>
      <c r="L59" s="71">
        <v>0</v>
      </c>
      <c r="M59" s="71">
        <v>59.931350493497938</v>
      </c>
      <c r="N59" s="71">
        <v>71.745425470577771</v>
      </c>
      <c r="O59" s="71">
        <v>52.867676929108185</v>
      </c>
      <c r="P59" s="71">
        <v>24.14154485926948</v>
      </c>
      <c r="Q59" s="71">
        <v>3.1017611605222699</v>
      </c>
      <c r="R59" s="71">
        <v>0</v>
      </c>
      <c r="S59" s="71">
        <v>6.1600195252516627</v>
      </c>
      <c r="T59" s="72"/>
      <c r="U59" s="71">
        <v>49346097</v>
      </c>
      <c r="V59" s="71">
        <v>680</v>
      </c>
      <c r="W59" s="71">
        <v>0</v>
      </c>
      <c r="X59" s="71">
        <v>11325</v>
      </c>
      <c r="Y59" s="71">
        <v>17561</v>
      </c>
      <c r="Z59" s="71">
        <v>27651</v>
      </c>
      <c r="AA59" s="71">
        <v>4851</v>
      </c>
      <c r="AB59" s="71">
        <v>40681</v>
      </c>
      <c r="AC59" s="71">
        <v>0</v>
      </c>
      <c r="AD59" s="71">
        <v>6.1600195252516627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266.33600000000001</v>
      </c>
      <c r="BK59" s="71">
        <v>0</v>
      </c>
      <c r="BL59" s="71">
        <v>0</v>
      </c>
      <c r="BM59" s="71">
        <v>0</v>
      </c>
      <c r="BN59" s="72"/>
      <c r="BO59" s="71">
        <v>0</v>
      </c>
      <c r="BP59" s="71">
        <v>0</v>
      </c>
      <c r="BQ59" s="71">
        <v>13</v>
      </c>
      <c r="BR59" s="71">
        <v>0</v>
      </c>
      <c r="BS59" s="71">
        <v>0</v>
      </c>
      <c r="BT59" s="71">
        <v>0</v>
      </c>
      <c r="BU59"/>
      <c r="BV59" s="70">
        <v>242.869</v>
      </c>
      <c r="BW59" s="70">
        <v>15.523</v>
      </c>
      <c r="BX59" s="70">
        <v>0</v>
      </c>
      <c r="BY59" s="70">
        <v>0</v>
      </c>
      <c r="BZ59" s="70">
        <v>0</v>
      </c>
      <c r="CA59" s="70">
        <v>0</v>
      </c>
      <c r="CB59" s="70">
        <v>4.5549999999999997</v>
      </c>
      <c r="CC59" s="70">
        <v>3.3889999999999998</v>
      </c>
      <c r="CD59" s="70">
        <v>0</v>
      </c>
    </row>
    <row r="60" spans="1:82">
      <c r="A60" s="70" t="s">
        <v>1801</v>
      </c>
      <c r="B60" s="70">
        <v>367</v>
      </c>
      <c r="C60" s="70">
        <v>10</v>
      </c>
      <c r="D60" s="70">
        <v>22</v>
      </c>
      <c r="E60" s="70">
        <v>2013</v>
      </c>
      <c r="F60" s="70" t="s">
        <v>180</v>
      </c>
      <c r="G60" s="70" t="s">
        <v>1791</v>
      </c>
      <c r="H60" s="70" t="s">
        <v>1792</v>
      </c>
      <c r="I60" s="148"/>
      <c r="J60" s="71">
        <v>397.82925041958742</v>
      </c>
      <c r="K60" s="71">
        <v>1.285212622732808</v>
      </c>
      <c r="L60" s="71">
        <v>0</v>
      </c>
      <c r="M60" s="71">
        <v>56.970195322756197</v>
      </c>
      <c r="N60" s="71">
        <v>59.812797667172042</v>
      </c>
      <c r="O60" s="71">
        <v>51.583638584357594</v>
      </c>
      <c r="P60" s="71">
        <v>24.077654093856935</v>
      </c>
      <c r="Q60" s="71">
        <v>3.1529081163127399</v>
      </c>
      <c r="R60" s="71">
        <v>0</v>
      </c>
      <c r="S60" s="71">
        <v>7.9776580794237208</v>
      </c>
      <c r="T60" s="72"/>
      <c r="U60" s="71">
        <v>58518040</v>
      </c>
      <c r="V60" s="71">
        <v>680</v>
      </c>
      <c r="W60" s="71">
        <v>0</v>
      </c>
      <c r="X60" s="71">
        <v>11325</v>
      </c>
      <c r="Y60" s="71">
        <v>17732</v>
      </c>
      <c r="Z60" s="71">
        <v>28184</v>
      </c>
      <c r="AA60" s="71">
        <v>4820</v>
      </c>
      <c r="AB60" s="71">
        <v>40759</v>
      </c>
      <c r="AC60" s="71">
        <v>0</v>
      </c>
      <c r="AD60" s="71">
        <v>7.9776580794237208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264.31599999999997</v>
      </c>
      <c r="BK60" s="71">
        <v>0</v>
      </c>
      <c r="BL60" s="71">
        <v>0</v>
      </c>
      <c r="BM60" s="71">
        <v>0</v>
      </c>
      <c r="BN60" s="72"/>
      <c r="BO60" s="71">
        <v>0</v>
      </c>
      <c r="BP60" s="71">
        <v>0</v>
      </c>
      <c r="BQ60" s="71">
        <v>13</v>
      </c>
      <c r="BR60" s="71">
        <v>0</v>
      </c>
      <c r="BS60" s="71">
        <v>0</v>
      </c>
      <c r="BT60" s="71">
        <v>0</v>
      </c>
      <c r="BU60"/>
      <c r="BV60" s="70">
        <v>250.97399999999999</v>
      </c>
      <c r="BW60" s="70">
        <v>13.342000000000001</v>
      </c>
      <c r="BX60" s="70">
        <v>0</v>
      </c>
      <c r="BY60" s="70">
        <v>0</v>
      </c>
      <c r="BZ60" s="70">
        <v>0</v>
      </c>
      <c r="CA60" s="70">
        <v>0</v>
      </c>
      <c r="CB60" s="70">
        <v>0</v>
      </c>
      <c r="CC60" s="70">
        <v>0</v>
      </c>
      <c r="CD60" s="70">
        <v>0</v>
      </c>
    </row>
    <row r="61" spans="1:82">
      <c r="A61" s="70" t="s">
        <v>1802</v>
      </c>
      <c r="B61" s="70">
        <v>368</v>
      </c>
      <c r="C61" s="70">
        <v>11</v>
      </c>
      <c r="D61" s="70">
        <v>22</v>
      </c>
      <c r="E61" s="70">
        <v>2014</v>
      </c>
      <c r="F61" s="70" t="s">
        <v>181</v>
      </c>
      <c r="G61" s="70" t="s">
        <v>1791</v>
      </c>
      <c r="H61" s="70" t="s">
        <v>1792</v>
      </c>
      <c r="I61" s="148"/>
      <c r="J61" s="71">
        <v>323.30554079119543</v>
      </c>
      <c r="K61" s="71">
        <v>1.151509720304837</v>
      </c>
      <c r="L61" s="71">
        <v>0.23545915599110581</v>
      </c>
      <c r="M61" s="71">
        <v>55.216162340312962</v>
      </c>
      <c r="N61" s="71">
        <v>62.901821184883062</v>
      </c>
      <c r="O61" s="71">
        <v>49.725933522472957</v>
      </c>
      <c r="P61" s="71">
        <v>23.906547648021792</v>
      </c>
      <c r="Q61" s="71">
        <v>3.0377929350266801</v>
      </c>
      <c r="R61" s="71">
        <v>0</v>
      </c>
      <c r="S61" s="71">
        <v>6.3240468398116327</v>
      </c>
      <c r="T61" s="72"/>
      <c r="U61" s="71">
        <v>56933450</v>
      </c>
      <c r="V61" s="71">
        <v>542</v>
      </c>
      <c r="W61" s="71">
        <v>10</v>
      </c>
      <c r="X61" s="71">
        <v>11320</v>
      </c>
      <c r="Y61" s="71">
        <v>18036</v>
      </c>
      <c r="Z61" s="71">
        <v>28615</v>
      </c>
      <c r="AA61" s="71">
        <v>4761</v>
      </c>
      <c r="AB61" s="71">
        <v>40931</v>
      </c>
      <c r="AC61" s="71">
        <v>0</v>
      </c>
      <c r="AD61" s="71">
        <v>6.3240468398116327</v>
      </c>
      <c r="AE61" s="72"/>
      <c r="AF61" s="71"/>
      <c r="AG61" s="71"/>
      <c r="AH61" s="71"/>
      <c r="AI61" s="71"/>
      <c r="AJ61" s="71"/>
      <c r="AK61" s="71"/>
      <c r="AL61" s="71"/>
      <c r="AM61" s="71"/>
      <c r="AN61" s="71"/>
      <c r="AO61" s="71"/>
      <c r="AP61" s="71"/>
      <c r="AQ61" s="72"/>
      <c r="AR61" s="71">
        <v>546</v>
      </c>
      <c r="AS61" s="71">
        <v>184</v>
      </c>
      <c r="AT61" s="71">
        <v>0</v>
      </c>
      <c r="AU61" s="71">
        <v>0</v>
      </c>
      <c r="AV61" s="71">
        <v>0</v>
      </c>
      <c r="AW61" s="71">
        <v>0</v>
      </c>
      <c r="AX61" s="71"/>
      <c r="AY61" s="72"/>
      <c r="AZ61" s="71">
        <v>2376.8000000000002</v>
      </c>
      <c r="BA61" s="71">
        <v>6360.9000000000005</v>
      </c>
      <c r="BB61" s="71">
        <v>0</v>
      </c>
      <c r="BC61" s="71">
        <v>0</v>
      </c>
      <c r="BD61" s="71">
        <v>0</v>
      </c>
      <c r="BE61" s="71">
        <v>0</v>
      </c>
      <c r="BF61" s="71"/>
      <c r="BG61" s="72"/>
      <c r="BH61" s="71">
        <v>0</v>
      </c>
      <c r="BI61" s="71">
        <v>0</v>
      </c>
      <c r="BJ61" s="71">
        <v>234.91300000000001</v>
      </c>
      <c r="BK61" s="71">
        <v>0</v>
      </c>
      <c r="BL61" s="71">
        <v>0</v>
      </c>
      <c r="BM61" s="71">
        <v>0</v>
      </c>
      <c r="BN61" s="72"/>
      <c r="BO61" s="71">
        <v>0</v>
      </c>
      <c r="BP61" s="71">
        <v>0</v>
      </c>
      <c r="BQ61" s="71">
        <v>14</v>
      </c>
      <c r="BR61" s="71">
        <v>0</v>
      </c>
      <c r="BS61" s="71">
        <v>0</v>
      </c>
      <c r="BT61" s="71">
        <v>0</v>
      </c>
      <c r="BU61"/>
      <c r="BV61" s="70">
        <v>230.13499999999999</v>
      </c>
      <c r="BW61" s="70">
        <v>4.7779999999999996</v>
      </c>
      <c r="BX61" s="70">
        <v>0</v>
      </c>
      <c r="BY61" s="70">
        <v>0</v>
      </c>
      <c r="BZ61" s="70">
        <v>0</v>
      </c>
      <c r="CA61" s="70">
        <v>0</v>
      </c>
      <c r="CB61" s="70">
        <v>0</v>
      </c>
      <c r="CC61" s="70">
        <v>0</v>
      </c>
      <c r="CD61" s="70">
        <v>0</v>
      </c>
    </row>
    <row r="62" spans="1:82">
      <c r="A62" s="70" t="s">
        <v>1803</v>
      </c>
      <c r="B62" s="70">
        <v>369</v>
      </c>
      <c r="C62" s="70">
        <v>12</v>
      </c>
      <c r="D62" s="70">
        <v>22</v>
      </c>
      <c r="E62" s="70">
        <v>2015</v>
      </c>
      <c r="F62" s="70" t="s">
        <v>182</v>
      </c>
      <c r="G62" s="70" t="s">
        <v>1791</v>
      </c>
      <c r="H62" s="70" t="s">
        <v>1792</v>
      </c>
      <c r="I62" s="148"/>
      <c r="J62" s="71">
        <v>318.9217901174178</v>
      </c>
      <c r="K62" s="71">
        <v>1.1561359896778161</v>
      </c>
      <c r="L62" s="71">
        <v>0.25317486594705862</v>
      </c>
      <c r="M62" s="71">
        <v>54.894411956187149</v>
      </c>
      <c r="N62" s="71">
        <v>59.297317876750597</v>
      </c>
      <c r="O62" s="71">
        <v>50.009261905025987</v>
      </c>
      <c r="P62" s="71">
        <v>24.071168807528714</v>
      </c>
      <c r="Q62" s="71">
        <v>2.9952364501397</v>
      </c>
      <c r="R62" s="71">
        <v>0</v>
      </c>
      <c r="S62" s="71">
        <v>7.2036538848428702</v>
      </c>
      <c r="T62" s="72"/>
      <c r="U62" s="71">
        <v>64534536</v>
      </c>
      <c r="V62" s="71">
        <v>542</v>
      </c>
      <c r="W62" s="71">
        <v>10</v>
      </c>
      <c r="X62" s="71">
        <v>11320</v>
      </c>
      <c r="Y62" s="71">
        <v>18453</v>
      </c>
      <c r="Z62" s="71">
        <v>29055</v>
      </c>
      <c r="AA62" s="71">
        <v>4790</v>
      </c>
      <c r="AB62" s="71">
        <v>41226</v>
      </c>
      <c r="AC62" s="71">
        <v>0</v>
      </c>
      <c r="AD62" s="71">
        <v>7.2036538848428702</v>
      </c>
      <c r="AE62" s="72"/>
      <c r="AF62" s="71">
        <v>440209043.9133448</v>
      </c>
      <c r="AG62" s="71">
        <v>902263.18473843602</v>
      </c>
      <c r="AH62" s="71">
        <v>53457.812845438319</v>
      </c>
      <c r="AI62" s="71">
        <v>72142084.994107708</v>
      </c>
      <c r="AJ62" s="71">
        <v>82921471.735303625</v>
      </c>
      <c r="AK62" s="71">
        <v>0</v>
      </c>
      <c r="AL62" s="71">
        <v>0</v>
      </c>
      <c r="AM62" s="71">
        <v>5649850.3634342691</v>
      </c>
      <c r="AN62" s="71">
        <v>0</v>
      </c>
      <c r="AO62" s="71">
        <v>0</v>
      </c>
      <c r="AP62" s="71">
        <v>601878172.00377429</v>
      </c>
      <c r="AQ62" s="72"/>
      <c r="AR62" s="71">
        <v>676</v>
      </c>
      <c r="AS62" s="71">
        <v>309</v>
      </c>
      <c r="AT62" s="71">
        <v>0</v>
      </c>
      <c r="AU62" s="71">
        <v>0</v>
      </c>
      <c r="AV62" s="71">
        <v>0</v>
      </c>
      <c r="AW62" s="71">
        <v>0</v>
      </c>
      <c r="AX62" s="71"/>
      <c r="AY62" s="72"/>
      <c r="AZ62" s="71">
        <v>2981.9</v>
      </c>
      <c r="BA62" s="71">
        <v>11234.4</v>
      </c>
      <c r="BB62" s="71">
        <v>0</v>
      </c>
      <c r="BC62" s="71">
        <v>0</v>
      </c>
      <c r="BD62" s="71">
        <v>0</v>
      </c>
      <c r="BE62" s="71">
        <v>0</v>
      </c>
      <c r="BF62" s="71"/>
      <c r="BG62" s="72"/>
      <c r="BH62" s="71">
        <v>0</v>
      </c>
      <c r="BI62" s="71">
        <v>0</v>
      </c>
      <c r="BJ62" s="71">
        <v>231.751</v>
      </c>
      <c r="BK62" s="71">
        <v>0</v>
      </c>
      <c r="BL62" s="71">
        <v>0</v>
      </c>
      <c r="BM62" s="71">
        <v>0</v>
      </c>
      <c r="BN62" s="72"/>
      <c r="BO62" s="71">
        <v>0</v>
      </c>
      <c r="BP62" s="71">
        <v>0</v>
      </c>
      <c r="BQ62" s="71">
        <v>13</v>
      </c>
      <c r="BR62" s="71">
        <v>0</v>
      </c>
      <c r="BS62" s="71">
        <v>0</v>
      </c>
      <c r="BT62" s="71">
        <v>0</v>
      </c>
      <c r="BU62"/>
      <c r="BV62" s="70">
        <v>231.751</v>
      </c>
      <c r="BW62" s="70">
        <v>0</v>
      </c>
      <c r="BX62" s="70">
        <v>0</v>
      </c>
      <c r="BY62" s="70">
        <v>0</v>
      </c>
      <c r="BZ62" s="70">
        <v>0</v>
      </c>
      <c r="CA62" s="70">
        <v>0</v>
      </c>
      <c r="CB62" s="70">
        <v>0</v>
      </c>
      <c r="CC62" s="70">
        <v>0</v>
      </c>
      <c r="CD62" s="70">
        <v>0</v>
      </c>
    </row>
    <row r="63" spans="1:82">
      <c r="A63" s="70" t="s">
        <v>1804</v>
      </c>
      <c r="B63" s="70">
        <v>370</v>
      </c>
      <c r="C63" s="70">
        <v>13</v>
      </c>
      <c r="D63" s="70">
        <v>22</v>
      </c>
      <c r="E63" s="70">
        <v>2016</v>
      </c>
      <c r="F63" s="70" t="s">
        <v>155</v>
      </c>
      <c r="G63" s="70" t="s">
        <v>1791</v>
      </c>
      <c r="H63" s="70" t="s">
        <v>1792</v>
      </c>
      <c r="I63" s="148"/>
      <c r="J63" s="71">
        <v>357.31672434601336</v>
      </c>
      <c r="K63" s="71">
        <v>1.1545347151113443</v>
      </c>
      <c r="L63" s="71">
        <v>0.27348285151489965</v>
      </c>
      <c r="M63" s="71">
        <v>45.973119106259205</v>
      </c>
      <c r="N63" s="71">
        <v>59.838889220443484</v>
      </c>
      <c r="O63" s="71">
        <v>50.257222101648416</v>
      </c>
      <c r="P63" s="71">
        <v>23.326724005425508</v>
      </c>
      <c r="Q63" s="71">
        <v>2.9360321337230912</v>
      </c>
      <c r="R63" s="71">
        <v>0</v>
      </c>
      <c r="S63" s="71">
        <v>7.6722398928463873</v>
      </c>
      <c r="T63" s="72"/>
      <c r="U63" s="71">
        <v>70390612</v>
      </c>
      <c r="V63" s="71">
        <v>542</v>
      </c>
      <c r="W63" s="71">
        <v>10</v>
      </c>
      <c r="X63" s="71">
        <v>11320</v>
      </c>
      <c r="Y63" s="71">
        <v>18864</v>
      </c>
      <c r="Z63" s="71">
        <v>29558</v>
      </c>
      <c r="AA63" s="71">
        <v>4801</v>
      </c>
      <c r="AB63" s="71">
        <v>41568</v>
      </c>
      <c r="AC63" s="71">
        <v>0</v>
      </c>
      <c r="AD63" s="71">
        <v>7.6722398928463873</v>
      </c>
      <c r="AE63" s="72"/>
      <c r="AF63" s="71">
        <v>490299299.16388738</v>
      </c>
      <c r="AG63" s="71">
        <v>867597.31402843958</v>
      </c>
      <c r="AH63" s="71">
        <v>44392.369207654352</v>
      </c>
      <c r="AI63" s="71">
        <v>71231468.524958104</v>
      </c>
      <c r="AJ63" s="71">
        <v>81830751.597004756</v>
      </c>
      <c r="AK63" s="71">
        <v>0</v>
      </c>
      <c r="AL63" s="71">
        <v>0</v>
      </c>
      <c r="AM63" s="71">
        <v>5701145.821303444</v>
      </c>
      <c r="AN63" s="71">
        <v>0</v>
      </c>
      <c r="AO63" s="71">
        <v>0</v>
      </c>
      <c r="AP63" s="71">
        <v>649974654.7903899</v>
      </c>
      <c r="AQ63" s="72"/>
      <c r="AR63" s="71">
        <v>775</v>
      </c>
      <c r="AS63" s="71">
        <v>362</v>
      </c>
      <c r="AT63" s="71">
        <v>0</v>
      </c>
      <c r="AU63" s="71">
        <v>0</v>
      </c>
      <c r="AV63" s="71">
        <v>0</v>
      </c>
      <c r="AW63" s="71">
        <v>0</v>
      </c>
      <c r="AX63" s="71"/>
      <c r="AY63" s="72"/>
      <c r="AZ63" s="71">
        <v>3480.5</v>
      </c>
      <c r="BA63" s="71">
        <v>13370</v>
      </c>
      <c r="BB63" s="71">
        <v>0</v>
      </c>
      <c r="BC63" s="71">
        <v>0</v>
      </c>
      <c r="BD63" s="71">
        <v>0</v>
      </c>
      <c r="BE63" s="71">
        <v>0</v>
      </c>
      <c r="BF63" s="71"/>
      <c r="BG63" s="72"/>
      <c r="BH63" s="71">
        <v>0</v>
      </c>
      <c r="BI63" s="71">
        <v>0</v>
      </c>
      <c r="BJ63" s="71">
        <v>241.40199999999999</v>
      </c>
      <c r="BK63" s="71">
        <v>0</v>
      </c>
      <c r="BL63" s="71">
        <v>0</v>
      </c>
      <c r="BM63" s="71">
        <v>0</v>
      </c>
      <c r="BN63" s="72"/>
      <c r="BO63" s="71">
        <v>0</v>
      </c>
      <c r="BP63" s="71">
        <v>0</v>
      </c>
      <c r="BQ63" s="71">
        <v>13</v>
      </c>
      <c r="BR63" s="71">
        <v>0</v>
      </c>
      <c r="BS63" s="71">
        <v>0</v>
      </c>
      <c r="BT63" s="71">
        <v>0</v>
      </c>
      <c r="BU63"/>
      <c r="BV63" s="70">
        <v>241.40199999999999</v>
      </c>
      <c r="BW63" s="70">
        <v>0</v>
      </c>
      <c r="BX63" s="70">
        <v>0</v>
      </c>
      <c r="BY63" s="70">
        <v>0</v>
      </c>
      <c r="BZ63" s="70">
        <v>0</v>
      </c>
      <c r="CA63" s="70">
        <v>0</v>
      </c>
      <c r="CB63" s="70">
        <v>0</v>
      </c>
      <c r="CC63" s="70">
        <v>0</v>
      </c>
      <c r="CD63" s="70">
        <v>0</v>
      </c>
    </row>
    <row r="64" spans="1:82">
      <c r="A64" s="70" t="s">
        <v>1805</v>
      </c>
      <c r="B64" s="70">
        <v>371</v>
      </c>
      <c r="C64" s="70">
        <v>14</v>
      </c>
      <c r="D64" s="70">
        <v>22</v>
      </c>
      <c r="E64" s="70">
        <v>2017</v>
      </c>
      <c r="F64" s="70" t="s">
        <v>156</v>
      </c>
      <c r="G64" s="1064" t="s">
        <v>1791</v>
      </c>
      <c r="H64" s="70" t="s">
        <v>1792</v>
      </c>
      <c r="I64" s="148"/>
      <c r="J64" s="71">
        <v>358.16798910565279</v>
      </c>
      <c r="K64" s="71">
        <v>1.1638201550774063</v>
      </c>
      <c r="L64" s="71">
        <v>0.24127205696443985</v>
      </c>
      <c r="M64" s="71">
        <v>43.409794062632407</v>
      </c>
      <c r="N64" s="71">
        <v>58.741581888304594</v>
      </c>
      <c r="O64" s="71">
        <v>50.32024879876635</v>
      </c>
      <c r="P64" s="71">
        <v>23.125850158201708</v>
      </c>
      <c r="Q64" s="71">
        <v>2.8602456713212501</v>
      </c>
      <c r="R64" s="71">
        <v>0</v>
      </c>
      <c r="S64" s="71">
        <v>7.1656920313176675</v>
      </c>
      <c r="T64" s="72"/>
      <c r="U64" s="71">
        <v>74227667</v>
      </c>
      <c r="V64" s="71">
        <v>542</v>
      </c>
      <c r="W64" s="71">
        <v>10</v>
      </c>
      <c r="X64" s="71">
        <v>11320</v>
      </c>
      <c r="Y64" s="71">
        <v>19259</v>
      </c>
      <c r="Z64" s="71">
        <v>30086</v>
      </c>
      <c r="AA64" s="71">
        <v>4790</v>
      </c>
      <c r="AB64" s="71">
        <v>41876</v>
      </c>
      <c r="AC64" s="71">
        <v>0</v>
      </c>
      <c r="AD64" s="71">
        <v>7.1656920313176684</v>
      </c>
      <c r="AE64" s="72"/>
      <c r="AF64" s="71">
        <v>513251578.65284228</v>
      </c>
      <c r="AG64" s="71">
        <v>879803.42554001953</v>
      </c>
      <c r="AH64" s="71">
        <v>51648.095120912258</v>
      </c>
      <c r="AI64" s="71">
        <v>70013071.572841421</v>
      </c>
      <c r="AJ64" s="71">
        <v>84583251.263288409</v>
      </c>
      <c r="AK64" s="71">
        <v>0</v>
      </c>
      <c r="AL64" s="71">
        <v>0</v>
      </c>
      <c r="AM64" s="71">
        <v>5752375.5579782687</v>
      </c>
      <c r="AN64" s="71">
        <v>0</v>
      </c>
      <c r="AO64" s="71">
        <v>0</v>
      </c>
      <c r="AP64" s="71">
        <v>674531728.56761134</v>
      </c>
      <c r="AQ64" s="72"/>
      <c r="AR64" s="71">
        <v>887</v>
      </c>
      <c r="AS64" s="71">
        <v>398</v>
      </c>
      <c r="AT64" s="71">
        <v>0</v>
      </c>
      <c r="AU64" s="71">
        <v>0</v>
      </c>
      <c r="AV64" s="71">
        <v>0</v>
      </c>
      <c r="AW64" s="71">
        <v>0</v>
      </c>
      <c r="AX64" s="71"/>
      <c r="AY64" s="72"/>
      <c r="AZ64" s="71">
        <v>4077.2</v>
      </c>
      <c r="BA64" s="71">
        <v>14866.6</v>
      </c>
      <c r="BB64" s="71">
        <v>0</v>
      </c>
      <c r="BC64" s="71">
        <v>0</v>
      </c>
      <c r="BD64" s="71">
        <v>0</v>
      </c>
      <c r="BE64" s="71">
        <v>0</v>
      </c>
      <c r="BF64" s="71"/>
      <c r="BG64" s="72"/>
      <c r="BH64" s="71">
        <v>0</v>
      </c>
      <c r="BI64" s="71">
        <v>0</v>
      </c>
      <c r="BJ64" s="71">
        <v>245.047</v>
      </c>
      <c r="BK64" s="71">
        <v>0</v>
      </c>
      <c r="BL64" s="71">
        <v>0</v>
      </c>
      <c r="BM64" s="71">
        <v>0</v>
      </c>
      <c r="BN64" s="72"/>
      <c r="BO64" s="71">
        <v>0</v>
      </c>
      <c r="BP64" s="71">
        <v>0</v>
      </c>
      <c r="BQ64" s="71">
        <v>12</v>
      </c>
      <c r="BR64" s="71">
        <v>0</v>
      </c>
      <c r="BS64" s="71">
        <v>0</v>
      </c>
      <c r="BT64" s="71">
        <v>0</v>
      </c>
      <c r="BU64"/>
      <c r="BV64" s="70">
        <v>239.02500000000001</v>
      </c>
      <c r="BW64" s="70">
        <v>0</v>
      </c>
      <c r="BX64" s="70">
        <v>0</v>
      </c>
      <c r="BY64" s="70">
        <v>0</v>
      </c>
      <c r="BZ64" s="70">
        <v>0</v>
      </c>
      <c r="CA64" s="70">
        <v>6.0220000000000002</v>
      </c>
      <c r="CB64" s="70">
        <v>0</v>
      </c>
      <c r="CC64" s="70">
        <v>0</v>
      </c>
      <c r="CD64" s="70">
        <v>0</v>
      </c>
    </row>
    <row r="65" spans="1:82">
      <c r="A65" s="70" t="s">
        <v>1806</v>
      </c>
      <c r="B65" s="70">
        <v>372</v>
      </c>
      <c r="C65" s="70">
        <v>15</v>
      </c>
      <c r="D65" s="70">
        <v>22</v>
      </c>
      <c r="E65" s="70">
        <v>2018</v>
      </c>
      <c r="F65" s="70" t="s">
        <v>183</v>
      </c>
      <c r="G65" s="1064" t="s">
        <v>1791</v>
      </c>
      <c r="H65" s="70" t="s">
        <v>1792</v>
      </c>
      <c r="I65" s="148"/>
      <c r="J65" s="71">
        <v>389.83811570620372</v>
      </c>
      <c r="K65" s="71">
        <v>1.0938112037845387</v>
      </c>
      <c r="L65" s="71">
        <v>0.21742570248654666</v>
      </c>
      <c r="M65" s="71">
        <v>42.807400863301368</v>
      </c>
      <c r="N65" s="71">
        <v>61.132489660522495</v>
      </c>
      <c r="O65" s="71">
        <v>49.817944485663354</v>
      </c>
      <c r="P65" s="71">
        <v>22.886090186310124</v>
      </c>
      <c r="Q65" s="71">
        <v>2.64836812279162</v>
      </c>
      <c r="R65" s="71">
        <v>0</v>
      </c>
      <c r="S65" s="71">
        <v>6.6233167767177807</v>
      </c>
      <c r="T65" s="72"/>
      <c r="U65" s="71">
        <v>79832790</v>
      </c>
      <c r="V65" s="71">
        <v>542</v>
      </c>
      <c r="W65" s="71">
        <v>10</v>
      </c>
      <c r="X65" s="71">
        <v>11320</v>
      </c>
      <c r="Y65" s="71">
        <v>19293</v>
      </c>
      <c r="Z65" s="71">
        <v>30356</v>
      </c>
      <c r="AA65" s="71">
        <v>4788</v>
      </c>
      <c r="AB65" s="71">
        <v>41785</v>
      </c>
      <c r="AC65" s="71">
        <v>0</v>
      </c>
      <c r="AD65" s="71">
        <v>6.6233167767177807</v>
      </c>
      <c r="AE65" s="72"/>
      <c r="AF65" s="71">
        <v>562556422.48964739</v>
      </c>
      <c r="AG65" s="71">
        <v>777979.95777148264</v>
      </c>
      <c r="AH65" s="71">
        <v>48868.752859592729</v>
      </c>
      <c r="AI65" s="71">
        <v>67106937.115929961</v>
      </c>
      <c r="AJ65" s="71">
        <v>82857402.914772362</v>
      </c>
      <c r="AK65" s="71">
        <v>0</v>
      </c>
      <c r="AL65" s="71">
        <v>0</v>
      </c>
      <c r="AM65" s="71">
        <v>5751751.6610862482</v>
      </c>
      <c r="AN65" s="71">
        <v>0</v>
      </c>
      <c r="AO65" s="71">
        <v>0</v>
      </c>
      <c r="AP65" s="71">
        <v>719099362.89206707</v>
      </c>
      <c r="AQ65" s="72"/>
      <c r="AR65" s="71">
        <v>1017</v>
      </c>
      <c r="AS65" s="71">
        <v>425</v>
      </c>
      <c r="AT65" s="71">
        <v>0</v>
      </c>
      <c r="AU65" s="71">
        <v>0</v>
      </c>
      <c r="AV65" s="71">
        <v>0</v>
      </c>
      <c r="AW65" s="71">
        <v>0</v>
      </c>
      <c r="AX65" s="71"/>
      <c r="AY65" s="72"/>
      <c r="AZ65" s="71">
        <v>4775.6000000000004</v>
      </c>
      <c r="BA65" s="71">
        <v>15527.8</v>
      </c>
      <c r="BB65" s="71">
        <v>0</v>
      </c>
      <c r="BC65" s="71">
        <v>0</v>
      </c>
      <c r="BD65" s="71">
        <v>0</v>
      </c>
      <c r="BE65" s="71">
        <v>0</v>
      </c>
      <c r="BF65" s="71"/>
      <c r="BG65" s="72"/>
      <c r="BH65" s="71">
        <v>0</v>
      </c>
      <c r="BI65" s="71">
        <v>0</v>
      </c>
      <c r="BJ65" s="71">
        <v>236.75200000000001</v>
      </c>
      <c r="BK65" s="71">
        <v>0</v>
      </c>
      <c r="BL65" s="71">
        <v>0</v>
      </c>
      <c r="BM65" s="71">
        <v>0</v>
      </c>
      <c r="BN65" s="72"/>
      <c r="BO65" s="71">
        <v>0</v>
      </c>
      <c r="BP65" s="71">
        <v>0</v>
      </c>
      <c r="BQ65" s="71">
        <v>12</v>
      </c>
      <c r="BR65" s="71">
        <v>0</v>
      </c>
      <c r="BS65" s="71">
        <v>0</v>
      </c>
      <c r="BT65" s="71">
        <v>0</v>
      </c>
      <c r="BU65"/>
      <c r="BV65" s="70">
        <v>230.48099999999999</v>
      </c>
      <c r="BW65" s="70">
        <v>0</v>
      </c>
      <c r="BX65" s="70">
        <v>0</v>
      </c>
      <c r="BY65" s="70">
        <v>0</v>
      </c>
      <c r="BZ65" s="70">
        <v>0</v>
      </c>
      <c r="CA65" s="70">
        <v>6.2709999999999999</v>
      </c>
      <c r="CB65" s="70">
        <v>0</v>
      </c>
      <c r="CC65" s="70">
        <v>0</v>
      </c>
      <c r="CD65" s="70">
        <v>0</v>
      </c>
    </row>
    <row r="66" spans="1:82">
      <c r="A66" s="70" t="s">
        <v>1807</v>
      </c>
      <c r="B66" s="70">
        <v>373</v>
      </c>
      <c r="C66" s="70">
        <v>16</v>
      </c>
      <c r="D66" s="70">
        <v>22</v>
      </c>
      <c r="E66" s="70">
        <v>2019</v>
      </c>
      <c r="F66" s="70" t="s">
        <v>158</v>
      </c>
      <c r="G66" s="70" t="s">
        <v>1791</v>
      </c>
      <c r="H66" s="70" t="s">
        <v>1792</v>
      </c>
      <c r="I66" s="148"/>
      <c r="J66" s="71">
        <v>293.29713905217562</v>
      </c>
      <c r="K66" s="71">
        <v>1.0020636287027429</v>
      </c>
      <c r="L66" s="71">
        <v>0.21916492433794738</v>
      </c>
      <c r="M66" s="71">
        <v>40.465321132996841</v>
      </c>
      <c r="N66" s="71">
        <v>54.305617154708727</v>
      </c>
      <c r="O66" s="71">
        <v>48.919683187960246</v>
      </c>
      <c r="P66" s="71">
        <v>23.22242778148782</v>
      </c>
      <c r="Q66" s="71">
        <v>2.59102698799285</v>
      </c>
      <c r="R66" s="71">
        <v>0</v>
      </c>
      <c r="S66" s="71">
        <v>8.4827278330016185</v>
      </c>
      <c r="T66" s="72"/>
      <c r="U66" s="71">
        <v>62711106</v>
      </c>
      <c r="V66" s="71">
        <v>542</v>
      </c>
      <c r="W66" s="71">
        <v>10</v>
      </c>
      <c r="X66" s="71">
        <v>11320</v>
      </c>
      <c r="Y66" s="71">
        <v>19578</v>
      </c>
      <c r="Z66" s="71">
        <v>30627</v>
      </c>
      <c r="AA66" s="71">
        <v>4822</v>
      </c>
      <c r="AB66" s="71">
        <v>41987</v>
      </c>
      <c r="AC66" s="71">
        <v>0</v>
      </c>
      <c r="AD66" s="71">
        <v>8.4827278330016185</v>
      </c>
      <c r="AE66" s="72"/>
      <c r="AF66" s="71">
        <v>432573731.40207762</v>
      </c>
      <c r="AG66" s="71">
        <v>752232.91761387582</v>
      </c>
      <c r="AH66" s="71">
        <v>51614.825472770637</v>
      </c>
      <c r="AI66" s="71">
        <v>65868976.760702834</v>
      </c>
      <c r="AJ66" s="71">
        <v>76038212.016423181</v>
      </c>
      <c r="AK66" s="71">
        <v>0</v>
      </c>
      <c r="AL66" s="71">
        <v>0</v>
      </c>
      <c r="AM66" s="71">
        <v>5718313.3220332265</v>
      </c>
      <c r="AN66" s="71">
        <v>0</v>
      </c>
      <c r="AO66" s="71">
        <v>0</v>
      </c>
      <c r="AP66" s="71">
        <v>581003081.24432349</v>
      </c>
      <c r="AQ66" s="72"/>
      <c r="AR66" s="71">
        <v>1156</v>
      </c>
      <c r="AS66" s="71">
        <v>483</v>
      </c>
      <c r="AT66" s="71">
        <v>0</v>
      </c>
      <c r="AU66" s="71">
        <v>0</v>
      </c>
      <c r="AV66" s="71">
        <v>0</v>
      </c>
      <c r="AW66" s="71">
        <v>0</v>
      </c>
      <c r="AX66" s="71"/>
      <c r="AY66" s="72"/>
      <c r="AZ66" s="71">
        <v>5499.1000000000067</v>
      </c>
      <c r="BA66" s="71">
        <v>18334.399999999991</v>
      </c>
      <c r="BB66" s="71">
        <v>0</v>
      </c>
      <c r="BC66" s="71">
        <v>0</v>
      </c>
      <c r="BD66" s="71">
        <v>0</v>
      </c>
      <c r="BE66" s="71">
        <v>0</v>
      </c>
      <c r="BF66" s="71"/>
      <c r="BG66" s="72"/>
      <c r="BH66" s="71">
        <v>0</v>
      </c>
      <c r="BI66" s="71">
        <v>0</v>
      </c>
      <c r="BJ66" s="71">
        <v>244.84399999999999</v>
      </c>
      <c r="BK66" s="71">
        <v>0</v>
      </c>
      <c r="BL66" s="71">
        <v>0</v>
      </c>
      <c r="BM66" s="71">
        <v>0</v>
      </c>
      <c r="BN66" s="72"/>
      <c r="BO66" s="71">
        <v>0</v>
      </c>
      <c r="BP66" s="71">
        <v>0</v>
      </c>
      <c r="BQ66" s="71">
        <v>13</v>
      </c>
      <c r="BR66" s="71">
        <v>0</v>
      </c>
      <c r="BS66" s="71">
        <v>0</v>
      </c>
      <c r="BT66" s="71">
        <v>0</v>
      </c>
      <c r="BU66"/>
      <c r="BV66" s="70">
        <v>239.458</v>
      </c>
      <c r="BW66" s="70">
        <v>0</v>
      </c>
      <c r="BX66" s="70">
        <v>0</v>
      </c>
      <c r="BY66" s="70">
        <v>0</v>
      </c>
      <c r="BZ66" s="70">
        <v>0</v>
      </c>
      <c r="CA66" s="70">
        <v>5.3860000000000001</v>
      </c>
      <c r="CB66" s="70">
        <v>0</v>
      </c>
      <c r="CC66" s="70">
        <v>0</v>
      </c>
      <c r="CD66" s="70">
        <v>0</v>
      </c>
    </row>
    <row r="67" spans="1:82">
      <c r="A67" s="70" t="s">
        <v>1808</v>
      </c>
      <c r="B67" s="70">
        <v>374</v>
      </c>
      <c r="C67" s="70">
        <v>17</v>
      </c>
      <c r="D67" s="70">
        <v>22</v>
      </c>
      <c r="E67" s="70">
        <v>2020</v>
      </c>
      <c r="F67" s="70" t="s">
        <v>159</v>
      </c>
      <c r="G67" s="70" t="s">
        <v>1791</v>
      </c>
      <c r="H67" s="70" t="s">
        <v>1792</v>
      </c>
      <c r="I67" s="148"/>
      <c r="J67" s="71">
        <v>275.41550128741892</v>
      </c>
      <c r="K67" s="71">
        <v>0.98770727598461794</v>
      </c>
      <c r="L67" s="71">
        <v>1.0897584077089912</v>
      </c>
      <c r="M67" s="71">
        <v>38.258236540275519</v>
      </c>
      <c r="N67" s="71">
        <v>51.329613015930313</v>
      </c>
      <c r="O67" s="71">
        <v>43.126451925239806</v>
      </c>
      <c r="P67" s="71">
        <v>22.02499442326496</v>
      </c>
      <c r="Q67" s="71">
        <v>2.4597234587561401</v>
      </c>
      <c r="R67" s="71">
        <v>0</v>
      </c>
      <c r="S67" s="71">
        <v>7.4559095848836421</v>
      </c>
      <c r="T67" s="72"/>
      <c r="U67" s="71">
        <v>52962792</v>
      </c>
      <c r="V67" s="71">
        <v>461</v>
      </c>
      <c r="W67" s="71">
        <v>61</v>
      </c>
      <c r="X67" s="71">
        <v>11201</v>
      </c>
      <c r="Y67" s="71">
        <v>19632</v>
      </c>
      <c r="Z67" s="71">
        <v>30817</v>
      </c>
      <c r="AA67" s="71">
        <v>4861</v>
      </c>
      <c r="AB67" s="71">
        <v>41718</v>
      </c>
      <c r="AC67" s="71">
        <v>0</v>
      </c>
      <c r="AD67" s="71">
        <v>7.4559095848836421</v>
      </c>
      <c r="AE67" s="72"/>
      <c r="AF67" s="71">
        <v>412172765.80844599</v>
      </c>
      <c r="AG67" s="71">
        <v>697568.26390727505</v>
      </c>
      <c r="AH67" s="71">
        <v>273978.61345233157</v>
      </c>
      <c r="AI67" s="71">
        <v>63378770.15033818</v>
      </c>
      <c r="AJ67" s="71">
        <v>78324764.212834418</v>
      </c>
      <c r="AK67" s="71"/>
      <c r="AL67" s="71"/>
      <c r="AM67" s="71">
        <v>5444662.4966471707</v>
      </c>
      <c r="AN67" s="71"/>
      <c r="AO67" s="71"/>
      <c r="AP67" s="71">
        <v>560292509.54562533</v>
      </c>
      <c r="AQ67" s="72"/>
      <c r="AR67" s="71">
        <v>1273</v>
      </c>
      <c r="AS67" s="71">
        <v>496</v>
      </c>
      <c r="AT67" s="71">
        <v>0</v>
      </c>
      <c r="AU67" s="71">
        <v>0</v>
      </c>
      <c r="AV67" s="71">
        <v>0</v>
      </c>
      <c r="AW67" s="71">
        <v>0</v>
      </c>
      <c r="AX67" s="71"/>
      <c r="AY67" s="72"/>
      <c r="AZ67" s="71">
        <v>6180.2000000000044</v>
      </c>
      <c r="BA67" s="71">
        <v>19983.600000000009</v>
      </c>
      <c r="BB67" s="71">
        <v>0</v>
      </c>
      <c r="BC67" s="71">
        <v>0</v>
      </c>
      <c r="BD67" s="71">
        <v>0</v>
      </c>
      <c r="BE67" s="71">
        <v>0</v>
      </c>
      <c r="BF67" s="71"/>
      <c r="BG67" s="72"/>
      <c r="BH67" s="71">
        <v>0</v>
      </c>
      <c r="BI67" s="71">
        <v>0</v>
      </c>
      <c r="BJ67" s="71">
        <v>202.91499999999999</v>
      </c>
      <c r="BK67" s="71">
        <v>0</v>
      </c>
      <c r="BL67" s="71">
        <v>0</v>
      </c>
      <c r="BM67" s="71">
        <v>0</v>
      </c>
      <c r="BN67" s="72"/>
      <c r="BO67" s="71">
        <v>0</v>
      </c>
      <c r="BP67" s="71">
        <v>0</v>
      </c>
      <c r="BQ67" s="71">
        <v>12</v>
      </c>
      <c r="BR67" s="71">
        <v>0</v>
      </c>
      <c r="BS67" s="71">
        <v>0</v>
      </c>
      <c r="BT67" s="71">
        <v>0</v>
      </c>
      <c r="BU67"/>
      <c r="BV67" s="70">
        <v>202.91499999999999</v>
      </c>
      <c r="BW67" s="70">
        <v>0</v>
      </c>
      <c r="BX67" s="70">
        <v>0</v>
      </c>
      <c r="BY67" s="70">
        <v>0</v>
      </c>
      <c r="BZ67" s="70">
        <v>0</v>
      </c>
      <c r="CA67" s="70">
        <v>0</v>
      </c>
      <c r="CB67" s="70">
        <v>0</v>
      </c>
      <c r="CC67" s="70">
        <v>0</v>
      </c>
      <c r="CD67" s="70">
        <v>0</v>
      </c>
    </row>
    <row r="68" spans="1:82">
      <c r="A68" s="70" t="s">
        <v>1809</v>
      </c>
      <c r="B68" s="70">
        <v>374</v>
      </c>
      <c r="C68" s="70">
        <v>18</v>
      </c>
      <c r="D68" s="70">
        <v>22</v>
      </c>
      <c r="E68" s="70">
        <v>2021</v>
      </c>
      <c r="F68" s="70" t="s">
        <v>160</v>
      </c>
      <c r="G68" s="70" t="s">
        <v>1791</v>
      </c>
      <c r="H68" s="70" t="s">
        <v>1792</v>
      </c>
      <c r="I68" s="148"/>
      <c r="J68" s="71">
        <v>260.34427570768315</v>
      </c>
      <c r="K68" s="71">
        <v>1.0841223700576705</v>
      </c>
      <c r="L68" s="71">
        <v>1.0673232856976471</v>
      </c>
      <c r="M68" s="71">
        <v>42.589219502317697</v>
      </c>
      <c r="N68" s="71">
        <v>56.530934360074596</v>
      </c>
      <c r="O68" s="71">
        <v>41.91982138491921</v>
      </c>
      <c r="P68" s="71">
        <v>22.870613935812752</v>
      </c>
      <c r="Q68" s="71">
        <v>2.4322901199623899</v>
      </c>
      <c r="R68" s="71">
        <v>0</v>
      </c>
      <c r="S68" s="71">
        <v>5.9985590588808728</v>
      </c>
      <c r="T68" s="72"/>
      <c r="U68" s="71">
        <v>53172435</v>
      </c>
      <c r="V68" s="71">
        <v>461</v>
      </c>
      <c r="W68" s="71">
        <v>61</v>
      </c>
      <c r="X68" s="71">
        <v>11201</v>
      </c>
      <c r="Y68" s="71">
        <v>19784</v>
      </c>
      <c r="Z68" s="71">
        <v>30843</v>
      </c>
      <c r="AA68" s="71">
        <v>4922</v>
      </c>
      <c r="AB68" s="71">
        <v>41658</v>
      </c>
      <c r="AC68" s="71">
        <v>0</v>
      </c>
      <c r="AD68" s="71">
        <v>5.9985590588808728</v>
      </c>
      <c r="AE68" s="72"/>
      <c r="AF68" s="71">
        <v>383061923.38587654</v>
      </c>
      <c r="AG68" s="71">
        <v>753858.4238158979</v>
      </c>
      <c r="AH68" s="71">
        <v>256102.23335022485</v>
      </c>
      <c r="AI68" s="71">
        <v>69770808.149169624</v>
      </c>
      <c r="AJ68" s="71">
        <v>83510711.487965226</v>
      </c>
      <c r="AK68" s="71">
        <v>0</v>
      </c>
      <c r="AL68" s="71">
        <v>0</v>
      </c>
      <c r="AM68" s="71">
        <v>5468191.0382974539</v>
      </c>
      <c r="AN68" s="71">
        <v>0</v>
      </c>
      <c r="AO68" s="71">
        <v>0</v>
      </c>
      <c r="AP68" s="71">
        <v>542821594.71847486</v>
      </c>
      <c r="AQ68" s="72"/>
      <c r="AR68" s="71">
        <v>1395</v>
      </c>
      <c r="AS68" s="71">
        <v>504</v>
      </c>
      <c r="AT68" s="71">
        <v>0</v>
      </c>
      <c r="AU68" s="71">
        <v>0</v>
      </c>
      <c r="AV68" s="71">
        <v>0</v>
      </c>
      <c r="AW68" s="71">
        <v>0</v>
      </c>
      <c r="AX68" s="71"/>
      <c r="AY68" s="72"/>
      <c r="AZ68" s="71">
        <v>6826.5000000000045</v>
      </c>
      <c r="BA68" s="71">
        <v>20286.200000000012</v>
      </c>
      <c r="BB68" s="71">
        <v>0</v>
      </c>
      <c r="BC68" s="71">
        <v>0</v>
      </c>
      <c r="BD68" s="71">
        <v>0</v>
      </c>
      <c r="BE68" s="71">
        <v>0</v>
      </c>
      <c r="BF68" s="71"/>
      <c r="BG68" s="72"/>
      <c r="BH68" s="71">
        <v>0</v>
      </c>
      <c r="BI68" s="71">
        <v>0</v>
      </c>
      <c r="BJ68" s="71">
        <v>194.227</v>
      </c>
      <c r="BK68" s="71">
        <v>0</v>
      </c>
      <c r="BL68" s="71">
        <v>0</v>
      </c>
      <c r="BM68" s="71">
        <v>0</v>
      </c>
      <c r="BN68" s="72"/>
      <c r="BO68" s="71">
        <v>0</v>
      </c>
      <c r="BP68" s="71">
        <v>0</v>
      </c>
      <c r="BQ68" s="71">
        <v>13</v>
      </c>
      <c r="BR68" s="71">
        <v>0</v>
      </c>
      <c r="BS68" s="71">
        <v>0</v>
      </c>
      <c r="BT68" s="71">
        <v>0</v>
      </c>
      <c r="BU68"/>
      <c r="BV68" s="70">
        <v>194.227</v>
      </c>
      <c r="BW68" s="70">
        <v>0</v>
      </c>
      <c r="BX68" s="70">
        <v>0</v>
      </c>
      <c r="BY68" s="70">
        <v>0</v>
      </c>
      <c r="BZ68" s="70">
        <v>0</v>
      </c>
      <c r="CA68" s="70">
        <v>0</v>
      </c>
      <c r="CB68" s="70">
        <v>0</v>
      </c>
      <c r="CC68" s="70">
        <v>0</v>
      </c>
      <c r="CD68" s="70">
        <v>0</v>
      </c>
    </row>
    <row r="69" spans="1:82">
      <c r="A69" s="70" t="s">
        <v>1810</v>
      </c>
      <c r="B69" s="70">
        <v>374</v>
      </c>
      <c r="C69" s="70">
        <v>19</v>
      </c>
      <c r="D69" s="70">
        <v>22</v>
      </c>
      <c r="E69" s="70">
        <v>2022</v>
      </c>
      <c r="F69" s="70" t="s">
        <v>161</v>
      </c>
      <c r="G69" s="70" t="s">
        <v>1791</v>
      </c>
      <c r="H69" s="70" t="s">
        <v>1792</v>
      </c>
      <c r="I69" s="148"/>
      <c r="J69" s="71">
        <v>262.77847648892168</v>
      </c>
      <c r="K69" s="71">
        <v>0.9586003296281127</v>
      </c>
      <c r="L69" s="71">
        <v>1.031597415315217</v>
      </c>
      <c r="M69" s="71">
        <v>40.947362548240221</v>
      </c>
      <c r="N69" s="71">
        <v>61.900675301943771</v>
      </c>
      <c r="O69" s="71">
        <v>44.424385746566593</v>
      </c>
      <c r="P69" s="71">
        <v>22.527199812594624</v>
      </c>
      <c r="Q69" s="71">
        <v>2.4565796579781192</v>
      </c>
      <c r="R69" s="71">
        <v>0</v>
      </c>
      <c r="S69" s="71">
        <v>6.0695217153414669</v>
      </c>
      <c r="T69" s="72"/>
      <c r="U69" s="71">
        <v>63011109</v>
      </c>
      <c r="V69" s="71">
        <v>461</v>
      </c>
      <c r="W69" s="71">
        <v>61</v>
      </c>
      <c r="X69" s="71">
        <v>11201</v>
      </c>
      <c r="Y69" s="71">
        <v>20137</v>
      </c>
      <c r="Z69" s="71">
        <v>31055</v>
      </c>
      <c r="AA69" s="71">
        <v>4922</v>
      </c>
      <c r="AB69" s="71">
        <v>41729</v>
      </c>
      <c r="AC69" s="71">
        <v>0</v>
      </c>
      <c r="AD69" s="71">
        <v>6.0695217153414669</v>
      </c>
      <c r="AE69" s="72"/>
      <c r="AF69" s="71">
        <v>380653852.89998668</v>
      </c>
      <c r="AG69" s="71">
        <v>717625.73746134376</v>
      </c>
      <c r="AH69" s="71">
        <v>289743.64960271947</v>
      </c>
      <c r="AI69" s="71">
        <v>65489160.973081879</v>
      </c>
      <c r="AJ69" s="71">
        <v>97943022.094111398</v>
      </c>
      <c r="AK69" s="71">
        <v>0</v>
      </c>
      <c r="AL69" s="71">
        <v>0</v>
      </c>
      <c r="AM69" s="71">
        <v>5388352.8683145251</v>
      </c>
      <c r="AN69" s="71">
        <v>0</v>
      </c>
      <c r="AO69" s="71">
        <v>0</v>
      </c>
      <c r="AP69" s="71">
        <v>550481758.2225585</v>
      </c>
      <c r="AQ69" s="72"/>
      <c r="AR69" s="71">
        <v>1527</v>
      </c>
      <c r="AS69" s="71">
        <v>508</v>
      </c>
      <c r="AT69" s="71">
        <v>0</v>
      </c>
      <c r="AU69" s="71">
        <v>0</v>
      </c>
      <c r="AV69" s="71">
        <v>0</v>
      </c>
      <c r="AW69" s="71">
        <v>0</v>
      </c>
      <c r="AX69" s="71"/>
      <c r="AY69" s="72"/>
      <c r="AZ69" s="71">
        <v>7553.2</v>
      </c>
      <c r="BA69" s="71">
        <v>20838.100000000006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1811</v>
      </c>
      <c r="B70" s="70">
        <v>374</v>
      </c>
      <c r="C70" s="70">
        <v>20</v>
      </c>
      <c r="D70" s="70">
        <v>22</v>
      </c>
      <c r="E70" s="70">
        <v>2023</v>
      </c>
      <c r="F70" s="70" t="s">
        <v>1539</v>
      </c>
      <c r="G70" s="70" t="s">
        <v>1791</v>
      </c>
      <c r="H70" s="70" t="s">
        <v>1792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1613</v>
      </c>
      <c r="AS70" s="71">
        <v>510</v>
      </c>
      <c r="AT70" s="71">
        <v>0</v>
      </c>
      <c r="AU70" s="71">
        <v>0</v>
      </c>
      <c r="AV70" s="71">
        <v>0</v>
      </c>
      <c r="AW70" s="71">
        <v>0</v>
      </c>
      <c r="AX70" s="71"/>
      <c r="AY70" s="72"/>
      <c r="AZ70" s="71">
        <v>8061.8999999999933</v>
      </c>
      <c r="BA70" s="71">
        <v>20867.000000000007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1812</v>
      </c>
      <c r="B71" s="70">
        <v>374</v>
      </c>
      <c r="C71" s="70">
        <v>21</v>
      </c>
      <c r="D71" s="70">
        <v>22</v>
      </c>
      <c r="E71" s="70">
        <v>2024</v>
      </c>
      <c r="F71" s="70" t="s">
        <v>1558</v>
      </c>
      <c r="G71" s="70" t="s">
        <v>1791</v>
      </c>
      <c r="H71" s="70" t="s">
        <v>1792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1813</v>
      </c>
      <c r="B72" s="70">
        <v>409</v>
      </c>
      <c r="C72" s="70">
        <v>1</v>
      </c>
      <c r="D72" s="70">
        <v>25</v>
      </c>
      <c r="E72" s="70">
        <v>1990</v>
      </c>
      <c r="F72" s="70" t="s">
        <v>787</v>
      </c>
      <c r="G72" s="70" t="s">
        <v>1814</v>
      </c>
      <c r="H72" s="70" t="s">
        <v>1815</v>
      </c>
      <c r="I72" s="148"/>
      <c r="J72" s="71">
        <v>340.29779555108252</v>
      </c>
      <c r="K72" s="71">
        <v>5.6208254999755596</v>
      </c>
      <c r="L72" s="71">
        <v>4.2084562541467614</v>
      </c>
      <c r="M72" s="71">
        <v>51.325311311797293</v>
      </c>
      <c r="N72" s="71">
        <v>40.39548833271315</v>
      </c>
      <c r="O72" s="71">
        <v>35.829275520784442</v>
      </c>
      <c r="P72" s="71">
        <v>58.77820407301801</v>
      </c>
      <c r="Q72" s="71">
        <v>3.3288356740246998</v>
      </c>
      <c r="R72" s="71">
        <v>16.710034201265682</v>
      </c>
      <c r="S72" s="71">
        <v>4.2010869816726606</v>
      </c>
      <c r="T72" s="72"/>
      <c r="U72" s="71">
        <v>14279268</v>
      </c>
      <c r="V72" s="71">
        <v>2489</v>
      </c>
      <c r="W72" s="71">
        <v>44</v>
      </c>
      <c r="X72" s="71">
        <v>19111</v>
      </c>
      <c r="Y72" s="71">
        <v>17387</v>
      </c>
      <c r="Z72" s="71">
        <v>14737</v>
      </c>
      <c r="AA72" s="71">
        <v>14272</v>
      </c>
      <c r="AB72" s="71">
        <v>54049</v>
      </c>
      <c r="AC72" s="71">
        <v>2894208</v>
      </c>
      <c r="AD72" s="71">
        <v>4.2010869816726606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1816</v>
      </c>
      <c r="B73" s="70">
        <v>410</v>
      </c>
      <c r="C73" s="70">
        <v>2</v>
      </c>
      <c r="D73" s="70">
        <v>25</v>
      </c>
      <c r="E73" s="70">
        <v>2005</v>
      </c>
      <c r="F73" s="70" t="s">
        <v>789</v>
      </c>
      <c r="G73" s="70" t="s">
        <v>1814</v>
      </c>
      <c r="H73" s="70" t="s">
        <v>1815</v>
      </c>
      <c r="I73" s="148"/>
      <c r="J73" s="71">
        <v>296.34021386074028</v>
      </c>
      <c r="K73" s="71">
        <v>4.200048268693565</v>
      </c>
      <c r="L73" s="71">
        <v>7.6008892557673073</v>
      </c>
      <c r="M73" s="71">
        <v>69.041068117666626</v>
      </c>
      <c r="N73" s="71">
        <v>53.850109350978137</v>
      </c>
      <c r="O73" s="71">
        <v>54.09629479712779</v>
      </c>
      <c r="P73" s="71">
        <v>57.854773659933713</v>
      </c>
      <c r="Q73" s="71">
        <v>3.03078812068589</v>
      </c>
      <c r="R73" s="71">
        <v>5.2150408936365462</v>
      </c>
      <c r="S73" s="71">
        <v>8.4406386992804414</v>
      </c>
      <c r="T73" s="72"/>
      <c r="U73" s="71">
        <v>13140989</v>
      </c>
      <c r="V73" s="71">
        <v>2049</v>
      </c>
      <c r="W73" s="71">
        <v>68</v>
      </c>
      <c r="X73" s="71">
        <v>14041</v>
      </c>
      <c r="Y73" s="71">
        <v>20045</v>
      </c>
      <c r="Z73" s="71">
        <v>25748</v>
      </c>
      <c r="AA73" s="71">
        <v>11505</v>
      </c>
      <c r="AB73" s="71">
        <v>51444</v>
      </c>
      <c r="AC73" s="71">
        <v>922172</v>
      </c>
      <c r="AD73" s="71">
        <v>8.4406386992804414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1817</v>
      </c>
      <c r="B74" s="70">
        <v>411</v>
      </c>
      <c r="C74" s="70">
        <v>3</v>
      </c>
      <c r="D74" s="70">
        <v>25</v>
      </c>
      <c r="E74" s="70">
        <v>2006</v>
      </c>
      <c r="F74" s="70" t="s">
        <v>790</v>
      </c>
      <c r="G74" s="70" t="s">
        <v>1814</v>
      </c>
      <c r="H74" s="70" t="s">
        <v>1815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1818</v>
      </c>
      <c r="B75" s="70">
        <v>412</v>
      </c>
      <c r="C75" s="70">
        <v>4</v>
      </c>
      <c r="D75" s="70">
        <v>25</v>
      </c>
      <c r="E75" s="70">
        <v>2007</v>
      </c>
      <c r="F75" s="70" t="s">
        <v>791</v>
      </c>
      <c r="G75" s="70" t="s">
        <v>1814</v>
      </c>
      <c r="H75" s="70" t="s">
        <v>1815</v>
      </c>
      <c r="I75" s="148"/>
      <c r="J75" s="71">
        <v>269.80883076591488</v>
      </c>
      <c r="K75" s="71">
        <v>5.0815393865997862</v>
      </c>
      <c r="L75" s="71">
        <v>5.6933445717810711</v>
      </c>
      <c r="M75" s="71">
        <v>70.866180845363616</v>
      </c>
      <c r="N75" s="71">
        <v>57.328538814889633</v>
      </c>
      <c r="O75" s="71">
        <v>52.266482958149773</v>
      </c>
      <c r="P75" s="71">
        <v>56.523864111582377</v>
      </c>
      <c r="Q75" s="71">
        <v>3.1201960655558798</v>
      </c>
      <c r="R75" s="71">
        <v>3.987163894999143</v>
      </c>
      <c r="S75" s="71">
        <v>5.4066508997196223</v>
      </c>
      <c r="T75" s="72"/>
      <c r="U75" s="71">
        <v>12775917</v>
      </c>
      <c r="V75" s="71">
        <v>1869</v>
      </c>
      <c r="W75" s="71">
        <v>67</v>
      </c>
      <c r="X75" s="71">
        <v>18418</v>
      </c>
      <c r="Y75" s="71">
        <v>20083</v>
      </c>
      <c r="Z75" s="71">
        <v>25861</v>
      </c>
      <c r="AA75" s="71">
        <v>11069</v>
      </c>
      <c r="AB75" s="71">
        <v>50161</v>
      </c>
      <c r="AC75" s="71">
        <v>725277</v>
      </c>
      <c r="AD75" s="71">
        <v>5.4066508997196223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1819</v>
      </c>
      <c r="B76" s="70">
        <v>413</v>
      </c>
      <c r="C76" s="70">
        <v>5</v>
      </c>
      <c r="D76" s="70">
        <v>25</v>
      </c>
      <c r="E76" s="70">
        <v>2008</v>
      </c>
      <c r="F76" s="70" t="s">
        <v>792</v>
      </c>
      <c r="G76" s="70" t="s">
        <v>1814</v>
      </c>
      <c r="H76" s="70" t="s">
        <v>1815</v>
      </c>
      <c r="I76" s="148"/>
      <c r="J76" s="71">
        <v>277.91082919817688</v>
      </c>
      <c r="K76" s="71">
        <v>3.986810978325118</v>
      </c>
      <c r="L76" s="71">
        <v>5.1361980727719549</v>
      </c>
      <c r="M76" s="71">
        <v>77.605278710544354</v>
      </c>
      <c r="N76" s="71">
        <v>51.314945600947958</v>
      </c>
      <c r="O76" s="71">
        <v>49.918229588101212</v>
      </c>
      <c r="P76" s="71">
        <v>54.730315672813923</v>
      </c>
      <c r="Q76" s="71">
        <v>3.0338444692351301</v>
      </c>
      <c r="R76" s="71">
        <v>3.647099950514356</v>
      </c>
      <c r="S76" s="71">
        <v>5.1054768975370042</v>
      </c>
      <c r="T76" s="72"/>
      <c r="U76" s="71">
        <v>14844834</v>
      </c>
      <c r="V76" s="71">
        <v>1869</v>
      </c>
      <c r="W76" s="71">
        <v>67</v>
      </c>
      <c r="X76" s="71">
        <v>18418</v>
      </c>
      <c r="Y76" s="71">
        <v>20074</v>
      </c>
      <c r="Z76" s="71">
        <v>25566</v>
      </c>
      <c r="AA76" s="71">
        <v>10730</v>
      </c>
      <c r="AB76" s="71">
        <v>49575</v>
      </c>
      <c r="AC76" s="71">
        <v>688887</v>
      </c>
      <c r="AD76" s="71">
        <v>5.1054768975370042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1820</v>
      </c>
      <c r="B77" s="70">
        <v>414</v>
      </c>
      <c r="C77" s="70">
        <v>6</v>
      </c>
      <c r="D77" s="70">
        <v>25</v>
      </c>
      <c r="E77" s="70">
        <v>2009</v>
      </c>
      <c r="F77" s="70" t="s">
        <v>176</v>
      </c>
      <c r="G77" s="70" t="s">
        <v>1814</v>
      </c>
      <c r="H77" s="70" t="s">
        <v>1815</v>
      </c>
      <c r="I77" s="148"/>
      <c r="J77" s="71">
        <v>241.69511308141571</v>
      </c>
      <c r="K77" s="71">
        <v>2.344431254471854</v>
      </c>
      <c r="L77" s="71">
        <v>5.3115756968143284</v>
      </c>
      <c r="M77" s="71">
        <v>59.023380903554362</v>
      </c>
      <c r="N77" s="71">
        <v>45.018159383235727</v>
      </c>
      <c r="O77" s="71">
        <v>51.006437614803779</v>
      </c>
      <c r="P77" s="71">
        <v>51.79119450022241</v>
      </c>
      <c r="Q77" s="71">
        <v>2.8566288568314802</v>
      </c>
      <c r="R77" s="71">
        <v>3.1420387168618351</v>
      </c>
      <c r="S77" s="71">
        <v>3.6864722060452202</v>
      </c>
      <c r="T77" s="72"/>
      <c r="U77" s="71">
        <v>11410403</v>
      </c>
      <c r="V77" s="71">
        <v>1501</v>
      </c>
      <c r="W77" s="71">
        <v>83</v>
      </c>
      <c r="X77" s="71">
        <v>17286</v>
      </c>
      <c r="Y77" s="71">
        <v>20142</v>
      </c>
      <c r="Z77" s="71">
        <v>25785</v>
      </c>
      <c r="AA77" s="71">
        <v>10424</v>
      </c>
      <c r="AB77" s="71">
        <v>49001</v>
      </c>
      <c r="AC77" s="71">
        <v>578995</v>
      </c>
      <c r="AD77" s="71">
        <v>3.6864722060452202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23.4</v>
      </c>
      <c r="BK77" s="71">
        <v>0</v>
      </c>
      <c r="BL77" s="71">
        <v>6.49</v>
      </c>
      <c r="BM77" s="71">
        <v>0</v>
      </c>
      <c r="BN77" s="72"/>
      <c r="BO77" s="71">
        <v>0</v>
      </c>
      <c r="BP77" s="71">
        <v>0</v>
      </c>
      <c r="BQ77" s="71">
        <v>1</v>
      </c>
      <c r="BR77" s="71">
        <v>0</v>
      </c>
      <c r="BS77" s="71">
        <v>2</v>
      </c>
      <c r="BT77" s="71">
        <v>0</v>
      </c>
      <c r="BU77"/>
      <c r="BV77" s="70">
        <v>29.89</v>
      </c>
      <c r="BW77" s="70">
        <v>0</v>
      </c>
      <c r="BX77" s="70">
        <v>0</v>
      </c>
      <c r="BY77" s="70">
        <v>0</v>
      </c>
      <c r="BZ77" s="70">
        <v>0</v>
      </c>
      <c r="CA77" s="70">
        <v>0</v>
      </c>
      <c r="CB77" s="70">
        <v>0</v>
      </c>
      <c r="CC77" s="70">
        <v>0</v>
      </c>
      <c r="CD77" s="70">
        <v>0</v>
      </c>
    </row>
    <row r="78" spans="1:82">
      <c r="A78" s="70" t="s">
        <v>1821</v>
      </c>
      <c r="B78" s="70">
        <v>415</v>
      </c>
      <c r="C78" s="70">
        <v>7</v>
      </c>
      <c r="D78" s="70">
        <v>25</v>
      </c>
      <c r="E78" s="70">
        <v>2010</v>
      </c>
      <c r="F78" s="70" t="s">
        <v>177</v>
      </c>
      <c r="G78" s="70" t="s">
        <v>1814</v>
      </c>
      <c r="H78" s="70" t="s">
        <v>1815</v>
      </c>
      <c r="I78" s="148"/>
      <c r="J78" s="71">
        <v>211.5859384715674</v>
      </c>
      <c r="K78" s="71">
        <v>3.2856552593454871</v>
      </c>
      <c r="L78" s="71">
        <v>4.9405840776398042</v>
      </c>
      <c r="M78" s="71">
        <v>64.820318870114434</v>
      </c>
      <c r="N78" s="71">
        <v>48.817492897976223</v>
      </c>
      <c r="O78" s="71">
        <v>50.918191769291283</v>
      </c>
      <c r="P78" s="71">
        <v>51.731705787239171</v>
      </c>
      <c r="Q78" s="71">
        <v>2.9461269382853001</v>
      </c>
      <c r="R78" s="71">
        <v>3.1591394980601049</v>
      </c>
      <c r="S78" s="71">
        <v>7.0498835399780582</v>
      </c>
      <c r="T78" s="72"/>
      <c r="U78" s="71">
        <v>9750691</v>
      </c>
      <c r="V78" s="71">
        <v>1501</v>
      </c>
      <c r="W78" s="71">
        <v>83</v>
      </c>
      <c r="X78" s="71">
        <v>17286</v>
      </c>
      <c r="Y78" s="71">
        <v>20153</v>
      </c>
      <c r="Z78" s="71">
        <v>25860</v>
      </c>
      <c r="AA78" s="71">
        <v>10152</v>
      </c>
      <c r="AB78" s="71">
        <v>48425</v>
      </c>
      <c r="AC78" s="71">
        <v>551676</v>
      </c>
      <c r="AD78" s="71">
        <v>7.0498835399780582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21.677</v>
      </c>
      <c r="BK78" s="71">
        <v>0</v>
      </c>
      <c r="BL78" s="71">
        <v>5.7490000000000006</v>
      </c>
      <c r="BM78" s="71">
        <v>0</v>
      </c>
      <c r="BN78" s="72"/>
      <c r="BO78" s="71">
        <v>0</v>
      </c>
      <c r="BP78" s="71">
        <v>0</v>
      </c>
      <c r="BQ78" s="71">
        <v>1</v>
      </c>
      <c r="BR78" s="71">
        <v>0</v>
      </c>
      <c r="BS78" s="71">
        <v>2</v>
      </c>
      <c r="BT78" s="71">
        <v>0</v>
      </c>
      <c r="BU78"/>
      <c r="BV78" s="70">
        <v>27.425999999999998</v>
      </c>
      <c r="BW78" s="70">
        <v>0</v>
      </c>
      <c r="BX78" s="70">
        <v>0</v>
      </c>
      <c r="BY78" s="70">
        <v>0</v>
      </c>
      <c r="BZ78" s="70">
        <v>0</v>
      </c>
      <c r="CA78" s="70">
        <v>0</v>
      </c>
      <c r="CB78" s="70">
        <v>0</v>
      </c>
      <c r="CC78" s="70">
        <v>0</v>
      </c>
      <c r="CD78" s="70">
        <v>0</v>
      </c>
    </row>
    <row r="79" spans="1:82">
      <c r="A79" s="70" t="s">
        <v>1822</v>
      </c>
      <c r="B79" s="70">
        <v>416</v>
      </c>
      <c r="C79" s="70">
        <v>8</v>
      </c>
      <c r="D79" s="70">
        <v>25</v>
      </c>
      <c r="E79" s="70">
        <v>2011</v>
      </c>
      <c r="F79" s="70" t="s">
        <v>178</v>
      </c>
      <c r="G79" s="70" t="s">
        <v>1814</v>
      </c>
      <c r="H79" s="70" t="s">
        <v>1815</v>
      </c>
      <c r="I79" s="148"/>
      <c r="J79" s="71">
        <v>159.78838091917419</v>
      </c>
      <c r="K79" s="71">
        <v>3.4605433861676569</v>
      </c>
      <c r="L79" s="71">
        <v>3.76242963859693</v>
      </c>
      <c r="M79" s="71">
        <v>81.289706989304889</v>
      </c>
      <c r="N79" s="71">
        <v>58.823044545647122</v>
      </c>
      <c r="O79" s="71">
        <v>50.404017867651369</v>
      </c>
      <c r="P79" s="71">
        <v>49.642928029554064</v>
      </c>
      <c r="Q79" s="71">
        <v>3.35677844059376</v>
      </c>
      <c r="R79" s="71">
        <v>3.330548504057198</v>
      </c>
      <c r="S79" s="71">
        <v>4.3019645065834577</v>
      </c>
      <c r="T79" s="72"/>
      <c r="U79" s="71">
        <v>7175203</v>
      </c>
      <c r="V79" s="71">
        <v>1501</v>
      </c>
      <c r="W79" s="71">
        <v>83</v>
      </c>
      <c r="X79" s="71">
        <v>17286</v>
      </c>
      <c r="Y79" s="71">
        <v>20084</v>
      </c>
      <c r="Z79" s="71">
        <v>26155</v>
      </c>
      <c r="AA79" s="71">
        <v>10032</v>
      </c>
      <c r="AB79" s="71">
        <v>47833</v>
      </c>
      <c r="AC79" s="71">
        <v>580647</v>
      </c>
      <c r="AD79" s="71">
        <v>4.3019645065834577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20.728000000000002</v>
      </c>
      <c r="BK79" s="71">
        <v>0</v>
      </c>
      <c r="BL79" s="71">
        <v>5.6920000000000002</v>
      </c>
      <c r="BM79" s="71">
        <v>0</v>
      </c>
      <c r="BN79" s="72"/>
      <c r="BO79" s="71">
        <v>0</v>
      </c>
      <c r="BP79" s="71">
        <v>0</v>
      </c>
      <c r="BQ79" s="71">
        <v>1</v>
      </c>
      <c r="BR79" s="71">
        <v>0</v>
      </c>
      <c r="BS79" s="71">
        <v>2</v>
      </c>
      <c r="BT79" s="71">
        <v>0</v>
      </c>
      <c r="BU79"/>
      <c r="BV79" s="70">
        <v>26.42</v>
      </c>
      <c r="BW79" s="70">
        <v>0</v>
      </c>
      <c r="BX79" s="70">
        <v>0</v>
      </c>
      <c r="BY79" s="70">
        <v>0</v>
      </c>
      <c r="BZ79" s="70">
        <v>0</v>
      </c>
      <c r="CA79" s="70">
        <v>0</v>
      </c>
      <c r="CB79" s="70">
        <v>0</v>
      </c>
      <c r="CC79" s="70">
        <v>0</v>
      </c>
      <c r="CD79" s="70">
        <v>0</v>
      </c>
    </row>
    <row r="80" spans="1:82">
      <c r="A80" s="70" t="s">
        <v>1823</v>
      </c>
      <c r="B80" s="70">
        <v>417</v>
      </c>
      <c r="C80" s="70">
        <v>9</v>
      </c>
      <c r="D80" s="70">
        <v>25</v>
      </c>
      <c r="E80" s="70">
        <v>2012</v>
      </c>
      <c r="F80" s="70" t="s">
        <v>179</v>
      </c>
      <c r="G80" s="70" t="s">
        <v>1814</v>
      </c>
      <c r="H80" s="70" t="s">
        <v>1815</v>
      </c>
      <c r="I80" s="148"/>
      <c r="J80" s="71">
        <v>171.11481809551429</v>
      </c>
      <c r="K80" s="71">
        <v>3.2616088804354799</v>
      </c>
      <c r="L80" s="71">
        <v>3.6899980986256709</v>
      </c>
      <c r="M80" s="71">
        <v>86.413182905503504</v>
      </c>
      <c r="N80" s="71">
        <v>59.129424755652337</v>
      </c>
      <c r="O80" s="71">
        <v>50.29991120216188</v>
      </c>
      <c r="P80" s="71">
        <v>49.004698459951875</v>
      </c>
      <c r="Q80" s="71">
        <v>3.6206910407738602</v>
      </c>
      <c r="R80" s="71">
        <v>3.42790933900543</v>
      </c>
      <c r="S80" s="71">
        <v>3.8306858363511922</v>
      </c>
      <c r="T80" s="72"/>
      <c r="U80" s="71">
        <v>7512776</v>
      </c>
      <c r="V80" s="71">
        <v>1501</v>
      </c>
      <c r="W80" s="71">
        <v>83</v>
      </c>
      <c r="X80" s="71">
        <v>17286</v>
      </c>
      <c r="Y80" s="71">
        <v>20114</v>
      </c>
      <c r="Z80" s="71">
        <v>26308</v>
      </c>
      <c r="AA80" s="71">
        <v>9847</v>
      </c>
      <c r="AB80" s="71">
        <v>47487</v>
      </c>
      <c r="AC80" s="71">
        <v>582142</v>
      </c>
      <c r="AD80" s="71">
        <v>3.8306858363511922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21.34</v>
      </c>
      <c r="BK80" s="71">
        <v>0</v>
      </c>
      <c r="BL80" s="71">
        <v>2.7589999999999999</v>
      </c>
      <c r="BM80" s="71">
        <v>0</v>
      </c>
      <c r="BN80" s="72"/>
      <c r="BO80" s="71">
        <v>0</v>
      </c>
      <c r="BP80" s="71">
        <v>0</v>
      </c>
      <c r="BQ80" s="71">
        <v>1</v>
      </c>
      <c r="BR80" s="71">
        <v>0</v>
      </c>
      <c r="BS80" s="71">
        <v>1</v>
      </c>
      <c r="BT80" s="71">
        <v>0</v>
      </c>
      <c r="BU80"/>
      <c r="BV80" s="70">
        <v>24.099</v>
      </c>
      <c r="BW80" s="70">
        <v>0</v>
      </c>
      <c r="BX80" s="70">
        <v>0</v>
      </c>
      <c r="BY80" s="70">
        <v>0</v>
      </c>
      <c r="BZ80" s="70">
        <v>0</v>
      </c>
      <c r="CA80" s="70">
        <v>0</v>
      </c>
      <c r="CB80" s="70">
        <v>0</v>
      </c>
      <c r="CC80" s="70">
        <v>0</v>
      </c>
      <c r="CD80" s="70">
        <v>0</v>
      </c>
    </row>
    <row r="81" spans="1:82">
      <c r="A81" s="70" t="s">
        <v>1824</v>
      </c>
      <c r="B81" s="70">
        <v>418</v>
      </c>
      <c r="C81" s="70">
        <v>10</v>
      </c>
      <c r="D81" s="70">
        <v>25</v>
      </c>
      <c r="E81" s="70">
        <v>2013</v>
      </c>
      <c r="F81" s="70" t="s">
        <v>180</v>
      </c>
      <c r="G81" s="70" t="s">
        <v>1814</v>
      </c>
      <c r="H81" s="70" t="s">
        <v>1815</v>
      </c>
      <c r="I81" s="148"/>
      <c r="J81" s="71">
        <v>177.86327072073641</v>
      </c>
      <c r="K81" s="71">
        <v>2.7910107976160301</v>
      </c>
      <c r="L81" s="71">
        <v>3.685600192472346</v>
      </c>
      <c r="M81" s="71">
        <v>84.466794505546858</v>
      </c>
      <c r="N81" s="71">
        <v>63.683245721948197</v>
      </c>
      <c r="O81" s="71">
        <v>48.536279861573199</v>
      </c>
      <c r="P81" s="71">
        <v>48.410071747628116</v>
      </c>
      <c r="Q81" s="71">
        <v>3.63869684936419</v>
      </c>
      <c r="R81" s="71">
        <v>3.292218386811038</v>
      </c>
      <c r="S81" s="71">
        <v>2.022834903250438</v>
      </c>
      <c r="T81" s="72"/>
      <c r="U81" s="71">
        <v>7272865</v>
      </c>
      <c r="V81" s="71">
        <v>1501</v>
      </c>
      <c r="W81" s="71">
        <v>83</v>
      </c>
      <c r="X81" s="71">
        <v>17286</v>
      </c>
      <c r="Y81" s="71">
        <v>20050</v>
      </c>
      <c r="Z81" s="71">
        <v>26519</v>
      </c>
      <c r="AA81" s="71">
        <v>9691</v>
      </c>
      <c r="AB81" s="71">
        <v>47039</v>
      </c>
      <c r="AC81" s="71">
        <v>545757</v>
      </c>
      <c r="AD81" s="71">
        <v>2.022834903250438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19.09</v>
      </c>
      <c r="BK81" s="71">
        <v>0</v>
      </c>
      <c r="BL81" s="71">
        <v>3.085</v>
      </c>
      <c r="BM81" s="71">
        <v>0</v>
      </c>
      <c r="BN81" s="72"/>
      <c r="BO81" s="71">
        <v>0</v>
      </c>
      <c r="BP81" s="71">
        <v>0</v>
      </c>
      <c r="BQ81" s="71">
        <v>1</v>
      </c>
      <c r="BR81" s="71">
        <v>0</v>
      </c>
      <c r="BS81" s="71">
        <v>1</v>
      </c>
      <c r="BT81" s="71">
        <v>0</v>
      </c>
      <c r="BU81"/>
      <c r="BV81" s="70">
        <v>22.175000000000001</v>
      </c>
      <c r="BW81" s="70">
        <v>0</v>
      </c>
      <c r="BX81" s="70">
        <v>0</v>
      </c>
      <c r="BY81" s="70">
        <v>0</v>
      </c>
      <c r="BZ81" s="70">
        <v>0</v>
      </c>
      <c r="CA81" s="70">
        <v>0</v>
      </c>
      <c r="CB81" s="70">
        <v>0</v>
      </c>
      <c r="CC81" s="70">
        <v>0</v>
      </c>
      <c r="CD81" s="70">
        <v>0</v>
      </c>
    </row>
    <row r="82" spans="1:82">
      <c r="A82" s="70" t="s">
        <v>1825</v>
      </c>
      <c r="B82" s="70">
        <v>419</v>
      </c>
      <c r="C82" s="70">
        <v>11</v>
      </c>
      <c r="D82" s="70">
        <v>25</v>
      </c>
      <c r="E82" s="70">
        <v>2014</v>
      </c>
      <c r="F82" s="70" t="s">
        <v>181</v>
      </c>
      <c r="G82" s="70" t="s">
        <v>1814</v>
      </c>
      <c r="H82" s="70" t="s">
        <v>1815</v>
      </c>
      <c r="I82" s="148"/>
      <c r="J82" s="71">
        <v>147.45045001931339</v>
      </c>
      <c r="K82" s="71">
        <v>2.833047127787101</v>
      </c>
      <c r="L82" s="71">
        <v>3.5019672032022391</v>
      </c>
      <c r="M82" s="71">
        <v>87.888067612373206</v>
      </c>
      <c r="N82" s="71">
        <v>56.975143340617457</v>
      </c>
      <c r="O82" s="71">
        <v>46.500655429944217</v>
      </c>
      <c r="P82" s="71">
        <v>47.722711372988677</v>
      </c>
      <c r="Q82" s="71">
        <v>3.4528909264171799</v>
      </c>
      <c r="R82" s="71">
        <v>2.808331294040034</v>
      </c>
      <c r="S82" s="71">
        <v>8.8765904899999981</v>
      </c>
      <c r="T82" s="72"/>
      <c r="U82" s="71">
        <v>6514167</v>
      </c>
      <c r="V82" s="71">
        <v>1245</v>
      </c>
      <c r="W82" s="71">
        <v>76</v>
      </c>
      <c r="X82" s="71">
        <v>16682</v>
      </c>
      <c r="Y82" s="71">
        <v>20053</v>
      </c>
      <c r="Z82" s="71">
        <v>26759</v>
      </c>
      <c r="AA82" s="71">
        <v>9504</v>
      </c>
      <c r="AB82" s="71">
        <v>46524</v>
      </c>
      <c r="AC82" s="71">
        <v>467006</v>
      </c>
      <c r="AD82" s="71">
        <v>8.8765904899999981</v>
      </c>
      <c r="AE82" s="72"/>
      <c r="AF82" s="71"/>
      <c r="AG82" s="71"/>
      <c r="AH82" s="71"/>
      <c r="AI82" s="71"/>
      <c r="AJ82" s="71"/>
      <c r="AK82" s="71"/>
      <c r="AL82" s="71"/>
      <c r="AM82" s="71"/>
      <c r="AN82" s="71"/>
      <c r="AO82" s="71"/>
      <c r="AP82" s="71"/>
      <c r="AQ82" s="72"/>
      <c r="AR82" s="71">
        <v>1129</v>
      </c>
      <c r="AS82" s="71">
        <v>415</v>
      </c>
      <c r="AT82" s="71">
        <v>1</v>
      </c>
      <c r="AU82" s="71">
        <v>0</v>
      </c>
      <c r="AV82" s="71">
        <v>0</v>
      </c>
      <c r="AW82" s="71">
        <v>0</v>
      </c>
      <c r="AX82" s="71"/>
      <c r="AY82" s="72"/>
      <c r="AZ82" s="71">
        <v>5056.3999999999996</v>
      </c>
      <c r="BA82" s="71">
        <v>33755.300000000003</v>
      </c>
      <c r="BB82" s="71">
        <v>1500</v>
      </c>
      <c r="BC82" s="71">
        <v>0</v>
      </c>
      <c r="BD82" s="71">
        <v>0</v>
      </c>
      <c r="BE82" s="71">
        <v>0</v>
      </c>
      <c r="BF82" s="71"/>
      <c r="BG82" s="72"/>
      <c r="BH82" s="71">
        <v>0</v>
      </c>
      <c r="BI82" s="71">
        <v>0</v>
      </c>
      <c r="BJ82" s="71">
        <v>16.091999999999999</v>
      </c>
      <c r="BK82" s="71">
        <v>0</v>
      </c>
      <c r="BL82" s="71">
        <v>2.9750000000000001</v>
      </c>
      <c r="BM82" s="71">
        <v>0</v>
      </c>
      <c r="BN82" s="72"/>
      <c r="BO82" s="71">
        <v>0</v>
      </c>
      <c r="BP82" s="71">
        <v>0</v>
      </c>
      <c r="BQ82" s="71">
        <v>1</v>
      </c>
      <c r="BR82" s="71">
        <v>0</v>
      </c>
      <c r="BS82" s="71">
        <v>1</v>
      </c>
      <c r="BT82" s="71">
        <v>0</v>
      </c>
      <c r="BU82"/>
      <c r="BV82" s="70">
        <v>19.067</v>
      </c>
      <c r="BW82" s="70">
        <v>0</v>
      </c>
      <c r="BX82" s="70">
        <v>0</v>
      </c>
      <c r="BY82" s="70">
        <v>0</v>
      </c>
      <c r="BZ82" s="70">
        <v>0</v>
      </c>
      <c r="CA82" s="70">
        <v>0</v>
      </c>
      <c r="CB82" s="70">
        <v>0</v>
      </c>
      <c r="CC82" s="70">
        <v>0</v>
      </c>
      <c r="CD82" s="70">
        <v>0</v>
      </c>
    </row>
    <row r="83" spans="1:82">
      <c r="A83" s="70" t="s">
        <v>1826</v>
      </c>
      <c r="B83" s="70">
        <v>420</v>
      </c>
      <c r="C83" s="70">
        <v>12</v>
      </c>
      <c r="D83" s="70">
        <v>25</v>
      </c>
      <c r="E83" s="70">
        <v>2015</v>
      </c>
      <c r="F83" s="70" t="s">
        <v>182</v>
      </c>
      <c r="G83" s="1064" t="s">
        <v>1814</v>
      </c>
      <c r="H83" s="70" t="s">
        <v>1815</v>
      </c>
      <c r="I83" s="148"/>
      <c r="J83" s="71">
        <v>603.21227602653539</v>
      </c>
      <c r="K83" s="71">
        <v>2.72744862961062</v>
      </c>
      <c r="L83" s="71">
        <v>4.1002411596954236</v>
      </c>
      <c r="M83" s="71">
        <v>81.575564678335112</v>
      </c>
      <c r="N83" s="71">
        <v>52.007888564872168</v>
      </c>
      <c r="O83" s="71">
        <v>46.050518061227692</v>
      </c>
      <c r="P83" s="71">
        <v>47.25286018730533</v>
      </c>
      <c r="Q83" s="71">
        <v>3.33554808678779</v>
      </c>
      <c r="R83" s="71">
        <v>2.7049086610194757</v>
      </c>
      <c r="S83" s="71">
        <v>6.05064986</v>
      </c>
      <c r="T83" s="72"/>
      <c r="U83" s="71">
        <v>28546047</v>
      </c>
      <c r="V83" s="71">
        <v>1245</v>
      </c>
      <c r="W83" s="71">
        <v>76</v>
      </c>
      <c r="X83" s="71">
        <v>16682</v>
      </c>
      <c r="Y83" s="71">
        <v>20052</v>
      </c>
      <c r="Z83" s="71">
        <v>26755</v>
      </c>
      <c r="AA83" s="71">
        <v>9403</v>
      </c>
      <c r="AB83" s="71">
        <v>45910</v>
      </c>
      <c r="AC83" s="71">
        <v>462360</v>
      </c>
      <c r="AD83" s="71">
        <v>6.05064986</v>
      </c>
      <c r="AE83" s="72"/>
      <c r="AF83" s="71">
        <v>239999871.92536321</v>
      </c>
      <c r="AG83" s="71">
        <v>2164366.9251714018</v>
      </c>
      <c r="AH83" s="71">
        <v>789613.75188840623</v>
      </c>
      <c r="AI83" s="71">
        <v>111463546.5305417</v>
      </c>
      <c r="AJ83" s="71">
        <v>75158712.828911796</v>
      </c>
      <c r="AK83" s="71">
        <v>0</v>
      </c>
      <c r="AL83" s="71">
        <v>0</v>
      </c>
      <c r="AM83" s="71">
        <v>6291772.9147932688</v>
      </c>
      <c r="AN83" s="71">
        <v>0</v>
      </c>
      <c r="AO83" s="71">
        <v>0</v>
      </c>
      <c r="AP83" s="71">
        <v>435867884.87666976</v>
      </c>
      <c r="AQ83" s="72"/>
      <c r="AR83" s="71">
        <v>1191</v>
      </c>
      <c r="AS83" s="71">
        <v>543</v>
      </c>
      <c r="AT83" s="71">
        <v>1</v>
      </c>
      <c r="AU83" s="71">
        <v>1</v>
      </c>
      <c r="AV83" s="71">
        <v>0</v>
      </c>
      <c r="AW83" s="71">
        <v>0</v>
      </c>
      <c r="AX83" s="71"/>
      <c r="AY83" s="72"/>
      <c r="AZ83" s="71">
        <v>5383.9</v>
      </c>
      <c r="BA83" s="71">
        <v>43356.2</v>
      </c>
      <c r="BB83" s="71">
        <v>1500</v>
      </c>
      <c r="BC83" s="71">
        <v>16</v>
      </c>
      <c r="BD83" s="71">
        <v>0</v>
      </c>
      <c r="BE83" s="71">
        <v>0</v>
      </c>
      <c r="BF83" s="71"/>
      <c r="BG83" s="72"/>
      <c r="BH83" s="71">
        <v>0</v>
      </c>
      <c r="BI83" s="71">
        <v>0</v>
      </c>
      <c r="BJ83" s="71">
        <v>14.351000000000001</v>
      </c>
      <c r="BK83" s="71">
        <v>0</v>
      </c>
      <c r="BL83" s="71">
        <v>3.0840000000000001</v>
      </c>
      <c r="BM83" s="71">
        <v>0</v>
      </c>
      <c r="BN83" s="72"/>
      <c r="BO83" s="71">
        <v>0</v>
      </c>
      <c r="BP83" s="71">
        <v>0</v>
      </c>
      <c r="BQ83" s="71">
        <v>1</v>
      </c>
      <c r="BR83" s="71">
        <v>0</v>
      </c>
      <c r="BS83" s="71">
        <v>1</v>
      </c>
      <c r="BT83" s="71">
        <v>0</v>
      </c>
      <c r="BU83"/>
      <c r="BV83" s="70">
        <v>17.434999999999999</v>
      </c>
      <c r="BW83" s="70">
        <v>0</v>
      </c>
      <c r="BX83" s="70">
        <v>0</v>
      </c>
      <c r="BY83" s="70">
        <v>0</v>
      </c>
      <c r="BZ83" s="70">
        <v>0</v>
      </c>
      <c r="CA83" s="70">
        <v>0</v>
      </c>
      <c r="CB83" s="70">
        <v>0</v>
      </c>
      <c r="CC83" s="70">
        <v>0</v>
      </c>
      <c r="CD83" s="70">
        <v>0</v>
      </c>
    </row>
    <row r="84" spans="1:82">
      <c r="A84" s="70" t="s">
        <v>1827</v>
      </c>
      <c r="B84" s="70">
        <v>421</v>
      </c>
      <c r="C84" s="70">
        <v>13</v>
      </c>
      <c r="D84" s="70">
        <v>25</v>
      </c>
      <c r="E84" s="70">
        <v>2016</v>
      </c>
      <c r="F84" s="70" t="s">
        <v>155</v>
      </c>
      <c r="G84" s="1064" t="s">
        <v>1814</v>
      </c>
      <c r="H84" s="70" t="s">
        <v>1815</v>
      </c>
      <c r="I84" s="148"/>
      <c r="J84" s="71">
        <v>107.18313790407855</v>
      </c>
      <c r="K84" s="71">
        <v>2.5937596867493973</v>
      </c>
      <c r="L84" s="71">
        <v>4.0452666716228514</v>
      </c>
      <c r="M84" s="71">
        <v>73.652788875035469</v>
      </c>
      <c r="N84" s="71">
        <v>47.641339483073175</v>
      </c>
      <c r="O84" s="71">
        <v>45.567817589964733</v>
      </c>
      <c r="P84" s="71">
        <v>45.565094297621421</v>
      </c>
      <c r="Q84" s="71">
        <v>3.2049282637530134</v>
      </c>
      <c r="R84" s="71">
        <v>2.5686675485189183</v>
      </c>
      <c r="S84" s="71">
        <v>6.0022647261240003</v>
      </c>
      <c r="T84" s="72"/>
      <c r="U84" s="71">
        <v>5082279</v>
      </c>
      <c r="V84" s="71">
        <v>1245</v>
      </c>
      <c r="W84" s="71">
        <v>76</v>
      </c>
      <c r="X84" s="71">
        <v>16682</v>
      </c>
      <c r="Y84" s="71">
        <v>20068</v>
      </c>
      <c r="Z84" s="71">
        <v>26800</v>
      </c>
      <c r="AA84" s="71">
        <v>9378</v>
      </c>
      <c r="AB84" s="71">
        <v>45375</v>
      </c>
      <c r="AC84" s="71">
        <v>438703.13265926897</v>
      </c>
      <c r="AD84" s="71">
        <v>6.0022647261240003</v>
      </c>
      <c r="AE84" s="72"/>
      <c r="AF84" s="71">
        <v>42610690.053102054</v>
      </c>
      <c r="AG84" s="71">
        <v>1955291.1931723</v>
      </c>
      <c r="AH84" s="71">
        <v>569242.73019152589</v>
      </c>
      <c r="AI84" s="71">
        <v>110625139.300423</v>
      </c>
      <c r="AJ84" s="71">
        <v>65321701.338348933</v>
      </c>
      <c r="AK84" s="71">
        <v>0</v>
      </c>
      <c r="AL84" s="71">
        <v>0</v>
      </c>
      <c r="AM84" s="71">
        <v>6223284.5371835018</v>
      </c>
      <c r="AN84" s="71">
        <v>0</v>
      </c>
      <c r="AO84" s="71">
        <v>0</v>
      </c>
      <c r="AP84" s="71">
        <v>227305349.1524213</v>
      </c>
      <c r="AQ84" s="72"/>
      <c r="AR84" s="71">
        <v>1233</v>
      </c>
      <c r="AS84" s="71">
        <v>632</v>
      </c>
      <c r="AT84" s="71">
        <v>1</v>
      </c>
      <c r="AU84" s="71">
        <v>1</v>
      </c>
      <c r="AV84" s="71">
        <v>0</v>
      </c>
      <c r="AW84" s="71">
        <v>0</v>
      </c>
      <c r="AX84" s="71"/>
      <c r="AY84" s="72"/>
      <c r="AZ84" s="71">
        <v>5615.6</v>
      </c>
      <c r="BA84" s="71">
        <v>47936.5</v>
      </c>
      <c r="BB84" s="71">
        <v>1500</v>
      </c>
      <c r="BC84" s="71">
        <v>16</v>
      </c>
      <c r="BD84" s="71">
        <v>0</v>
      </c>
      <c r="BE84" s="71">
        <v>0</v>
      </c>
      <c r="BF84" s="71"/>
      <c r="BG84" s="72"/>
      <c r="BH84" s="71">
        <v>0</v>
      </c>
      <c r="BI84" s="71">
        <v>0</v>
      </c>
      <c r="BJ84" s="71">
        <v>11.513999999999999</v>
      </c>
      <c r="BK84" s="71">
        <v>0</v>
      </c>
      <c r="BL84" s="71">
        <v>2.9940000000000002</v>
      </c>
      <c r="BM84" s="71">
        <v>0</v>
      </c>
      <c r="BN84" s="72"/>
      <c r="BO84" s="71">
        <v>0</v>
      </c>
      <c r="BP84" s="71">
        <v>0</v>
      </c>
      <c r="BQ84" s="71">
        <v>1</v>
      </c>
      <c r="BR84" s="71">
        <v>0</v>
      </c>
      <c r="BS84" s="71">
        <v>1</v>
      </c>
      <c r="BT84" s="71">
        <v>0</v>
      </c>
      <c r="BU84"/>
      <c r="BV84" s="70">
        <v>14.507999999999999</v>
      </c>
      <c r="BW84" s="70">
        <v>0</v>
      </c>
      <c r="BX84" s="70">
        <v>0</v>
      </c>
      <c r="BY84" s="70">
        <v>0</v>
      </c>
      <c r="BZ84" s="70">
        <v>0</v>
      </c>
      <c r="CA84" s="70">
        <v>0</v>
      </c>
      <c r="CB84" s="70">
        <v>0</v>
      </c>
      <c r="CC84" s="70">
        <v>0</v>
      </c>
      <c r="CD84" s="70">
        <v>0</v>
      </c>
    </row>
    <row r="85" spans="1:82">
      <c r="A85" s="70" t="s">
        <v>1828</v>
      </c>
      <c r="B85" s="70">
        <v>422</v>
      </c>
      <c r="C85" s="70">
        <v>14</v>
      </c>
      <c r="D85" s="70">
        <v>25</v>
      </c>
      <c r="E85" s="70">
        <v>2017</v>
      </c>
      <c r="F85" s="70" t="s">
        <v>156</v>
      </c>
      <c r="G85" s="70" t="s">
        <v>1814</v>
      </c>
      <c r="H85" s="70" t="s">
        <v>1815</v>
      </c>
      <c r="I85" s="148"/>
      <c r="J85" s="71">
        <v>89.603662547441701</v>
      </c>
      <c r="K85" s="71">
        <v>2.5542833922922217</v>
      </c>
      <c r="L85" s="71">
        <v>3.2520360313175667</v>
      </c>
      <c r="M85" s="71">
        <v>64.150415074865776</v>
      </c>
      <c r="N85" s="71">
        <v>46.403418726826551</v>
      </c>
      <c r="O85" s="71">
        <v>45.008239552443072</v>
      </c>
      <c r="P85" s="71">
        <v>44.590887695438617</v>
      </c>
      <c r="Q85" s="71">
        <v>3.0596896812615002</v>
      </c>
      <c r="R85" s="71">
        <v>2.4126733241762541</v>
      </c>
      <c r="S85" s="71">
        <v>5.4617290800600005</v>
      </c>
      <c r="T85" s="72"/>
      <c r="U85" s="71">
        <v>4527605</v>
      </c>
      <c r="V85" s="71">
        <v>1245</v>
      </c>
      <c r="W85" s="71">
        <v>76</v>
      </c>
      <c r="X85" s="71">
        <v>16682</v>
      </c>
      <c r="Y85" s="71">
        <v>20031</v>
      </c>
      <c r="Z85" s="71">
        <v>26910</v>
      </c>
      <c r="AA85" s="71">
        <v>9236</v>
      </c>
      <c r="AB85" s="71">
        <v>44796</v>
      </c>
      <c r="AC85" s="71">
        <v>420236.99999999983</v>
      </c>
      <c r="AD85" s="71">
        <v>5.4617290800599996</v>
      </c>
      <c r="AE85" s="72"/>
      <c r="AF85" s="71">
        <v>36800703.97835125</v>
      </c>
      <c r="AG85" s="71">
        <v>2067325.9640174899</v>
      </c>
      <c r="AH85" s="71">
        <v>628446.34869565547</v>
      </c>
      <c r="AI85" s="71">
        <v>111966375.15240879</v>
      </c>
      <c r="AJ85" s="71">
        <v>72604327.766222522</v>
      </c>
      <c r="AK85" s="71">
        <v>0</v>
      </c>
      <c r="AL85" s="71">
        <v>0</v>
      </c>
      <c r="AM85" s="71">
        <v>6153486.8539305208</v>
      </c>
      <c r="AN85" s="71">
        <v>0</v>
      </c>
      <c r="AO85" s="71">
        <v>0</v>
      </c>
      <c r="AP85" s="71">
        <v>230220666.06362623</v>
      </c>
      <c r="AQ85" s="72"/>
      <c r="AR85" s="71">
        <v>1286</v>
      </c>
      <c r="AS85" s="71">
        <v>706</v>
      </c>
      <c r="AT85" s="71">
        <v>1</v>
      </c>
      <c r="AU85" s="71">
        <v>1</v>
      </c>
      <c r="AV85" s="71">
        <v>0</v>
      </c>
      <c r="AW85" s="71">
        <v>0</v>
      </c>
      <c r="AX85" s="71"/>
      <c r="AY85" s="72"/>
      <c r="AZ85" s="71">
        <v>5916.7000000000007</v>
      </c>
      <c r="BA85" s="71">
        <v>55824.500000000007</v>
      </c>
      <c r="BB85" s="71">
        <v>1500</v>
      </c>
      <c r="BC85" s="71">
        <v>16</v>
      </c>
      <c r="BD85" s="71">
        <v>0</v>
      </c>
      <c r="BE85" s="71">
        <v>0</v>
      </c>
      <c r="BF85" s="71"/>
      <c r="BG85" s="72"/>
      <c r="BH85" s="71">
        <v>0</v>
      </c>
      <c r="BI85" s="71">
        <v>0</v>
      </c>
      <c r="BJ85" s="71">
        <v>14.856</v>
      </c>
      <c r="BK85" s="71">
        <v>0</v>
      </c>
      <c r="BL85" s="71">
        <v>7.2029999999999994</v>
      </c>
      <c r="BM85" s="71">
        <v>0</v>
      </c>
      <c r="BN85" s="72"/>
      <c r="BO85" s="71">
        <v>0</v>
      </c>
      <c r="BP85" s="71">
        <v>0</v>
      </c>
      <c r="BQ85" s="71">
        <v>1</v>
      </c>
      <c r="BR85" s="71">
        <v>0</v>
      </c>
      <c r="BS85" s="71">
        <v>2</v>
      </c>
      <c r="BT85" s="71">
        <v>0</v>
      </c>
      <c r="BU85"/>
      <c r="BV85" s="70">
        <v>22.059000000000001</v>
      </c>
      <c r="BW85" s="70">
        <v>0</v>
      </c>
      <c r="BX85" s="70">
        <v>0</v>
      </c>
      <c r="BY85" s="70">
        <v>0</v>
      </c>
      <c r="BZ85" s="70">
        <v>0</v>
      </c>
      <c r="CA85" s="70">
        <v>0</v>
      </c>
      <c r="CB85" s="70">
        <v>0</v>
      </c>
      <c r="CC85" s="70">
        <v>0</v>
      </c>
      <c r="CD85" s="70">
        <v>0</v>
      </c>
    </row>
    <row r="86" spans="1:82">
      <c r="A86" s="70" t="s">
        <v>1829</v>
      </c>
      <c r="B86" s="70">
        <v>423</v>
      </c>
      <c r="C86" s="70">
        <v>15</v>
      </c>
      <c r="D86" s="70">
        <v>25</v>
      </c>
      <c r="E86" s="70">
        <v>2018</v>
      </c>
      <c r="F86" s="70" t="s">
        <v>183</v>
      </c>
      <c r="G86" s="70" t="s">
        <v>1814</v>
      </c>
      <c r="H86" s="70" t="s">
        <v>1815</v>
      </c>
      <c r="I86" s="148"/>
      <c r="J86" s="71">
        <v>81.806419331160882</v>
      </c>
      <c r="K86" s="71">
        <v>2.2267082719383944</v>
      </c>
      <c r="L86" s="71">
        <v>2.9353236034849584</v>
      </c>
      <c r="M86" s="71">
        <v>53.567286839829478</v>
      </c>
      <c r="N86" s="71">
        <v>37.732540091859612</v>
      </c>
      <c r="O86" s="71">
        <v>44.220072281137142</v>
      </c>
      <c r="P86" s="71">
        <v>43.712049865038864</v>
      </c>
      <c r="Q86" s="71">
        <v>2.7909116170636898</v>
      </c>
      <c r="R86" s="71">
        <v>2.4509390676763285</v>
      </c>
      <c r="S86" s="71">
        <v>6.4185720723480992</v>
      </c>
      <c r="T86" s="72"/>
      <c r="U86" s="71">
        <v>4662092</v>
      </c>
      <c r="V86" s="71">
        <v>1245</v>
      </c>
      <c r="W86" s="71">
        <v>76</v>
      </c>
      <c r="X86" s="71">
        <v>16682</v>
      </c>
      <c r="Y86" s="71">
        <v>19928</v>
      </c>
      <c r="Z86" s="71">
        <v>26945</v>
      </c>
      <c r="AA86" s="71">
        <v>9145</v>
      </c>
      <c r="AB86" s="71">
        <v>44034</v>
      </c>
      <c r="AC86" s="71">
        <v>425229</v>
      </c>
      <c r="AD86" s="71">
        <v>6.4185720723480992</v>
      </c>
      <c r="AE86" s="72"/>
      <c r="AF86" s="71">
        <v>36349156.232048869</v>
      </c>
      <c r="AG86" s="71">
        <v>1783545.369992015</v>
      </c>
      <c r="AH86" s="71">
        <v>591200.73403645854</v>
      </c>
      <c r="AI86" s="71">
        <v>104350130.6936353</v>
      </c>
      <c r="AJ86" s="71">
        <v>68739403.612627417</v>
      </c>
      <c r="AK86" s="71">
        <v>0</v>
      </c>
      <c r="AL86" s="71">
        <v>0</v>
      </c>
      <c r="AM86" s="71">
        <v>6061329.0090767452</v>
      </c>
      <c r="AN86" s="71">
        <v>0</v>
      </c>
      <c r="AO86" s="71">
        <v>0</v>
      </c>
      <c r="AP86" s="71">
        <v>217874765.65141681</v>
      </c>
      <c r="AQ86" s="72"/>
      <c r="AR86" s="71">
        <v>1330</v>
      </c>
      <c r="AS86" s="71">
        <v>767</v>
      </c>
      <c r="AT86" s="71">
        <v>1</v>
      </c>
      <c r="AU86" s="71">
        <v>1</v>
      </c>
      <c r="AV86" s="71">
        <v>0</v>
      </c>
      <c r="AW86" s="71">
        <v>0</v>
      </c>
      <c r="AX86" s="71"/>
      <c r="AY86" s="72"/>
      <c r="AZ86" s="71">
        <v>6169.2000000000007</v>
      </c>
      <c r="BA86" s="71">
        <v>59024.800000000003</v>
      </c>
      <c r="BB86" s="71">
        <v>1500</v>
      </c>
      <c r="BC86" s="71">
        <v>16</v>
      </c>
      <c r="BD86" s="71">
        <v>0</v>
      </c>
      <c r="BE86" s="71">
        <v>0</v>
      </c>
      <c r="BF86" s="71"/>
      <c r="BG86" s="72"/>
      <c r="BH86" s="71">
        <v>0</v>
      </c>
      <c r="BI86" s="71">
        <v>0</v>
      </c>
      <c r="BJ86" s="71">
        <v>13.741</v>
      </c>
      <c r="BK86" s="71">
        <v>0</v>
      </c>
      <c r="BL86" s="71">
        <v>6.1430000000000007</v>
      </c>
      <c r="BM86" s="71">
        <v>0</v>
      </c>
      <c r="BN86" s="72"/>
      <c r="BO86" s="71">
        <v>0</v>
      </c>
      <c r="BP86" s="71">
        <v>0</v>
      </c>
      <c r="BQ86" s="71">
        <v>1</v>
      </c>
      <c r="BR86" s="71">
        <v>0</v>
      </c>
      <c r="BS86" s="71">
        <v>2</v>
      </c>
      <c r="BT86" s="71">
        <v>0</v>
      </c>
      <c r="BU86"/>
      <c r="BV86" s="70">
        <v>19.884</v>
      </c>
      <c r="BW86" s="70">
        <v>0</v>
      </c>
      <c r="BX86" s="70">
        <v>0</v>
      </c>
      <c r="BY86" s="70">
        <v>0</v>
      </c>
      <c r="BZ86" s="70">
        <v>0</v>
      </c>
      <c r="CA86" s="70">
        <v>0</v>
      </c>
      <c r="CB86" s="70">
        <v>0</v>
      </c>
      <c r="CC86" s="70">
        <v>0</v>
      </c>
      <c r="CD86" s="70">
        <v>0</v>
      </c>
    </row>
    <row r="87" spans="1:82">
      <c r="A87" s="70" t="s">
        <v>1830</v>
      </c>
      <c r="B87" s="70">
        <v>424</v>
      </c>
      <c r="C87" s="70">
        <v>16</v>
      </c>
      <c r="D87" s="70">
        <v>25</v>
      </c>
      <c r="E87" s="70">
        <v>2019</v>
      </c>
      <c r="F87" s="70" t="s">
        <v>158</v>
      </c>
      <c r="G87" s="70" t="s">
        <v>1814</v>
      </c>
      <c r="H87" s="70" t="s">
        <v>1815</v>
      </c>
      <c r="I87" s="148"/>
      <c r="J87" s="71">
        <v>74.197644726836245</v>
      </c>
      <c r="K87" s="71">
        <v>2.0774094470010249</v>
      </c>
      <c r="L87" s="71">
        <v>2.9611728992202591</v>
      </c>
      <c r="M87" s="71">
        <v>51.751216016525774</v>
      </c>
      <c r="N87" s="71">
        <v>39.341398412821086</v>
      </c>
      <c r="O87" s="71">
        <v>42.918728156871119</v>
      </c>
      <c r="P87" s="71">
        <v>42.804010394413886</v>
      </c>
      <c r="Q87" s="71">
        <v>2.6730398697667899</v>
      </c>
      <c r="R87" s="71">
        <v>2.3635175147174441</v>
      </c>
      <c r="S87" s="71">
        <v>6.55212801375</v>
      </c>
      <c r="T87" s="72"/>
      <c r="U87" s="71">
        <v>4427920</v>
      </c>
      <c r="V87" s="71">
        <v>1245</v>
      </c>
      <c r="W87" s="71">
        <v>76</v>
      </c>
      <c r="X87" s="71">
        <v>16682</v>
      </c>
      <c r="Y87" s="71">
        <v>19938</v>
      </c>
      <c r="Z87" s="71">
        <v>26870</v>
      </c>
      <c r="AA87" s="71">
        <v>8888</v>
      </c>
      <c r="AB87" s="71">
        <v>43316</v>
      </c>
      <c r="AC87" s="71">
        <v>416778</v>
      </c>
      <c r="AD87" s="71">
        <v>6.55212801375</v>
      </c>
      <c r="AE87" s="72"/>
      <c r="AF87" s="71">
        <v>32718583.986217849</v>
      </c>
      <c r="AG87" s="71">
        <v>1798442.8212661571</v>
      </c>
      <c r="AH87" s="71">
        <v>632792.19822474534</v>
      </c>
      <c r="AI87" s="71">
        <v>106366066.1498213</v>
      </c>
      <c r="AJ87" s="71">
        <v>73760211.555359453</v>
      </c>
      <c r="AK87" s="71">
        <v>0</v>
      </c>
      <c r="AL87" s="71">
        <v>0</v>
      </c>
      <c r="AM87" s="71">
        <v>5899313.1173265837</v>
      </c>
      <c r="AN87" s="71">
        <v>0</v>
      </c>
      <c r="AO87" s="71">
        <v>0</v>
      </c>
      <c r="AP87" s="71">
        <v>221175409.82821608</v>
      </c>
      <c r="AQ87" s="72"/>
      <c r="AR87" s="71">
        <v>1372</v>
      </c>
      <c r="AS87" s="71">
        <v>821</v>
      </c>
      <c r="AT87" s="71">
        <v>1</v>
      </c>
      <c r="AU87" s="71">
        <v>1</v>
      </c>
      <c r="AV87" s="71">
        <v>0</v>
      </c>
      <c r="AW87" s="71">
        <v>0</v>
      </c>
      <c r="AX87" s="71"/>
      <c r="AY87" s="72"/>
      <c r="AZ87" s="71">
        <v>6405.5999999999995</v>
      </c>
      <c r="BA87" s="71">
        <v>60769.100000000013</v>
      </c>
      <c r="BB87" s="71">
        <v>1500</v>
      </c>
      <c r="BC87" s="71">
        <v>16</v>
      </c>
      <c r="BD87" s="71">
        <v>0</v>
      </c>
      <c r="BE87" s="71">
        <v>0</v>
      </c>
      <c r="BF87" s="71"/>
      <c r="BG87" s="72"/>
      <c r="BH87" s="71">
        <v>0</v>
      </c>
      <c r="BI87" s="71">
        <v>0</v>
      </c>
      <c r="BJ87" s="71">
        <v>11.252000000000001</v>
      </c>
      <c r="BK87" s="71">
        <v>0</v>
      </c>
      <c r="BL87" s="71">
        <v>5.1869999999999994</v>
      </c>
      <c r="BM87" s="71">
        <v>0</v>
      </c>
      <c r="BN87" s="72"/>
      <c r="BO87" s="71">
        <v>0</v>
      </c>
      <c r="BP87" s="71">
        <v>0</v>
      </c>
      <c r="BQ87" s="71">
        <v>1</v>
      </c>
      <c r="BR87" s="71">
        <v>0</v>
      </c>
      <c r="BS87" s="71">
        <v>2</v>
      </c>
      <c r="BT87" s="71">
        <v>0</v>
      </c>
      <c r="BU87"/>
      <c r="BV87" s="70">
        <v>16.439</v>
      </c>
      <c r="BW87" s="70">
        <v>0</v>
      </c>
      <c r="BX87" s="70">
        <v>0</v>
      </c>
      <c r="BY87" s="70">
        <v>0</v>
      </c>
      <c r="BZ87" s="70">
        <v>0</v>
      </c>
      <c r="CA87" s="70">
        <v>0</v>
      </c>
      <c r="CB87" s="70">
        <v>0</v>
      </c>
      <c r="CC87" s="70">
        <v>0</v>
      </c>
      <c r="CD87" s="70">
        <v>0</v>
      </c>
    </row>
    <row r="88" spans="1:82">
      <c r="A88" s="70" t="s">
        <v>1831</v>
      </c>
      <c r="B88" s="70">
        <v>425</v>
      </c>
      <c r="C88" s="70">
        <v>17</v>
      </c>
      <c r="D88" s="70">
        <v>25</v>
      </c>
      <c r="E88" s="70">
        <v>2020</v>
      </c>
      <c r="F88" s="70" t="s">
        <v>159</v>
      </c>
      <c r="G88" s="70" t="s">
        <v>1814</v>
      </c>
      <c r="H88" s="70" t="s">
        <v>1815</v>
      </c>
      <c r="I88" s="148"/>
      <c r="J88" s="71">
        <v>66.455767739866246</v>
      </c>
      <c r="K88" s="71">
        <v>2.2286253695984173</v>
      </c>
      <c r="L88" s="71">
        <v>4.9544207634013908</v>
      </c>
      <c r="M88" s="71">
        <v>50.215564501196894</v>
      </c>
      <c r="N88" s="71">
        <v>39.335645824357954</v>
      </c>
      <c r="O88" s="71">
        <v>37.728823178909856</v>
      </c>
      <c r="P88" s="71">
        <v>40.135239786315786</v>
      </c>
      <c r="Q88" s="71">
        <v>2.5223987077291898</v>
      </c>
      <c r="R88" s="71">
        <v>2.1318863742635239</v>
      </c>
      <c r="S88" s="71">
        <v>6.3940533200000012</v>
      </c>
      <c r="T88" s="72"/>
      <c r="U88" s="71">
        <v>3849562</v>
      </c>
      <c r="V88" s="71">
        <v>1182</v>
      </c>
      <c r="W88" s="71">
        <v>162</v>
      </c>
      <c r="X88" s="71">
        <v>16413</v>
      </c>
      <c r="Y88" s="71">
        <v>20074</v>
      </c>
      <c r="Z88" s="71">
        <v>26960</v>
      </c>
      <c r="AA88" s="71">
        <v>8858</v>
      </c>
      <c r="AB88" s="71">
        <v>42781</v>
      </c>
      <c r="AC88" s="71">
        <v>377919</v>
      </c>
      <c r="AD88" s="71">
        <v>6.3940533200000012</v>
      </c>
      <c r="AE88" s="72"/>
      <c r="AF88" s="71">
        <v>30322736.133338179</v>
      </c>
      <c r="AG88" s="71">
        <v>1747749.627984735</v>
      </c>
      <c r="AH88" s="71">
        <v>1082883.486241013</v>
      </c>
      <c r="AI88" s="71">
        <v>98407068.985451996</v>
      </c>
      <c r="AJ88" s="71">
        <v>73297261.098809585</v>
      </c>
      <c r="AK88" s="71"/>
      <c r="AL88" s="71"/>
      <c r="AM88" s="71">
        <v>5583395.8068234967</v>
      </c>
      <c r="AN88" s="71"/>
      <c r="AO88" s="71"/>
      <c r="AP88" s="71">
        <v>210441095.13864899</v>
      </c>
      <c r="AQ88" s="72"/>
      <c r="AR88" s="71">
        <v>1418</v>
      </c>
      <c r="AS88" s="71">
        <v>861</v>
      </c>
      <c r="AT88" s="71">
        <v>1</v>
      </c>
      <c r="AU88" s="71">
        <v>1</v>
      </c>
      <c r="AV88" s="71">
        <v>0</v>
      </c>
      <c r="AW88" s="71">
        <v>0</v>
      </c>
      <c r="AX88" s="71"/>
      <c r="AY88" s="72"/>
      <c r="AZ88" s="71">
        <v>6710.2000000000053</v>
      </c>
      <c r="BA88" s="71">
        <v>64339.80000000001</v>
      </c>
      <c r="BB88" s="71">
        <v>1500</v>
      </c>
      <c r="BC88" s="71">
        <v>16</v>
      </c>
      <c r="BD88" s="71">
        <v>0</v>
      </c>
      <c r="BE88" s="71">
        <v>0</v>
      </c>
      <c r="BF88" s="71"/>
      <c r="BG88" s="72"/>
      <c r="BH88" s="71">
        <v>0</v>
      </c>
      <c r="BI88" s="71">
        <v>0</v>
      </c>
      <c r="BJ88" s="71">
        <v>9.5350000000000001</v>
      </c>
      <c r="BK88" s="71">
        <v>0</v>
      </c>
      <c r="BL88" s="71">
        <v>3.8319999999999999</v>
      </c>
      <c r="BM88" s="71">
        <v>0</v>
      </c>
      <c r="BN88" s="72"/>
      <c r="BO88" s="71">
        <v>0</v>
      </c>
      <c r="BP88" s="71">
        <v>0</v>
      </c>
      <c r="BQ88" s="71">
        <v>2</v>
      </c>
      <c r="BR88" s="71">
        <v>0</v>
      </c>
      <c r="BS88" s="71">
        <v>1</v>
      </c>
      <c r="BT88" s="71">
        <v>0</v>
      </c>
      <c r="BU88"/>
      <c r="BV88" s="70">
        <v>13.367000000000001</v>
      </c>
      <c r="BW88" s="70">
        <v>0</v>
      </c>
      <c r="BX88" s="70">
        <v>0</v>
      </c>
      <c r="BY88" s="70">
        <v>0</v>
      </c>
      <c r="BZ88" s="70">
        <v>0</v>
      </c>
      <c r="CA88" s="70">
        <v>0</v>
      </c>
      <c r="CB88" s="70">
        <v>0</v>
      </c>
      <c r="CC88" s="70">
        <v>0</v>
      </c>
      <c r="CD88" s="70">
        <v>0</v>
      </c>
    </row>
    <row r="89" spans="1:82">
      <c r="A89" s="70" t="s">
        <v>1832</v>
      </c>
      <c r="B89" s="70">
        <v>425</v>
      </c>
      <c r="C89" s="70">
        <v>18</v>
      </c>
      <c r="D89" s="70">
        <v>25</v>
      </c>
      <c r="E89" s="70">
        <v>2021</v>
      </c>
      <c r="F89" s="70" t="s">
        <v>160</v>
      </c>
      <c r="G89" s="70" t="s">
        <v>1814</v>
      </c>
      <c r="H89" s="70" t="s">
        <v>1815</v>
      </c>
      <c r="I89" s="148"/>
      <c r="J89" s="71">
        <v>68.333550167208188</v>
      </c>
      <c r="K89" s="71">
        <v>2.2760273990984161</v>
      </c>
      <c r="L89" s="71">
        <v>5.1811267483021606</v>
      </c>
      <c r="M89" s="71">
        <v>47.39647540953608</v>
      </c>
      <c r="N89" s="71">
        <v>36.309247150724893</v>
      </c>
      <c r="O89" s="71">
        <v>36.481919580261369</v>
      </c>
      <c r="P89" s="71">
        <v>41.085324750194303</v>
      </c>
      <c r="Q89" s="71">
        <v>2.4701833526633199</v>
      </c>
      <c r="R89" s="71">
        <v>2.1484020728606459</v>
      </c>
      <c r="S89" s="71">
        <v>7.7056910183237592</v>
      </c>
      <c r="T89" s="72"/>
      <c r="U89" s="71">
        <v>4223827</v>
      </c>
      <c r="V89" s="71">
        <v>1182</v>
      </c>
      <c r="W89" s="71">
        <v>162</v>
      </c>
      <c r="X89" s="71">
        <v>16413</v>
      </c>
      <c r="Y89" s="71">
        <v>20193</v>
      </c>
      <c r="Z89" s="71">
        <v>26842</v>
      </c>
      <c r="AA89" s="71">
        <v>8842</v>
      </c>
      <c r="AB89" s="71">
        <v>42307</v>
      </c>
      <c r="AC89" s="71">
        <v>369466</v>
      </c>
      <c r="AD89" s="71">
        <v>7.7056910183237592</v>
      </c>
      <c r="AE89" s="72"/>
      <c r="AF89" s="71">
        <v>31321367.553523164</v>
      </c>
      <c r="AG89" s="71">
        <v>1866426.9405766493</v>
      </c>
      <c r="AH89" s="71">
        <v>1095086.0561895277</v>
      </c>
      <c r="AI89" s="71">
        <v>106846097.10677004</v>
      </c>
      <c r="AJ89" s="71">
        <v>75788845.325574309</v>
      </c>
      <c r="AK89" s="71">
        <v>0</v>
      </c>
      <c r="AL89" s="71">
        <v>0</v>
      </c>
      <c r="AM89" s="71">
        <v>5553381.301484718</v>
      </c>
      <c r="AN89" s="71">
        <v>0</v>
      </c>
      <c r="AO89" s="71">
        <v>0</v>
      </c>
      <c r="AP89" s="71">
        <v>222471204.28411838</v>
      </c>
      <c r="AQ89" s="72"/>
      <c r="AR89" s="71">
        <v>1459</v>
      </c>
      <c r="AS89" s="71">
        <v>882</v>
      </c>
      <c r="AT89" s="71">
        <v>1</v>
      </c>
      <c r="AU89" s="71">
        <v>1</v>
      </c>
      <c r="AV89" s="71">
        <v>0</v>
      </c>
      <c r="AW89" s="71">
        <v>0</v>
      </c>
      <c r="AX89" s="71"/>
      <c r="AY89" s="72"/>
      <c r="AZ89" s="71">
        <v>6993.1000000000049</v>
      </c>
      <c r="BA89" s="71">
        <v>66281.400000000009</v>
      </c>
      <c r="BB89" s="71">
        <v>1500</v>
      </c>
      <c r="BC89" s="71">
        <v>16</v>
      </c>
      <c r="BD89" s="71">
        <v>0</v>
      </c>
      <c r="BE89" s="71">
        <v>0</v>
      </c>
      <c r="BF89" s="71"/>
      <c r="BG89" s="72"/>
      <c r="BH89" s="71">
        <v>0</v>
      </c>
      <c r="BI89" s="71">
        <v>0</v>
      </c>
      <c r="BJ89" s="71">
        <v>9.9580000000000002</v>
      </c>
      <c r="BK89" s="71">
        <v>0</v>
      </c>
      <c r="BL89" s="71">
        <v>3.7109999999999999</v>
      </c>
      <c r="BM89" s="71">
        <v>0</v>
      </c>
      <c r="BN89" s="72"/>
      <c r="BO89" s="71">
        <v>0</v>
      </c>
      <c r="BP89" s="71">
        <v>0</v>
      </c>
      <c r="BQ89" s="71">
        <v>2</v>
      </c>
      <c r="BR89" s="71">
        <v>0</v>
      </c>
      <c r="BS89" s="71">
        <v>1</v>
      </c>
      <c r="BT89" s="71">
        <v>0</v>
      </c>
      <c r="BU89"/>
      <c r="BV89" s="70">
        <v>13.669</v>
      </c>
      <c r="BW89" s="70">
        <v>0</v>
      </c>
      <c r="BX89" s="70">
        <v>0</v>
      </c>
      <c r="BY89" s="70">
        <v>0</v>
      </c>
      <c r="BZ89" s="70">
        <v>0</v>
      </c>
      <c r="CA89" s="70">
        <v>0</v>
      </c>
      <c r="CB89" s="70">
        <v>0</v>
      </c>
      <c r="CC89" s="70">
        <v>0</v>
      </c>
      <c r="CD89" s="70">
        <v>0</v>
      </c>
    </row>
    <row r="90" spans="1:82">
      <c r="A90" s="70" t="s">
        <v>1833</v>
      </c>
      <c r="B90" s="70">
        <v>425</v>
      </c>
      <c r="C90" s="70">
        <v>19</v>
      </c>
      <c r="D90" s="70">
        <v>25</v>
      </c>
      <c r="E90" s="70">
        <v>2022</v>
      </c>
      <c r="F90" s="70" t="s">
        <v>161</v>
      </c>
      <c r="G90" s="70" t="s">
        <v>1814</v>
      </c>
      <c r="H90" s="70" t="s">
        <v>1815</v>
      </c>
      <c r="I90" s="148"/>
      <c r="J90" s="71">
        <v>128.50039505203245</v>
      </c>
      <c r="K90" s="71">
        <v>2.1875777985808713</v>
      </c>
      <c r="L90" s="71">
        <v>4.7387293393313765</v>
      </c>
      <c r="M90" s="71">
        <v>53.382462193047537</v>
      </c>
      <c r="N90" s="71">
        <v>42.422344870830479</v>
      </c>
      <c r="O90" s="71">
        <v>38.493504944593802</v>
      </c>
      <c r="P90" s="71">
        <v>40.422638916057643</v>
      </c>
      <c r="Q90" s="71">
        <v>2.4622900327013064</v>
      </c>
      <c r="R90" s="71">
        <v>2.1672538962551053</v>
      </c>
      <c r="S90" s="71">
        <v>5.8281237196801534</v>
      </c>
      <c r="T90" s="72"/>
      <c r="U90" s="71">
        <v>8881338</v>
      </c>
      <c r="V90" s="71">
        <v>1182</v>
      </c>
      <c r="W90" s="71">
        <v>162</v>
      </c>
      <c r="X90" s="71">
        <v>16413</v>
      </c>
      <c r="Y90" s="71">
        <v>20257</v>
      </c>
      <c r="Z90" s="71">
        <v>26909</v>
      </c>
      <c r="AA90" s="71">
        <v>8832</v>
      </c>
      <c r="AB90" s="71">
        <v>41826</v>
      </c>
      <c r="AC90" s="71">
        <v>377389</v>
      </c>
      <c r="AD90" s="71">
        <v>5.8281237196801534</v>
      </c>
      <c r="AE90" s="72"/>
      <c r="AF90" s="71">
        <v>56113192.446790077</v>
      </c>
      <c r="AG90" s="71">
        <v>1846654.0366381875</v>
      </c>
      <c r="AH90" s="71">
        <v>1166596.0037636547</v>
      </c>
      <c r="AI90" s="71">
        <v>103487157.77318904</v>
      </c>
      <c r="AJ90" s="71">
        <v>80490056.68307054</v>
      </c>
      <c r="AK90" s="71">
        <v>0</v>
      </c>
      <c r="AL90" s="71">
        <v>0</v>
      </c>
      <c r="AM90" s="71">
        <v>5400878.2158720158</v>
      </c>
      <c r="AN90" s="71">
        <v>0</v>
      </c>
      <c r="AO90" s="71">
        <v>0</v>
      </c>
      <c r="AP90" s="71">
        <v>248504535.15932351</v>
      </c>
      <c r="AQ90" s="72"/>
      <c r="AR90" s="71">
        <v>1518</v>
      </c>
      <c r="AS90" s="71">
        <v>901</v>
      </c>
      <c r="AT90" s="71">
        <v>1</v>
      </c>
      <c r="AU90" s="71">
        <v>1</v>
      </c>
      <c r="AV90" s="71">
        <v>0</v>
      </c>
      <c r="AW90" s="71">
        <v>0</v>
      </c>
      <c r="AX90" s="71"/>
      <c r="AY90" s="72"/>
      <c r="AZ90" s="71">
        <v>7384.7000000000071</v>
      </c>
      <c r="BA90" s="71">
        <v>67746.100000000006</v>
      </c>
      <c r="BB90" s="71">
        <v>1500</v>
      </c>
      <c r="BC90" s="71">
        <v>16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1834</v>
      </c>
      <c r="B91" s="70">
        <v>425</v>
      </c>
      <c r="C91" s="70">
        <v>20</v>
      </c>
      <c r="D91" s="70">
        <v>25</v>
      </c>
      <c r="E91" s="70">
        <v>2023</v>
      </c>
      <c r="F91" s="70" t="s">
        <v>1539</v>
      </c>
      <c r="G91" s="70" t="s">
        <v>1814</v>
      </c>
      <c r="H91" s="70" t="s">
        <v>1815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1595</v>
      </c>
      <c r="AS91" s="71">
        <v>912</v>
      </c>
      <c r="AT91" s="71">
        <v>1</v>
      </c>
      <c r="AU91" s="71">
        <v>1</v>
      </c>
      <c r="AV91" s="71">
        <v>0</v>
      </c>
      <c r="AW91" s="71">
        <v>0</v>
      </c>
      <c r="AX91" s="71"/>
      <c r="AY91" s="72"/>
      <c r="AZ91" s="71">
        <v>7805.1000000000113</v>
      </c>
      <c r="BA91" s="71">
        <v>68676.099999999991</v>
      </c>
      <c r="BB91" s="71">
        <v>1500</v>
      </c>
      <c r="BC91" s="71">
        <v>16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1835</v>
      </c>
      <c r="B92" s="70">
        <v>425</v>
      </c>
      <c r="C92" s="70">
        <v>21</v>
      </c>
      <c r="D92" s="70">
        <v>25</v>
      </c>
      <c r="E92" s="70">
        <v>2024</v>
      </c>
      <c r="F92" s="70" t="s">
        <v>1558</v>
      </c>
      <c r="G92" s="70" t="s">
        <v>1814</v>
      </c>
      <c r="H92" s="70" t="s">
        <v>1815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1836</v>
      </c>
      <c r="B93" s="70">
        <v>375</v>
      </c>
      <c r="C93" s="70">
        <v>1</v>
      </c>
      <c r="D93" s="70">
        <v>23</v>
      </c>
      <c r="E93" s="70">
        <v>1990</v>
      </c>
      <c r="F93" s="70" t="s">
        <v>787</v>
      </c>
      <c r="G93" s="70" t="s">
        <v>1837</v>
      </c>
      <c r="H93" s="70" t="s">
        <v>1838</v>
      </c>
      <c r="I93" s="148"/>
      <c r="J93" s="71">
        <v>24.213683471252999</v>
      </c>
      <c r="K93" s="71">
        <v>8.1650468409282908</v>
      </c>
      <c r="L93" s="71">
        <v>8.8244904911868218</v>
      </c>
      <c r="M93" s="71">
        <v>30.864837401306669</v>
      </c>
      <c r="N93" s="71">
        <v>36.484843508822522</v>
      </c>
      <c r="O93" s="71">
        <v>31.9781815108148</v>
      </c>
      <c r="P93" s="71">
        <v>62.900750476962173</v>
      </c>
      <c r="Q93" s="71">
        <v>3.41253542204963</v>
      </c>
      <c r="R93" s="71">
        <v>74.596107013217022</v>
      </c>
      <c r="S93" s="71">
        <v>3.98808070210415</v>
      </c>
      <c r="T93" s="72"/>
      <c r="U93" s="71">
        <v>3311778</v>
      </c>
      <c r="V93" s="71">
        <v>1856</v>
      </c>
      <c r="W93" s="71">
        <v>81</v>
      </c>
      <c r="X93" s="71">
        <v>12394</v>
      </c>
      <c r="Y93" s="71">
        <v>15146</v>
      </c>
      <c r="Z93" s="71">
        <v>13153</v>
      </c>
      <c r="AA93" s="71">
        <v>15273</v>
      </c>
      <c r="AB93" s="71">
        <v>55408</v>
      </c>
      <c r="AC93" s="71">
        <v>12920180</v>
      </c>
      <c r="AD93" s="71">
        <v>3.98808070210415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1839</v>
      </c>
      <c r="B94" s="70">
        <v>376</v>
      </c>
      <c r="C94" s="70">
        <v>2</v>
      </c>
      <c r="D94" s="70">
        <v>23</v>
      </c>
      <c r="E94" s="70">
        <v>2005</v>
      </c>
      <c r="F94" s="70" t="s">
        <v>789</v>
      </c>
      <c r="G94" s="70" t="s">
        <v>1837</v>
      </c>
      <c r="H94" s="70" t="s">
        <v>1838</v>
      </c>
      <c r="I94" s="148"/>
      <c r="J94" s="71">
        <v>14.638150851542511</v>
      </c>
      <c r="K94" s="71">
        <v>4.3111685557900774</v>
      </c>
      <c r="L94" s="71">
        <v>14.97871129623563</v>
      </c>
      <c r="M94" s="71">
        <v>50.093096858767282</v>
      </c>
      <c r="N94" s="71">
        <v>44.508593862744881</v>
      </c>
      <c r="O94" s="71">
        <v>49.621185743302938</v>
      </c>
      <c r="P94" s="71">
        <v>67.816556069349502</v>
      </c>
      <c r="Q94" s="71">
        <v>3.02737109030334</v>
      </c>
      <c r="R94" s="71">
        <v>33.582523923636842</v>
      </c>
      <c r="S94" s="71">
        <v>7.4404328739438528</v>
      </c>
      <c r="T94" s="72"/>
      <c r="U94" s="71">
        <v>2182157</v>
      </c>
      <c r="V94" s="71">
        <v>1883</v>
      </c>
      <c r="W94" s="71">
        <v>125</v>
      </c>
      <c r="X94" s="71">
        <v>10951</v>
      </c>
      <c r="Y94" s="71">
        <v>16351</v>
      </c>
      <c r="Z94" s="71">
        <v>23618</v>
      </c>
      <c r="AA94" s="71">
        <v>13486</v>
      </c>
      <c r="AB94" s="71">
        <v>51386</v>
      </c>
      <c r="AC94" s="71">
        <v>5938374</v>
      </c>
      <c r="AD94" s="71">
        <v>7.4404328739438528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1840</v>
      </c>
      <c r="B95" s="70">
        <v>377</v>
      </c>
      <c r="C95" s="70">
        <v>3</v>
      </c>
      <c r="D95" s="70">
        <v>23</v>
      </c>
      <c r="E95" s="70">
        <v>2006</v>
      </c>
      <c r="F95" s="70" t="s">
        <v>790</v>
      </c>
      <c r="G95" s="70" t="s">
        <v>1837</v>
      </c>
      <c r="H95" s="70" t="s">
        <v>1838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1841</v>
      </c>
      <c r="B96" s="70">
        <v>378</v>
      </c>
      <c r="C96" s="70">
        <v>4</v>
      </c>
      <c r="D96" s="70">
        <v>23</v>
      </c>
      <c r="E96" s="70">
        <v>2007</v>
      </c>
      <c r="F96" s="70" t="s">
        <v>791</v>
      </c>
      <c r="G96" s="70" t="s">
        <v>1837</v>
      </c>
      <c r="H96" s="70" t="s">
        <v>1838</v>
      </c>
      <c r="I96" s="148"/>
      <c r="J96" s="71">
        <v>12.30695412808814</v>
      </c>
      <c r="K96" s="71">
        <v>4.0940640353013373</v>
      </c>
      <c r="L96" s="71">
        <v>18.88441785946149</v>
      </c>
      <c r="M96" s="71">
        <v>47.437686895688621</v>
      </c>
      <c r="N96" s="71">
        <v>45.612947032111627</v>
      </c>
      <c r="O96" s="71">
        <v>48.501258962518001</v>
      </c>
      <c r="P96" s="71">
        <v>67.441564126991466</v>
      </c>
      <c r="Q96" s="71">
        <v>3.1118607797205802</v>
      </c>
      <c r="R96" s="71">
        <v>31.51351866002199</v>
      </c>
      <c r="S96" s="71">
        <v>4.8103198068784314</v>
      </c>
      <c r="T96" s="72"/>
      <c r="U96" s="71">
        <v>2469732</v>
      </c>
      <c r="V96" s="71">
        <v>1673</v>
      </c>
      <c r="W96" s="71">
        <v>169</v>
      </c>
      <c r="X96" s="71">
        <v>12577</v>
      </c>
      <c r="Y96" s="71">
        <v>16411</v>
      </c>
      <c r="Z96" s="71">
        <v>23998</v>
      </c>
      <c r="AA96" s="71">
        <v>13207</v>
      </c>
      <c r="AB96" s="71">
        <v>50027</v>
      </c>
      <c r="AC96" s="71">
        <v>5732403</v>
      </c>
      <c r="AD96" s="71">
        <v>4.8103198068784314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1842</v>
      </c>
      <c r="B97" s="70">
        <v>379</v>
      </c>
      <c r="C97" s="70">
        <v>5</v>
      </c>
      <c r="D97" s="70">
        <v>23</v>
      </c>
      <c r="E97" s="70">
        <v>2008</v>
      </c>
      <c r="F97" s="70" t="s">
        <v>792</v>
      </c>
      <c r="G97" s="70" t="s">
        <v>1837</v>
      </c>
      <c r="H97" s="70" t="s">
        <v>1838</v>
      </c>
      <c r="I97" s="148"/>
      <c r="J97" s="71">
        <v>11.86122472735712</v>
      </c>
      <c r="K97" s="71">
        <v>3.0095436568421148</v>
      </c>
      <c r="L97" s="71">
        <v>15.64829432654877</v>
      </c>
      <c r="M97" s="71">
        <v>50.457842907366391</v>
      </c>
      <c r="N97" s="71">
        <v>44.961147890053979</v>
      </c>
      <c r="O97" s="71">
        <v>47.219841365823342</v>
      </c>
      <c r="P97" s="71">
        <v>65.691680852765188</v>
      </c>
      <c r="Q97" s="71">
        <v>3.03439524281502</v>
      </c>
      <c r="R97" s="71">
        <v>29.740191619690531</v>
      </c>
      <c r="S97" s="71">
        <v>5.52580129972658</v>
      </c>
      <c r="T97" s="72"/>
      <c r="U97" s="71">
        <v>2535745</v>
      </c>
      <c r="V97" s="71">
        <v>1673</v>
      </c>
      <c r="W97" s="71">
        <v>169</v>
      </c>
      <c r="X97" s="71">
        <v>12577</v>
      </c>
      <c r="Y97" s="71">
        <v>16510</v>
      </c>
      <c r="Z97" s="71">
        <v>24184</v>
      </c>
      <c r="AA97" s="71">
        <v>12879</v>
      </c>
      <c r="AB97" s="71">
        <v>49584</v>
      </c>
      <c r="AC97" s="71">
        <v>5617513</v>
      </c>
      <c r="AD97" s="71">
        <v>5.52580129972658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1843</v>
      </c>
      <c r="B98" s="70">
        <v>380</v>
      </c>
      <c r="C98" s="70">
        <v>6</v>
      </c>
      <c r="D98" s="70">
        <v>23</v>
      </c>
      <c r="E98" s="70">
        <v>2009</v>
      </c>
      <c r="F98" s="70" t="s">
        <v>176</v>
      </c>
      <c r="G98" s="70" t="s">
        <v>1837</v>
      </c>
      <c r="H98" s="70" t="s">
        <v>1838</v>
      </c>
      <c r="I98" s="148"/>
      <c r="J98" s="71">
        <v>13.114598293931429</v>
      </c>
      <c r="K98" s="71">
        <v>2.9333453588675829</v>
      </c>
      <c r="L98" s="71">
        <v>48.365554002072678</v>
      </c>
      <c r="M98" s="71">
        <v>49.982277412286003</v>
      </c>
      <c r="N98" s="71">
        <v>41.171111265057391</v>
      </c>
      <c r="O98" s="71">
        <v>48.17175756430877</v>
      </c>
      <c r="P98" s="71">
        <v>63.149086924196737</v>
      </c>
      <c r="Q98" s="71">
        <v>2.8646738922846899</v>
      </c>
      <c r="R98" s="71">
        <v>29.580482404678879</v>
      </c>
      <c r="S98" s="71">
        <v>5.2559187830232519</v>
      </c>
      <c r="T98" s="72"/>
      <c r="U98" s="71">
        <v>2423609</v>
      </c>
      <c r="V98" s="71">
        <v>1551</v>
      </c>
      <c r="W98" s="71">
        <v>565</v>
      </c>
      <c r="X98" s="71">
        <v>13033</v>
      </c>
      <c r="Y98" s="71">
        <v>16618</v>
      </c>
      <c r="Z98" s="71">
        <v>24352</v>
      </c>
      <c r="AA98" s="71">
        <v>12710</v>
      </c>
      <c r="AB98" s="71">
        <v>49139</v>
      </c>
      <c r="AC98" s="71">
        <v>5450904</v>
      </c>
      <c r="AD98" s="71">
        <v>5.2559187830232519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v>
      </c>
      <c r="BK98" s="71">
        <v>0</v>
      </c>
      <c r="BL98" s="71">
        <v>0</v>
      </c>
      <c r="BM98" s="71">
        <v>0</v>
      </c>
      <c r="BN98" s="72"/>
      <c r="BO98" s="71">
        <v>0</v>
      </c>
      <c r="BP98" s="71">
        <v>0</v>
      </c>
      <c r="BQ98" s="71">
        <v>1</v>
      </c>
      <c r="BR98" s="71">
        <v>0</v>
      </c>
      <c r="BS98" s="71">
        <v>0</v>
      </c>
      <c r="BT98" s="71">
        <v>0</v>
      </c>
      <c r="BU98"/>
      <c r="BV98" s="70">
        <v>2.8</v>
      </c>
      <c r="BW98" s="70">
        <v>0</v>
      </c>
      <c r="BX98" s="70">
        <v>0</v>
      </c>
      <c r="BY98" s="70">
        <v>0</v>
      </c>
      <c r="BZ98" s="70">
        <v>0</v>
      </c>
      <c r="CA98" s="70">
        <v>0</v>
      </c>
      <c r="CB98" s="70">
        <v>0</v>
      </c>
      <c r="CC98" s="70">
        <v>0</v>
      </c>
      <c r="CD98" s="70">
        <v>0</v>
      </c>
    </row>
    <row r="99" spans="1:82">
      <c r="A99" s="70" t="s">
        <v>1844</v>
      </c>
      <c r="B99" s="70">
        <v>381</v>
      </c>
      <c r="C99" s="70">
        <v>7</v>
      </c>
      <c r="D99" s="70">
        <v>23</v>
      </c>
      <c r="E99" s="70">
        <v>2010</v>
      </c>
      <c r="F99" s="70" t="s">
        <v>177</v>
      </c>
      <c r="G99" s="70" t="s">
        <v>1837</v>
      </c>
      <c r="H99" s="70" t="s">
        <v>1838</v>
      </c>
      <c r="I99" s="148"/>
      <c r="J99" s="71">
        <v>10.0788907662066</v>
      </c>
      <c r="K99" s="71">
        <v>3.1812258547785599</v>
      </c>
      <c r="L99" s="71">
        <v>43.588731727305053</v>
      </c>
      <c r="M99" s="71">
        <v>53.605293941806011</v>
      </c>
      <c r="N99" s="71">
        <v>46.993075145657834</v>
      </c>
      <c r="O99" s="71">
        <v>48.281708444500829</v>
      </c>
      <c r="P99" s="71">
        <v>63.640393378332348</v>
      </c>
      <c r="Q99" s="71">
        <v>2.9562262066746698</v>
      </c>
      <c r="R99" s="71">
        <v>29.856008799929569</v>
      </c>
      <c r="S99" s="71">
        <v>7.7245108350011806</v>
      </c>
      <c r="T99" s="72"/>
      <c r="U99" s="71">
        <v>2224988</v>
      </c>
      <c r="V99" s="71">
        <v>1551</v>
      </c>
      <c r="W99" s="71">
        <v>565</v>
      </c>
      <c r="X99" s="71">
        <v>13033</v>
      </c>
      <c r="Y99" s="71">
        <v>16732</v>
      </c>
      <c r="Z99" s="71">
        <v>24521</v>
      </c>
      <c r="AA99" s="71">
        <v>12489</v>
      </c>
      <c r="AB99" s="71">
        <v>48591</v>
      </c>
      <c r="AC99" s="71">
        <v>5213712</v>
      </c>
      <c r="AD99" s="71">
        <v>7.7245108350011806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2.681</v>
      </c>
      <c r="BK99" s="71">
        <v>0</v>
      </c>
      <c r="BL99" s="71">
        <v>0</v>
      </c>
      <c r="BM99" s="71">
        <v>0</v>
      </c>
      <c r="BN99" s="72"/>
      <c r="BO99" s="71">
        <v>0</v>
      </c>
      <c r="BP99" s="71">
        <v>0</v>
      </c>
      <c r="BQ99" s="71">
        <v>1</v>
      </c>
      <c r="BR99" s="71">
        <v>0</v>
      </c>
      <c r="BS99" s="71">
        <v>0</v>
      </c>
      <c r="BT99" s="71">
        <v>0</v>
      </c>
      <c r="BU99"/>
      <c r="BV99" s="70">
        <v>2.681</v>
      </c>
      <c r="BW99" s="70">
        <v>0</v>
      </c>
      <c r="BX99" s="70">
        <v>0</v>
      </c>
      <c r="BY99" s="70">
        <v>0</v>
      </c>
      <c r="BZ99" s="70">
        <v>0</v>
      </c>
      <c r="CA99" s="70">
        <v>0</v>
      </c>
      <c r="CB99" s="70">
        <v>0</v>
      </c>
      <c r="CC99" s="70">
        <v>0</v>
      </c>
      <c r="CD99" s="70">
        <v>0</v>
      </c>
    </row>
    <row r="100" spans="1:82">
      <c r="A100" s="70" t="s">
        <v>1845</v>
      </c>
      <c r="B100" s="70">
        <v>382</v>
      </c>
      <c r="C100" s="70">
        <v>8</v>
      </c>
      <c r="D100" s="70">
        <v>23</v>
      </c>
      <c r="E100" s="70">
        <v>2011</v>
      </c>
      <c r="F100" s="70" t="s">
        <v>178</v>
      </c>
      <c r="G100" s="70" t="s">
        <v>1837</v>
      </c>
      <c r="H100" s="70" t="s">
        <v>1838</v>
      </c>
      <c r="I100" s="148"/>
      <c r="J100" s="71">
        <v>15.519879517283689</v>
      </c>
      <c r="K100" s="71">
        <v>4.2510949242474787</v>
      </c>
      <c r="L100" s="71">
        <v>40.108809587508922</v>
      </c>
      <c r="M100" s="71">
        <v>62.124853900506167</v>
      </c>
      <c r="N100" s="71">
        <v>54.132811992506433</v>
      </c>
      <c r="O100" s="71">
        <v>47.713747978787239</v>
      </c>
      <c r="P100" s="71">
        <v>61.088710777994905</v>
      </c>
      <c r="Q100" s="71">
        <v>3.3608487090183701</v>
      </c>
      <c r="R100" s="71">
        <v>29.107968456523441</v>
      </c>
      <c r="S100" s="71">
        <v>4.2327551788874258</v>
      </c>
      <c r="T100" s="72"/>
      <c r="U100" s="71">
        <v>2376695</v>
      </c>
      <c r="V100" s="71">
        <v>1551</v>
      </c>
      <c r="W100" s="71">
        <v>565</v>
      </c>
      <c r="X100" s="71">
        <v>13033</v>
      </c>
      <c r="Y100" s="71">
        <v>16679</v>
      </c>
      <c r="Z100" s="71">
        <v>24759</v>
      </c>
      <c r="AA100" s="71">
        <v>12345</v>
      </c>
      <c r="AB100" s="71">
        <v>47891</v>
      </c>
      <c r="AC100" s="71">
        <v>5074676</v>
      </c>
      <c r="AD100" s="71">
        <v>4.2327551788874258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2.6680000000000001</v>
      </c>
      <c r="BK100" s="71">
        <v>0</v>
      </c>
      <c r="BL100" s="71">
        <v>0</v>
      </c>
      <c r="BM100" s="71">
        <v>0</v>
      </c>
      <c r="BN100" s="72"/>
      <c r="BO100" s="71">
        <v>0</v>
      </c>
      <c r="BP100" s="71">
        <v>0</v>
      </c>
      <c r="BQ100" s="71">
        <v>1</v>
      </c>
      <c r="BR100" s="71">
        <v>0</v>
      </c>
      <c r="BS100" s="71">
        <v>0</v>
      </c>
      <c r="BT100" s="71">
        <v>0</v>
      </c>
      <c r="BU100"/>
      <c r="BV100" s="70">
        <v>2.6680000000000001</v>
      </c>
      <c r="BW100" s="70">
        <v>0</v>
      </c>
      <c r="BX100" s="70">
        <v>0</v>
      </c>
      <c r="BY100" s="70">
        <v>0</v>
      </c>
      <c r="BZ100" s="70">
        <v>0</v>
      </c>
      <c r="CA100" s="70">
        <v>0</v>
      </c>
      <c r="CB100" s="70">
        <v>0</v>
      </c>
      <c r="CC100" s="70">
        <v>0</v>
      </c>
      <c r="CD100" s="70">
        <v>0</v>
      </c>
    </row>
    <row r="101" spans="1:82">
      <c r="A101" s="70" t="s">
        <v>1846</v>
      </c>
      <c r="B101" s="70">
        <v>383</v>
      </c>
      <c r="C101" s="70">
        <v>9</v>
      </c>
      <c r="D101" s="70">
        <v>23</v>
      </c>
      <c r="E101" s="70">
        <v>2012</v>
      </c>
      <c r="F101" s="70" t="s">
        <v>179</v>
      </c>
      <c r="G101" s="70" t="s">
        <v>1837</v>
      </c>
      <c r="H101" s="70" t="s">
        <v>1838</v>
      </c>
      <c r="I101" s="148"/>
      <c r="J101" s="71">
        <v>18.21135877174838</v>
      </c>
      <c r="K101" s="71">
        <v>4.1087096889158126</v>
      </c>
      <c r="L101" s="71">
        <v>38.887625430081549</v>
      </c>
      <c r="M101" s="71">
        <v>67.302573229662713</v>
      </c>
      <c r="N101" s="71">
        <v>63.717848785893509</v>
      </c>
      <c r="O101" s="71">
        <v>47.741705288048578</v>
      </c>
      <c r="P101" s="71">
        <v>60.729596354909383</v>
      </c>
      <c r="Q101" s="71">
        <v>3.6304505213310398</v>
      </c>
      <c r="R101" s="71">
        <v>29.518482440186911</v>
      </c>
      <c r="S101" s="71">
        <v>7.1302936073542513</v>
      </c>
      <c r="T101" s="72"/>
      <c r="U101" s="71">
        <v>2497504</v>
      </c>
      <c r="V101" s="71">
        <v>1551</v>
      </c>
      <c r="W101" s="71">
        <v>565</v>
      </c>
      <c r="X101" s="71">
        <v>13033</v>
      </c>
      <c r="Y101" s="71">
        <v>16967</v>
      </c>
      <c r="Z101" s="71">
        <v>24970</v>
      </c>
      <c r="AA101" s="71">
        <v>12203</v>
      </c>
      <c r="AB101" s="71">
        <v>47615</v>
      </c>
      <c r="AC101" s="71">
        <v>5012953</v>
      </c>
      <c r="AD101" s="71">
        <v>7.1302936073542513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3.3839999999999999</v>
      </c>
      <c r="BK101" s="71">
        <v>0</v>
      </c>
      <c r="BL101" s="71">
        <v>0</v>
      </c>
      <c r="BM101" s="71">
        <v>0</v>
      </c>
      <c r="BN101" s="72"/>
      <c r="BO101" s="71">
        <v>0</v>
      </c>
      <c r="BP101" s="71">
        <v>0</v>
      </c>
      <c r="BQ101" s="71">
        <v>1</v>
      </c>
      <c r="BR101" s="71">
        <v>0</v>
      </c>
      <c r="BS101" s="71">
        <v>0</v>
      </c>
      <c r="BT101" s="71">
        <v>0</v>
      </c>
      <c r="BU101"/>
      <c r="BV101" s="70">
        <v>3.3839999999999999</v>
      </c>
      <c r="BW101" s="70">
        <v>0</v>
      </c>
      <c r="BX101" s="70">
        <v>0</v>
      </c>
      <c r="BY101" s="70">
        <v>0</v>
      </c>
      <c r="BZ101" s="70">
        <v>0</v>
      </c>
      <c r="CA101" s="70">
        <v>0</v>
      </c>
      <c r="CB101" s="70">
        <v>0</v>
      </c>
      <c r="CC101" s="70">
        <v>0</v>
      </c>
      <c r="CD101" s="70">
        <v>0</v>
      </c>
    </row>
    <row r="102" spans="1:82">
      <c r="A102" s="70" t="s">
        <v>1847</v>
      </c>
      <c r="B102" s="70">
        <v>384</v>
      </c>
      <c r="C102" s="70">
        <v>10</v>
      </c>
      <c r="D102" s="70">
        <v>23</v>
      </c>
      <c r="E102" s="70">
        <v>2013</v>
      </c>
      <c r="F102" s="70" t="s">
        <v>180</v>
      </c>
      <c r="G102" s="1064" t="s">
        <v>1837</v>
      </c>
      <c r="H102" s="70" t="s">
        <v>1838</v>
      </c>
      <c r="I102" s="148"/>
      <c r="J102" s="71">
        <v>22.73022643621535</v>
      </c>
      <c r="K102" s="71">
        <v>3.8806956909713821</v>
      </c>
      <c r="L102" s="71">
        <v>39.461026488754413</v>
      </c>
      <c r="M102" s="71">
        <v>68.167334382496648</v>
      </c>
      <c r="N102" s="71">
        <v>62.585168115139801</v>
      </c>
      <c r="O102" s="71">
        <v>46.089241655949927</v>
      </c>
      <c r="P102" s="71">
        <v>60.638722623512301</v>
      </c>
      <c r="Q102" s="71">
        <v>3.6537810536548001</v>
      </c>
      <c r="R102" s="71">
        <v>31.09166756682421</v>
      </c>
      <c r="S102" s="71">
        <v>4.8621297571607611</v>
      </c>
      <c r="T102" s="72"/>
      <c r="U102" s="71">
        <v>2318179</v>
      </c>
      <c r="V102" s="71">
        <v>1551</v>
      </c>
      <c r="W102" s="71">
        <v>565</v>
      </c>
      <c r="X102" s="71">
        <v>13033</v>
      </c>
      <c r="Y102" s="71">
        <v>17203</v>
      </c>
      <c r="Z102" s="71">
        <v>25182</v>
      </c>
      <c r="AA102" s="71">
        <v>12139</v>
      </c>
      <c r="AB102" s="71">
        <v>47234</v>
      </c>
      <c r="AC102" s="71">
        <v>5154122</v>
      </c>
      <c r="AD102" s="71">
        <v>4.8621297571607611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3.016</v>
      </c>
      <c r="BK102" s="71">
        <v>0</v>
      </c>
      <c r="BL102" s="71">
        <v>0</v>
      </c>
      <c r="BM102" s="71">
        <v>0</v>
      </c>
      <c r="BN102" s="72"/>
      <c r="BO102" s="71">
        <v>0</v>
      </c>
      <c r="BP102" s="71">
        <v>0</v>
      </c>
      <c r="BQ102" s="71">
        <v>1</v>
      </c>
      <c r="BR102" s="71">
        <v>0</v>
      </c>
      <c r="BS102" s="71">
        <v>0</v>
      </c>
      <c r="BT102" s="71">
        <v>0</v>
      </c>
      <c r="BU102"/>
      <c r="BV102" s="70">
        <v>3.016</v>
      </c>
      <c r="BW102" s="70">
        <v>0</v>
      </c>
      <c r="BX102" s="70">
        <v>0</v>
      </c>
      <c r="BY102" s="70">
        <v>0</v>
      </c>
      <c r="BZ102" s="70">
        <v>0</v>
      </c>
      <c r="CA102" s="70">
        <v>0</v>
      </c>
      <c r="CB102" s="70">
        <v>0</v>
      </c>
      <c r="CC102" s="70">
        <v>0</v>
      </c>
      <c r="CD102" s="70">
        <v>0</v>
      </c>
    </row>
    <row r="103" spans="1:82">
      <c r="A103" s="70" t="s">
        <v>1848</v>
      </c>
      <c r="B103" s="70">
        <v>385</v>
      </c>
      <c r="C103" s="70">
        <v>11</v>
      </c>
      <c r="D103" s="70">
        <v>23</v>
      </c>
      <c r="E103" s="70">
        <v>2014</v>
      </c>
      <c r="F103" s="70" t="s">
        <v>181</v>
      </c>
      <c r="G103" s="1064" t="s">
        <v>1837</v>
      </c>
      <c r="H103" s="70" t="s">
        <v>1838</v>
      </c>
      <c r="I103" s="148"/>
      <c r="J103" s="71">
        <v>23.79560730002445</v>
      </c>
      <c r="K103" s="71">
        <v>3.5153435880979411</v>
      </c>
      <c r="L103" s="71">
        <v>47.308051153693953</v>
      </c>
      <c r="M103" s="71">
        <v>64.789700709372383</v>
      </c>
      <c r="N103" s="71">
        <v>57.955948313582837</v>
      </c>
      <c r="O103" s="71">
        <v>44.005235526457547</v>
      </c>
      <c r="P103" s="71">
        <v>60.451780536554161</v>
      </c>
      <c r="Q103" s="71">
        <v>3.44643401147869</v>
      </c>
      <c r="R103" s="71">
        <v>30.09158077269565</v>
      </c>
      <c r="S103" s="71">
        <v>5.1637546892016308</v>
      </c>
      <c r="T103" s="72"/>
      <c r="U103" s="71">
        <v>2737477</v>
      </c>
      <c r="V103" s="71">
        <v>1260</v>
      </c>
      <c r="W103" s="71">
        <v>612</v>
      </c>
      <c r="X103" s="71">
        <v>12468</v>
      </c>
      <c r="Y103" s="71">
        <v>17136</v>
      </c>
      <c r="Z103" s="71">
        <v>25323</v>
      </c>
      <c r="AA103" s="71">
        <v>12039</v>
      </c>
      <c r="AB103" s="71">
        <v>46437</v>
      </c>
      <c r="AC103" s="71">
        <v>5004021</v>
      </c>
      <c r="AD103" s="71">
        <v>5.1637546892016308</v>
      </c>
      <c r="AE103" s="72"/>
      <c r="AF103" s="71"/>
      <c r="AG103" s="71"/>
      <c r="AH103" s="71"/>
      <c r="AI103" s="71"/>
      <c r="AJ103" s="71"/>
      <c r="AK103" s="71"/>
      <c r="AL103" s="71"/>
      <c r="AM103" s="71"/>
      <c r="AN103" s="71"/>
      <c r="AO103" s="71"/>
      <c r="AP103" s="71"/>
      <c r="AQ103" s="72"/>
      <c r="AR103" s="71">
        <v>1220</v>
      </c>
      <c r="AS103" s="71">
        <v>513</v>
      </c>
      <c r="AT103" s="71">
        <v>1</v>
      </c>
      <c r="AU103" s="71">
        <v>0</v>
      </c>
      <c r="AV103" s="71">
        <v>0</v>
      </c>
      <c r="AW103" s="71">
        <v>0</v>
      </c>
      <c r="AX103" s="71"/>
      <c r="AY103" s="72"/>
      <c r="AZ103" s="71">
        <v>5807.1469999999999</v>
      </c>
      <c r="BA103" s="71">
        <v>20216.89</v>
      </c>
      <c r="BB103" s="71">
        <v>1500</v>
      </c>
      <c r="BC103" s="71">
        <v>0</v>
      </c>
      <c r="BD103" s="71">
        <v>0</v>
      </c>
      <c r="BE103" s="71">
        <v>0</v>
      </c>
      <c r="BF103" s="71"/>
      <c r="BG103" s="72"/>
      <c r="BH103" s="71">
        <v>0</v>
      </c>
      <c r="BI103" s="71">
        <v>0</v>
      </c>
      <c r="BJ103" s="71">
        <v>2.714</v>
      </c>
      <c r="BK103" s="71">
        <v>0</v>
      </c>
      <c r="BL103" s="71">
        <v>0</v>
      </c>
      <c r="BM103" s="71">
        <v>0</v>
      </c>
      <c r="BN103" s="72"/>
      <c r="BO103" s="71">
        <v>0</v>
      </c>
      <c r="BP103" s="71">
        <v>0</v>
      </c>
      <c r="BQ103" s="71">
        <v>1</v>
      </c>
      <c r="BR103" s="71">
        <v>0</v>
      </c>
      <c r="BS103" s="71">
        <v>0</v>
      </c>
      <c r="BT103" s="71">
        <v>0</v>
      </c>
      <c r="BU103"/>
      <c r="BV103" s="70">
        <v>2.714</v>
      </c>
      <c r="BW103" s="70">
        <v>0</v>
      </c>
      <c r="BX103" s="70">
        <v>0</v>
      </c>
      <c r="BY103" s="70">
        <v>0</v>
      </c>
      <c r="BZ103" s="70">
        <v>0</v>
      </c>
      <c r="CA103" s="70">
        <v>0</v>
      </c>
      <c r="CB103" s="70">
        <v>0</v>
      </c>
      <c r="CC103" s="70">
        <v>0</v>
      </c>
      <c r="CD103" s="70">
        <v>0</v>
      </c>
    </row>
    <row r="104" spans="1:82">
      <c r="A104" s="70" t="s">
        <v>1849</v>
      </c>
      <c r="B104" s="70">
        <v>386</v>
      </c>
      <c r="C104" s="70">
        <v>12</v>
      </c>
      <c r="D104" s="70">
        <v>23</v>
      </c>
      <c r="E104" s="70">
        <v>2015</v>
      </c>
      <c r="F104" s="70" t="s">
        <v>182</v>
      </c>
      <c r="G104" s="70" t="s">
        <v>1837</v>
      </c>
      <c r="H104" s="70" t="s">
        <v>1838</v>
      </c>
      <c r="I104" s="148"/>
      <c r="J104" s="71">
        <v>16.516946553514551</v>
      </c>
      <c r="K104" s="71">
        <v>2.9433438788611999</v>
      </c>
      <c r="L104" s="71">
        <v>53.777593957630259</v>
      </c>
      <c r="M104" s="71">
        <v>54.823986669941988</v>
      </c>
      <c r="N104" s="71">
        <v>50.460523219123203</v>
      </c>
      <c r="O104" s="71">
        <v>43.769937368604744</v>
      </c>
      <c r="P104" s="71">
        <v>60.152795537811834</v>
      </c>
      <c r="Q104" s="71">
        <v>3.3192735764100898</v>
      </c>
      <c r="R104" s="71">
        <v>29.305569901857442</v>
      </c>
      <c r="S104" s="71">
        <v>5.3607052564249438</v>
      </c>
      <c r="T104" s="72"/>
      <c r="U104" s="71">
        <v>2410634</v>
      </c>
      <c r="V104" s="71">
        <v>1260</v>
      </c>
      <c r="W104" s="71">
        <v>612</v>
      </c>
      <c r="X104" s="71">
        <v>12468</v>
      </c>
      <c r="Y104" s="71">
        <v>17107</v>
      </c>
      <c r="Z104" s="71">
        <v>25430</v>
      </c>
      <c r="AA104" s="71">
        <v>11970</v>
      </c>
      <c r="AB104" s="71">
        <v>45686</v>
      </c>
      <c r="AC104" s="71">
        <v>5009309</v>
      </c>
      <c r="AD104" s="71">
        <v>5.3607052564249438</v>
      </c>
      <c r="AE104" s="72"/>
      <c r="AF104" s="71">
        <v>25741641.0634216</v>
      </c>
      <c r="AG104" s="71">
        <v>2254977.8267006259</v>
      </c>
      <c r="AH104" s="71">
        <v>6684448.1361446567</v>
      </c>
      <c r="AI104" s="71">
        <v>76592176.785445079</v>
      </c>
      <c r="AJ104" s="71">
        <v>80843838.641507208</v>
      </c>
      <c r="AK104" s="71">
        <v>0</v>
      </c>
      <c r="AL104" s="71">
        <v>0</v>
      </c>
      <c r="AM104" s="71">
        <v>6261074.6544379285</v>
      </c>
      <c r="AN104" s="71">
        <v>0</v>
      </c>
      <c r="AO104" s="71">
        <v>0</v>
      </c>
      <c r="AP104" s="71">
        <v>198378157.1076571</v>
      </c>
      <c r="AQ104" s="72"/>
      <c r="AR104" s="71">
        <v>1332</v>
      </c>
      <c r="AS104" s="71">
        <v>627</v>
      </c>
      <c r="AT104" s="71">
        <v>1</v>
      </c>
      <c r="AU104" s="71">
        <v>0</v>
      </c>
      <c r="AV104" s="71">
        <v>1</v>
      </c>
      <c r="AW104" s="71">
        <v>0</v>
      </c>
      <c r="AX104" s="71"/>
      <c r="AY104" s="72"/>
      <c r="AZ104" s="71">
        <v>6571.9169999999986</v>
      </c>
      <c r="BA104" s="71">
        <v>26833.79</v>
      </c>
      <c r="BB104" s="71">
        <v>1500</v>
      </c>
      <c r="BC104" s="71">
        <v>0</v>
      </c>
      <c r="BD104" s="71">
        <v>115</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1850</v>
      </c>
      <c r="B105" s="70">
        <v>387</v>
      </c>
      <c r="C105" s="70">
        <v>13</v>
      </c>
      <c r="D105" s="70">
        <v>23</v>
      </c>
      <c r="E105" s="70">
        <v>2016</v>
      </c>
      <c r="F105" s="70" t="s">
        <v>155</v>
      </c>
      <c r="G105" s="70" t="s">
        <v>1837</v>
      </c>
      <c r="H105" s="70" t="s">
        <v>1838</v>
      </c>
      <c r="I105" s="148"/>
      <c r="J105" s="71">
        <v>17.160722200991692</v>
      </c>
      <c r="K105" s="71">
        <v>2.9625565425992577</v>
      </c>
      <c r="L105" s="71">
        <v>51.271050512614529</v>
      </c>
      <c r="M105" s="71">
        <v>45.68829388051153</v>
      </c>
      <c r="N105" s="71">
        <v>46.471582880885201</v>
      </c>
      <c r="O105" s="71">
        <v>43.42885062995817</v>
      </c>
      <c r="P105" s="71">
        <v>58.42127253514608</v>
      </c>
      <c r="Q105" s="71">
        <v>3.1888241614029158</v>
      </c>
      <c r="R105" s="71">
        <v>29.346399072235467</v>
      </c>
      <c r="S105" s="71">
        <v>5.6960333291044005</v>
      </c>
      <c r="T105" s="72"/>
      <c r="U105" s="71">
        <v>2811391</v>
      </c>
      <c r="V105" s="71">
        <v>1260</v>
      </c>
      <c r="W105" s="71">
        <v>612</v>
      </c>
      <c r="X105" s="71">
        <v>12468</v>
      </c>
      <c r="Y105" s="71">
        <v>17162</v>
      </c>
      <c r="Z105" s="71">
        <v>25542</v>
      </c>
      <c r="AA105" s="71">
        <v>12024</v>
      </c>
      <c r="AB105" s="71">
        <v>45147</v>
      </c>
      <c r="AC105" s="71">
        <v>5012076.0908440873</v>
      </c>
      <c r="AD105" s="71">
        <v>5.6960333291044014</v>
      </c>
      <c r="AE105" s="72"/>
      <c r="AF105" s="71">
        <v>29121310.55658013</v>
      </c>
      <c r="AG105" s="71">
        <v>2208189.2813207251</v>
      </c>
      <c r="AH105" s="71">
        <v>5929738.8993966384</v>
      </c>
      <c r="AI105" s="71">
        <v>72201450.726615399</v>
      </c>
      <c r="AJ105" s="71">
        <v>73825588.395888954</v>
      </c>
      <c r="AK105" s="71">
        <v>0</v>
      </c>
      <c r="AL105" s="71">
        <v>0</v>
      </c>
      <c r="AM105" s="71">
        <v>6192013.8181867441</v>
      </c>
      <c r="AN105" s="71">
        <v>0</v>
      </c>
      <c r="AO105" s="71">
        <v>0</v>
      </c>
      <c r="AP105" s="71">
        <v>189478291.67798856</v>
      </c>
      <c r="AQ105" s="72"/>
      <c r="AR105" s="71">
        <v>1439</v>
      </c>
      <c r="AS105" s="71">
        <v>684</v>
      </c>
      <c r="AT105" s="71">
        <v>1</v>
      </c>
      <c r="AU105" s="71">
        <v>0</v>
      </c>
      <c r="AV105" s="71">
        <v>1</v>
      </c>
      <c r="AW105" s="71">
        <v>0</v>
      </c>
      <c r="AX105" s="71"/>
      <c r="AY105" s="72"/>
      <c r="AZ105" s="71">
        <v>7333.2170000000006</v>
      </c>
      <c r="BA105" s="71">
        <v>29256.09</v>
      </c>
      <c r="BB105" s="71">
        <v>1500</v>
      </c>
      <c r="BC105" s="71">
        <v>0</v>
      </c>
      <c r="BD105" s="71">
        <v>115</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1851</v>
      </c>
      <c r="B106" s="70">
        <v>388</v>
      </c>
      <c r="C106" s="70">
        <v>14</v>
      </c>
      <c r="D106" s="70">
        <v>23</v>
      </c>
      <c r="E106" s="70">
        <v>2017</v>
      </c>
      <c r="F106" s="70" t="s">
        <v>156</v>
      </c>
      <c r="G106" s="70" t="s">
        <v>1837</v>
      </c>
      <c r="H106" s="70" t="s">
        <v>1838</v>
      </c>
      <c r="I106" s="148"/>
      <c r="J106" s="71">
        <v>14.790407478034139</v>
      </c>
      <c r="K106" s="71">
        <v>2.8384325312748793</v>
      </c>
      <c r="L106" s="71">
        <v>44.506722025295616</v>
      </c>
      <c r="M106" s="71">
        <v>43.870727242227524</v>
      </c>
      <c r="N106" s="71">
        <v>46.99927743258857</v>
      </c>
      <c r="O106" s="71">
        <v>42.820548087017748</v>
      </c>
      <c r="P106" s="71">
        <v>57.578056155890103</v>
      </c>
      <c r="Q106" s="71">
        <v>3.0482831231587602</v>
      </c>
      <c r="R106" s="71">
        <v>28.663773014899032</v>
      </c>
      <c r="S106" s="71">
        <v>7.8762888562233684</v>
      </c>
      <c r="T106" s="72"/>
      <c r="U106" s="71">
        <v>2915588</v>
      </c>
      <c r="V106" s="71">
        <v>1260</v>
      </c>
      <c r="W106" s="71">
        <v>612</v>
      </c>
      <c r="X106" s="71">
        <v>12468</v>
      </c>
      <c r="Y106" s="71">
        <v>17221</v>
      </c>
      <c r="Z106" s="71">
        <v>25602</v>
      </c>
      <c r="AA106" s="71">
        <v>11926</v>
      </c>
      <c r="AB106" s="71">
        <v>44629</v>
      </c>
      <c r="AC106" s="71">
        <v>4992626.9999999991</v>
      </c>
      <c r="AD106" s="71">
        <v>7.8762888562233684</v>
      </c>
      <c r="AE106" s="72"/>
      <c r="AF106" s="71">
        <v>26853703.92518856</v>
      </c>
      <c r="AG106" s="71">
        <v>2172766.1166526759</v>
      </c>
      <c r="AH106" s="71">
        <v>6966441.7665386293</v>
      </c>
      <c r="AI106" s="71">
        <v>72638480.226093173</v>
      </c>
      <c r="AJ106" s="71">
        <v>84223608.283268064</v>
      </c>
      <c r="AK106" s="71">
        <v>0</v>
      </c>
      <c r="AL106" s="71">
        <v>0</v>
      </c>
      <c r="AM106" s="71">
        <v>6130546.5846072249</v>
      </c>
      <c r="AN106" s="71">
        <v>0</v>
      </c>
      <c r="AO106" s="71">
        <v>0</v>
      </c>
      <c r="AP106" s="71">
        <v>198985546.90234831</v>
      </c>
      <c r="AQ106" s="72"/>
      <c r="AR106" s="71">
        <v>1513</v>
      </c>
      <c r="AS106" s="71">
        <v>710</v>
      </c>
      <c r="AT106" s="71">
        <v>1</v>
      </c>
      <c r="AU106" s="71">
        <v>0</v>
      </c>
      <c r="AV106" s="71">
        <v>1</v>
      </c>
      <c r="AW106" s="71">
        <v>0</v>
      </c>
      <c r="AX106" s="71"/>
      <c r="AY106" s="72"/>
      <c r="AZ106" s="71">
        <v>7852.6869999999999</v>
      </c>
      <c r="BA106" s="71">
        <v>30266.989999999991</v>
      </c>
      <c r="BB106" s="71">
        <v>1500</v>
      </c>
      <c r="BC106" s="71">
        <v>0</v>
      </c>
      <c r="BD106" s="71">
        <v>115</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1852</v>
      </c>
      <c r="B107" s="70">
        <v>389</v>
      </c>
      <c r="C107" s="70">
        <v>15</v>
      </c>
      <c r="D107" s="70">
        <v>23</v>
      </c>
      <c r="E107" s="70">
        <v>2018</v>
      </c>
      <c r="F107" s="70" t="s">
        <v>183</v>
      </c>
      <c r="G107" s="70" t="s">
        <v>1837</v>
      </c>
      <c r="H107" s="70" t="s">
        <v>1838</v>
      </c>
      <c r="I107" s="148"/>
      <c r="J107" s="71">
        <v>10.745663733396844</v>
      </c>
      <c r="K107" s="71">
        <v>2.4891218939201809</v>
      </c>
      <c r="L107" s="71">
        <v>40.133802561055582</v>
      </c>
      <c r="M107" s="71">
        <v>39.649879107990103</v>
      </c>
      <c r="N107" s="71">
        <v>35.572726922686108</v>
      </c>
      <c r="O107" s="71">
        <v>41.947116255552629</v>
      </c>
      <c r="P107" s="71">
        <v>56.679878326914256</v>
      </c>
      <c r="Q107" s="71">
        <v>2.7913552828973498</v>
      </c>
      <c r="R107" s="71">
        <v>28.724608861949129</v>
      </c>
      <c r="S107" s="71">
        <v>5.2982366507697689</v>
      </c>
      <c r="T107" s="72"/>
      <c r="U107" s="71">
        <v>2876901</v>
      </c>
      <c r="V107" s="71">
        <v>1260</v>
      </c>
      <c r="W107" s="71">
        <v>612</v>
      </c>
      <c r="X107" s="71">
        <v>12468</v>
      </c>
      <c r="Y107" s="71">
        <v>17393</v>
      </c>
      <c r="Z107" s="71">
        <v>25560</v>
      </c>
      <c r="AA107" s="71">
        <v>11858</v>
      </c>
      <c r="AB107" s="71">
        <v>44041</v>
      </c>
      <c r="AC107" s="71">
        <v>4983615</v>
      </c>
      <c r="AD107" s="71">
        <v>5.2982366507697689</v>
      </c>
      <c r="AE107" s="72"/>
      <c r="AF107" s="71">
        <v>24076140.865302339</v>
      </c>
      <c r="AG107" s="71">
        <v>1939869.6811244511</v>
      </c>
      <c r="AH107" s="71">
        <v>6032147.9591617733</v>
      </c>
      <c r="AI107" s="71">
        <v>75576516.817421198</v>
      </c>
      <c r="AJ107" s="71">
        <v>81350903.190446436</v>
      </c>
      <c r="AK107" s="71">
        <v>0</v>
      </c>
      <c r="AL107" s="71">
        <v>0</v>
      </c>
      <c r="AM107" s="71">
        <v>6062292.5668517277</v>
      </c>
      <c r="AN107" s="71">
        <v>0</v>
      </c>
      <c r="AO107" s="71">
        <v>0</v>
      </c>
      <c r="AP107" s="71">
        <v>195037871.08030793</v>
      </c>
      <c r="AQ107" s="72"/>
      <c r="AR107" s="71">
        <v>1577</v>
      </c>
      <c r="AS107" s="71">
        <v>754</v>
      </c>
      <c r="AT107" s="71">
        <v>1</v>
      </c>
      <c r="AU107" s="71">
        <v>0</v>
      </c>
      <c r="AV107" s="71">
        <v>1</v>
      </c>
      <c r="AW107" s="71">
        <v>0</v>
      </c>
      <c r="AX107" s="71"/>
      <c r="AY107" s="72"/>
      <c r="AZ107" s="71">
        <v>8266.0969999999979</v>
      </c>
      <c r="BA107" s="71">
        <v>34059.089999999997</v>
      </c>
      <c r="BB107" s="71">
        <v>1500</v>
      </c>
      <c r="BC107" s="71">
        <v>0</v>
      </c>
      <c r="BD107" s="71">
        <v>115</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1853</v>
      </c>
      <c r="B108" s="70">
        <v>390</v>
      </c>
      <c r="C108" s="70">
        <v>16</v>
      </c>
      <c r="D108" s="70">
        <v>23</v>
      </c>
      <c r="E108" s="70">
        <v>2019</v>
      </c>
      <c r="F108" s="70" t="s">
        <v>158</v>
      </c>
      <c r="G108" s="70" t="s">
        <v>1837</v>
      </c>
      <c r="H108" s="70" t="s">
        <v>1838</v>
      </c>
      <c r="I108" s="148"/>
      <c r="J108" s="71">
        <v>12.813202956823353</v>
      </c>
      <c r="K108" s="71">
        <v>2.3338490853347573</v>
      </c>
      <c r="L108" s="71">
        <v>40.854276986560166</v>
      </c>
      <c r="M108" s="71">
        <v>40.444164924581372</v>
      </c>
      <c r="N108" s="71">
        <v>37.893815089432131</v>
      </c>
      <c r="O108" s="71">
        <v>40.655392176287329</v>
      </c>
      <c r="P108" s="71">
        <v>56.091168886559245</v>
      </c>
      <c r="Q108" s="71">
        <v>2.6755082785485498</v>
      </c>
      <c r="R108" s="71">
        <v>28.082712880134071</v>
      </c>
      <c r="S108" s="71">
        <v>5.6157939052762735</v>
      </c>
      <c r="T108" s="72"/>
      <c r="U108" s="71">
        <v>2865930</v>
      </c>
      <c r="V108" s="71">
        <v>1260</v>
      </c>
      <c r="W108" s="71">
        <v>612</v>
      </c>
      <c r="X108" s="71">
        <v>12468</v>
      </c>
      <c r="Y108" s="71">
        <v>17329</v>
      </c>
      <c r="Z108" s="71">
        <v>25453</v>
      </c>
      <c r="AA108" s="71">
        <v>11647</v>
      </c>
      <c r="AB108" s="71">
        <v>43356</v>
      </c>
      <c r="AC108" s="71">
        <v>4952050</v>
      </c>
      <c r="AD108" s="71">
        <v>5.6157939052762744</v>
      </c>
      <c r="AE108" s="72"/>
      <c r="AF108" s="71">
        <v>28377158.197543189</v>
      </c>
      <c r="AG108" s="71">
        <v>1876883.390155494</v>
      </c>
      <c r="AH108" s="71">
        <v>7197174.7959219525</v>
      </c>
      <c r="AI108" s="71">
        <v>71464293.855717167</v>
      </c>
      <c r="AJ108" s="71">
        <v>81121925.240432039</v>
      </c>
      <c r="AK108" s="71">
        <v>0</v>
      </c>
      <c r="AL108" s="71">
        <v>0</v>
      </c>
      <c r="AM108" s="71">
        <v>5904760.8162067449</v>
      </c>
      <c r="AN108" s="71">
        <v>0</v>
      </c>
      <c r="AO108" s="71">
        <v>0</v>
      </c>
      <c r="AP108" s="71">
        <v>195942196.29597658</v>
      </c>
      <c r="AQ108" s="72"/>
      <c r="AR108" s="71">
        <v>1620</v>
      </c>
      <c r="AS108" s="71">
        <v>833</v>
      </c>
      <c r="AT108" s="71">
        <v>1</v>
      </c>
      <c r="AU108" s="71">
        <v>0</v>
      </c>
      <c r="AV108" s="71">
        <v>1</v>
      </c>
      <c r="AW108" s="71">
        <v>0</v>
      </c>
      <c r="AX108" s="71"/>
      <c r="AY108" s="72"/>
      <c r="AZ108" s="71">
        <v>8574.0570000000007</v>
      </c>
      <c r="BA108" s="71">
        <v>40386.789999999972</v>
      </c>
      <c r="BB108" s="71">
        <v>1500</v>
      </c>
      <c r="BC108" s="71">
        <v>0</v>
      </c>
      <c r="BD108" s="71">
        <v>115</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1854</v>
      </c>
      <c r="B109" s="70">
        <v>391</v>
      </c>
      <c r="C109" s="70">
        <v>17</v>
      </c>
      <c r="D109" s="70">
        <v>23</v>
      </c>
      <c r="E109" s="70">
        <v>2020</v>
      </c>
      <c r="F109" s="70" t="s">
        <v>159</v>
      </c>
      <c r="G109" s="70" t="s">
        <v>1837</v>
      </c>
      <c r="H109" s="70" t="s">
        <v>1838</v>
      </c>
      <c r="I109" s="148"/>
      <c r="J109" s="71">
        <v>12.82581002894597</v>
      </c>
      <c r="K109" s="71">
        <v>2.348411601003991</v>
      </c>
      <c r="L109" s="71">
        <v>45.031683287054001</v>
      </c>
      <c r="M109" s="71">
        <v>40.404664971701671</v>
      </c>
      <c r="N109" s="71">
        <v>37.998761620642874</v>
      </c>
      <c r="O109" s="71">
        <v>35.547100799981052</v>
      </c>
      <c r="P109" s="71">
        <v>52.971448221022563</v>
      </c>
      <c r="Q109" s="71">
        <v>2.52251662917599</v>
      </c>
      <c r="R109" s="71">
        <v>26.801676850583149</v>
      </c>
      <c r="S109" s="71">
        <v>5.3568402508182489</v>
      </c>
      <c r="T109" s="72"/>
      <c r="U109" s="71">
        <v>2620457</v>
      </c>
      <c r="V109" s="71">
        <v>1131</v>
      </c>
      <c r="W109" s="71">
        <v>609</v>
      </c>
      <c r="X109" s="71">
        <v>12147</v>
      </c>
      <c r="Y109" s="71">
        <v>17447</v>
      </c>
      <c r="Z109" s="71">
        <v>25401</v>
      </c>
      <c r="AA109" s="71">
        <v>11691</v>
      </c>
      <c r="AB109" s="71">
        <v>42783</v>
      </c>
      <c r="AC109" s="71">
        <v>4751126.9999999991</v>
      </c>
      <c r="AD109" s="71">
        <v>5.3568402508182489</v>
      </c>
      <c r="AE109" s="72"/>
      <c r="AF109" s="71">
        <v>27134798.717227768</v>
      </c>
      <c r="AG109" s="71">
        <v>1752546.1806776149</v>
      </c>
      <c r="AH109" s="71">
        <v>9085072.7840978894</v>
      </c>
      <c r="AI109" s="71">
        <v>68428886.376286685</v>
      </c>
      <c r="AJ109" s="71">
        <v>80570152.744766995</v>
      </c>
      <c r="AK109" s="71"/>
      <c r="AL109" s="71"/>
      <c r="AM109" s="71">
        <v>5583656.8290439602</v>
      </c>
      <c r="AN109" s="71"/>
      <c r="AO109" s="71"/>
      <c r="AP109" s="71">
        <v>192555113.63210091</v>
      </c>
      <c r="AQ109" s="72"/>
      <c r="AR109" s="71">
        <v>1652</v>
      </c>
      <c r="AS109" s="71">
        <v>855</v>
      </c>
      <c r="AT109" s="71">
        <v>1</v>
      </c>
      <c r="AU109" s="71">
        <v>0</v>
      </c>
      <c r="AV109" s="71">
        <v>1</v>
      </c>
      <c r="AW109" s="71">
        <v>0</v>
      </c>
      <c r="AX109" s="71"/>
      <c r="AY109" s="72"/>
      <c r="AZ109" s="71">
        <v>8801.876999999995</v>
      </c>
      <c r="BA109" s="71">
        <v>41768.990000000027</v>
      </c>
      <c r="BB109" s="71">
        <v>1500</v>
      </c>
      <c r="BC109" s="71">
        <v>0</v>
      </c>
      <c r="BD109" s="71">
        <v>115</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1855</v>
      </c>
      <c r="B110" s="70">
        <v>391</v>
      </c>
      <c r="C110" s="70">
        <v>18</v>
      </c>
      <c r="D110" s="70">
        <v>23</v>
      </c>
      <c r="E110" s="70">
        <v>2021</v>
      </c>
      <c r="F110" s="70" t="s">
        <v>160</v>
      </c>
      <c r="G110" s="70" t="s">
        <v>1837</v>
      </c>
      <c r="H110" s="70" t="s">
        <v>1838</v>
      </c>
      <c r="I110" s="148"/>
      <c r="J110" s="71">
        <v>12.189260953958003</v>
      </c>
      <c r="K110" s="71">
        <v>2.3719959508183854</v>
      </c>
      <c r="L110" s="71">
        <v>41.393352351977171</v>
      </c>
      <c r="M110" s="71">
        <v>36.652930044623218</v>
      </c>
      <c r="N110" s="71">
        <v>33.525988797202707</v>
      </c>
      <c r="O110" s="71">
        <v>34.451370893393381</v>
      </c>
      <c r="P110" s="71">
        <v>54.904342597635818</v>
      </c>
      <c r="Q110" s="71">
        <v>2.4655123840715301</v>
      </c>
      <c r="R110" s="71">
        <v>26.959089081647718</v>
      </c>
      <c r="S110" s="71">
        <v>5.3147384465592999</v>
      </c>
      <c r="T110" s="72"/>
      <c r="U110" s="71">
        <v>2589894</v>
      </c>
      <c r="V110" s="71">
        <v>1131</v>
      </c>
      <c r="W110" s="71">
        <v>609</v>
      </c>
      <c r="X110" s="71">
        <v>12147</v>
      </c>
      <c r="Y110" s="71">
        <v>17447</v>
      </c>
      <c r="Z110" s="71">
        <v>25348</v>
      </c>
      <c r="AA110" s="71">
        <v>11816</v>
      </c>
      <c r="AB110" s="71">
        <v>42227</v>
      </c>
      <c r="AC110" s="71">
        <v>4636221</v>
      </c>
      <c r="AD110" s="71">
        <v>5.3147384465592999</v>
      </c>
      <c r="AE110" s="72"/>
      <c r="AF110" s="71">
        <v>29631143.921951186</v>
      </c>
      <c r="AG110" s="71">
        <v>1823296.7729563962</v>
      </c>
      <c r="AH110" s="71">
        <v>8733250.5642516892</v>
      </c>
      <c r="AI110" s="71">
        <v>72465248.623692483</v>
      </c>
      <c r="AJ110" s="71">
        <v>78595931.989086449</v>
      </c>
      <c r="AK110" s="71">
        <v>0</v>
      </c>
      <c r="AL110" s="71">
        <v>0</v>
      </c>
      <c r="AM110" s="71">
        <v>5542880.1904600943</v>
      </c>
      <c r="AN110" s="71">
        <v>0</v>
      </c>
      <c r="AO110" s="71">
        <v>0</v>
      </c>
      <c r="AP110" s="71">
        <v>196791752.06239828</v>
      </c>
      <c r="AQ110" s="72"/>
      <c r="AR110" s="71">
        <v>1697</v>
      </c>
      <c r="AS110" s="71">
        <v>856</v>
      </c>
      <c r="AT110" s="71">
        <v>1</v>
      </c>
      <c r="AU110" s="71">
        <v>1</v>
      </c>
      <c r="AV110" s="71">
        <v>1</v>
      </c>
      <c r="AW110" s="71">
        <v>0</v>
      </c>
      <c r="AX110" s="71"/>
      <c r="AY110" s="72"/>
      <c r="AZ110" s="71">
        <v>9121.8769999999913</v>
      </c>
      <c r="BA110" s="71">
        <v>41808.590000000033</v>
      </c>
      <c r="BB110" s="71">
        <v>1500</v>
      </c>
      <c r="BC110" s="71">
        <v>329</v>
      </c>
      <c r="BD110" s="71">
        <v>115</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1856</v>
      </c>
      <c r="B111" s="70">
        <v>391</v>
      </c>
      <c r="C111" s="70">
        <v>19</v>
      </c>
      <c r="D111" s="70">
        <v>23</v>
      </c>
      <c r="E111" s="70">
        <v>2022</v>
      </c>
      <c r="F111" s="70" t="s">
        <v>161</v>
      </c>
      <c r="G111" s="70" t="s">
        <v>1837</v>
      </c>
      <c r="H111" s="70" t="s">
        <v>1838</v>
      </c>
      <c r="I111" s="148"/>
      <c r="J111" s="71">
        <v>15.462097077796226</v>
      </c>
      <c r="K111" s="71">
        <v>2.4990697091409317</v>
      </c>
      <c r="L111" s="71">
        <v>40.45617335243179</v>
      </c>
      <c r="M111" s="71">
        <v>41.302320930956576</v>
      </c>
      <c r="N111" s="71">
        <v>44.040552621158668</v>
      </c>
      <c r="O111" s="71">
        <v>36.15891800083606</v>
      </c>
      <c r="P111" s="71">
        <v>53.979234983693821</v>
      </c>
      <c r="Q111" s="71">
        <v>2.4624666422288279</v>
      </c>
      <c r="R111" s="71">
        <v>25.942814000980956</v>
      </c>
      <c r="S111" s="71">
        <v>5.4584153112727147</v>
      </c>
      <c r="T111" s="72"/>
      <c r="U111" s="71">
        <v>2573566</v>
      </c>
      <c r="V111" s="71">
        <v>1131</v>
      </c>
      <c r="W111" s="71">
        <v>609</v>
      </c>
      <c r="X111" s="71">
        <v>12147</v>
      </c>
      <c r="Y111" s="71">
        <v>17660</v>
      </c>
      <c r="Z111" s="71">
        <v>25277</v>
      </c>
      <c r="AA111" s="71">
        <v>11794</v>
      </c>
      <c r="AB111" s="71">
        <v>41829</v>
      </c>
      <c r="AC111" s="71">
        <v>4517482.9999999991</v>
      </c>
      <c r="AD111" s="71">
        <v>5.4584153112727147</v>
      </c>
      <c r="AE111" s="72"/>
      <c r="AF111" s="71">
        <v>30465029.768921621</v>
      </c>
      <c r="AG111" s="71">
        <v>1867342.467648735</v>
      </c>
      <c r="AH111" s="71">
        <v>8631546.3252258878</v>
      </c>
      <c r="AI111" s="71">
        <v>67246572.35820137</v>
      </c>
      <c r="AJ111" s="71">
        <v>82275218.707257554</v>
      </c>
      <c r="AK111" s="71">
        <v>0</v>
      </c>
      <c r="AL111" s="71">
        <v>0</v>
      </c>
      <c r="AM111" s="71">
        <v>5401265.5977552366</v>
      </c>
      <c r="AN111" s="71">
        <v>0</v>
      </c>
      <c r="AO111" s="71">
        <v>0</v>
      </c>
      <c r="AP111" s="71">
        <v>195886975.2250104</v>
      </c>
      <c r="AQ111" s="72"/>
      <c r="AR111" s="71">
        <v>1798</v>
      </c>
      <c r="AS111" s="71">
        <v>861</v>
      </c>
      <c r="AT111" s="71">
        <v>1</v>
      </c>
      <c r="AU111" s="71">
        <v>1</v>
      </c>
      <c r="AV111" s="71">
        <v>1</v>
      </c>
      <c r="AW111" s="71">
        <v>0</v>
      </c>
      <c r="AX111" s="71"/>
      <c r="AY111" s="72"/>
      <c r="AZ111" s="71">
        <v>9773.1569999999829</v>
      </c>
      <c r="BA111" s="71">
        <v>41995.590000000026</v>
      </c>
      <c r="BB111" s="71">
        <v>1500</v>
      </c>
      <c r="BC111" s="71">
        <v>329</v>
      </c>
      <c r="BD111" s="71">
        <v>115</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1857</v>
      </c>
      <c r="B112" s="70">
        <v>391</v>
      </c>
      <c r="C112" s="70">
        <v>20</v>
      </c>
      <c r="D112" s="70">
        <v>23</v>
      </c>
      <c r="E112" s="70">
        <v>2023</v>
      </c>
      <c r="F112" s="70" t="s">
        <v>1539</v>
      </c>
      <c r="G112" s="70" t="s">
        <v>1837</v>
      </c>
      <c r="H112" s="70" t="s">
        <v>1838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1880</v>
      </c>
      <c r="AS112" s="71">
        <v>866</v>
      </c>
      <c r="AT112" s="71">
        <v>0</v>
      </c>
      <c r="AU112" s="71">
        <v>1</v>
      </c>
      <c r="AV112" s="71">
        <v>1</v>
      </c>
      <c r="AW112" s="71">
        <v>0</v>
      </c>
      <c r="AX112" s="71"/>
      <c r="AY112" s="72"/>
      <c r="AZ112" s="71">
        <v>10270.016999999973</v>
      </c>
      <c r="BA112" s="71">
        <v>43362.690000000031</v>
      </c>
      <c r="BB112" s="71">
        <v>0</v>
      </c>
      <c r="BC112" s="71">
        <v>329</v>
      </c>
      <c r="BD112" s="71">
        <v>115</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1858</v>
      </c>
      <c r="B113" s="70">
        <v>391</v>
      </c>
      <c r="C113" s="70">
        <v>21</v>
      </c>
      <c r="D113" s="70">
        <v>23</v>
      </c>
      <c r="E113" s="70">
        <v>2024</v>
      </c>
      <c r="F113" s="70" t="s">
        <v>1558</v>
      </c>
      <c r="G113" s="70" t="s">
        <v>1837</v>
      </c>
      <c r="H113" s="70" t="s">
        <v>1838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1859</v>
      </c>
      <c r="B114" s="70">
        <v>222</v>
      </c>
      <c r="C114" s="70">
        <v>1</v>
      </c>
      <c r="D114" s="70">
        <v>14</v>
      </c>
      <c r="E114" s="70">
        <v>1990</v>
      </c>
      <c r="F114" s="70" t="s">
        <v>787</v>
      </c>
      <c r="G114" s="70" t="s">
        <v>1860</v>
      </c>
      <c r="H114" s="70" t="s">
        <v>1861</v>
      </c>
      <c r="I114" s="148"/>
      <c r="J114" s="71">
        <v>135.7832613370268</v>
      </c>
      <c r="K114" s="71">
        <v>7.9295509076763331</v>
      </c>
      <c r="L114" s="71">
        <v>22.540884334001699</v>
      </c>
      <c r="M114" s="71">
        <v>34.198765446515701</v>
      </c>
      <c r="N114" s="71">
        <v>33.593273958673613</v>
      </c>
      <c r="O114" s="71">
        <v>43.023333081074952</v>
      </c>
      <c r="P114" s="71">
        <v>57.291451573693507</v>
      </c>
      <c r="Q114" s="71">
        <v>3.37976995777497</v>
      </c>
      <c r="R114" s="71">
        <v>120.9034163951172</v>
      </c>
      <c r="S114" s="71">
        <v>3.6074639571705438</v>
      </c>
      <c r="T114" s="72"/>
      <c r="U114" s="71">
        <v>3284343</v>
      </c>
      <c r="V114" s="71">
        <v>2694</v>
      </c>
      <c r="W114" s="71">
        <v>218</v>
      </c>
      <c r="X114" s="71">
        <v>11521</v>
      </c>
      <c r="Y114" s="71">
        <v>15119</v>
      </c>
      <c r="Z114" s="71">
        <v>17696</v>
      </c>
      <c r="AA114" s="71">
        <v>13911</v>
      </c>
      <c r="AB114" s="71">
        <v>54876</v>
      </c>
      <c r="AC114" s="71">
        <v>20940689.333333328</v>
      </c>
      <c r="AD114" s="71">
        <v>3.6074639571705438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1862</v>
      </c>
      <c r="B115" s="70">
        <v>223</v>
      </c>
      <c r="C115" s="70">
        <v>2</v>
      </c>
      <c r="D115" s="70">
        <v>14</v>
      </c>
      <c r="E115" s="70">
        <v>2005</v>
      </c>
      <c r="F115" s="70" t="s">
        <v>789</v>
      </c>
      <c r="G115" s="70" t="s">
        <v>1860</v>
      </c>
      <c r="H115" s="70" t="s">
        <v>1861</v>
      </c>
      <c r="I115" s="148"/>
      <c r="J115" s="71">
        <v>315.46550713781937</v>
      </c>
      <c r="K115" s="71">
        <v>5.8792608010870921</v>
      </c>
      <c r="L115" s="71">
        <v>14.06995239743031</v>
      </c>
      <c r="M115" s="71">
        <v>56.244549664318939</v>
      </c>
      <c r="N115" s="71">
        <v>47.541518843531613</v>
      </c>
      <c r="O115" s="71">
        <v>58.537788008294797</v>
      </c>
      <c r="P115" s="71">
        <v>57.779343707313203</v>
      </c>
      <c r="Q115" s="71">
        <v>3.0173556564234598</v>
      </c>
      <c r="R115" s="71">
        <v>149.1738108143231</v>
      </c>
      <c r="S115" s="71">
        <v>0</v>
      </c>
      <c r="T115" s="72"/>
      <c r="U115" s="71">
        <v>8008042</v>
      </c>
      <c r="V115" s="71">
        <v>2485</v>
      </c>
      <c r="W115" s="71">
        <v>150</v>
      </c>
      <c r="X115" s="71">
        <v>10528</v>
      </c>
      <c r="Y115" s="71">
        <v>18107</v>
      </c>
      <c r="Z115" s="71">
        <v>27862</v>
      </c>
      <c r="AA115" s="71">
        <v>11490</v>
      </c>
      <c r="AB115" s="71">
        <v>51216</v>
      </c>
      <c r="AC115" s="71">
        <v>26378299.666666672</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1863</v>
      </c>
      <c r="B116" s="70">
        <v>224</v>
      </c>
      <c r="C116" s="70">
        <v>3</v>
      </c>
      <c r="D116" s="70">
        <v>14</v>
      </c>
      <c r="E116" s="70">
        <v>2006</v>
      </c>
      <c r="F116" s="70" t="s">
        <v>790</v>
      </c>
      <c r="G116" s="70" t="s">
        <v>1860</v>
      </c>
      <c r="H116" s="70" t="s">
        <v>1861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1864</v>
      </c>
      <c r="B117" s="70">
        <v>225</v>
      </c>
      <c r="C117" s="70">
        <v>4</v>
      </c>
      <c r="D117" s="70">
        <v>14</v>
      </c>
      <c r="E117" s="70">
        <v>2007</v>
      </c>
      <c r="F117" s="70" t="s">
        <v>791</v>
      </c>
      <c r="G117" s="70" t="s">
        <v>1860</v>
      </c>
      <c r="H117" s="70" t="s">
        <v>1861</v>
      </c>
      <c r="I117" s="148"/>
      <c r="J117" s="71">
        <v>269.75568264379979</v>
      </c>
      <c r="K117" s="71">
        <v>5.7807352666384917</v>
      </c>
      <c r="L117" s="71">
        <v>11.40846115893399</v>
      </c>
      <c r="M117" s="71">
        <v>55.123912990764339</v>
      </c>
      <c r="N117" s="71">
        <v>57.346728604961527</v>
      </c>
      <c r="O117" s="71">
        <v>56.925012915171351</v>
      </c>
      <c r="P117" s="71">
        <v>57.141750782239313</v>
      </c>
      <c r="Q117" s="71">
        <v>3.1115497615923999</v>
      </c>
      <c r="R117" s="71">
        <v>139.4781738346322</v>
      </c>
      <c r="S117" s="71">
        <v>0</v>
      </c>
      <c r="T117" s="72"/>
      <c r="U117" s="71">
        <v>7693872</v>
      </c>
      <c r="V117" s="71">
        <v>2383</v>
      </c>
      <c r="W117" s="71">
        <v>140</v>
      </c>
      <c r="X117" s="71">
        <v>12355</v>
      </c>
      <c r="Y117" s="71">
        <v>18305</v>
      </c>
      <c r="Z117" s="71">
        <v>28166</v>
      </c>
      <c r="AA117" s="71">
        <v>11190</v>
      </c>
      <c r="AB117" s="71">
        <v>50022</v>
      </c>
      <c r="AC117" s="71">
        <v>25371495.666666672</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1865</v>
      </c>
      <c r="B118" s="70">
        <v>226</v>
      </c>
      <c r="C118" s="70">
        <v>5</v>
      </c>
      <c r="D118" s="70">
        <v>14</v>
      </c>
      <c r="E118" s="70">
        <v>2008</v>
      </c>
      <c r="F118" s="70" t="s">
        <v>792</v>
      </c>
      <c r="G118" s="70" t="s">
        <v>1860</v>
      </c>
      <c r="H118" s="70" t="s">
        <v>1861</v>
      </c>
      <c r="I118" s="148"/>
      <c r="J118" s="71">
        <v>320.90254523714782</v>
      </c>
      <c r="K118" s="71">
        <v>4.5490645377576584</v>
      </c>
      <c r="L118" s="71">
        <v>10.010678819242861</v>
      </c>
      <c r="M118" s="71">
        <v>62.228635236875427</v>
      </c>
      <c r="N118" s="71">
        <v>55.16273794449954</v>
      </c>
      <c r="O118" s="71">
        <v>55.3716292297959</v>
      </c>
      <c r="P118" s="71">
        <v>56.908306799774913</v>
      </c>
      <c r="Q118" s="71">
        <v>3.0375774901654999</v>
      </c>
      <c r="R118" s="71">
        <v>25.958096835570402</v>
      </c>
      <c r="S118" s="71">
        <v>0</v>
      </c>
      <c r="T118" s="72"/>
      <c r="U118" s="71">
        <v>10573341</v>
      </c>
      <c r="V118" s="71">
        <v>2383</v>
      </c>
      <c r="W118" s="71">
        <v>140</v>
      </c>
      <c r="X118" s="71">
        <v>12355</v>
      </c>
      <c r="Y118" s="71">
        <v>18576</v>
      </c>
      <c r="Z118" s="71">
        <v>28359</v>
      </c>
      <c r="AA118" s="71">
        <v>11157</v>
      </c>
      <c r="AB118" s="71">
        <v>49636</v>
      </c>
      <c r="AC118" s="71">
        <v>4903127.333333333</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1866</v>
      </c>
      <c r="B119" s="70">
        <v>227</v>
      </c>
      <c r="C119" s="70">
        <v>6</v>
      </c>
      <c r="D119" s="70">
        <v>14</v>
      </c>
      <c r="E119" s="70">
        <v>2009</v>
      </c>
      <c r="F119" s="70" t="s">
        <v>176</v>
      </c>
      <c r="G119" s="70" t="s">
        <v>1860</v>
      </c>
      <c r="H119" s="70" t="s">
        <v>1861</v>
      </c>
      <c r="I119" s="148"/>
      <c r="J119" s="71">
        <v>465.99387248787792</v>
      </c>
      <c r="K119" s="71">
        <v>3.7946036011048792</v>
      </c>
      <c r="L119" s="71">
        <v>12.808247268310399</v>
      </c>
      <c r="M119" s="71">
        <v>62.527458125805587</v>
      </c>
      <c r="N119" s="71">
        <v>51.462461632529347</v>
      </c>
      <c r="O119" s="71">
        <v>56.553152800838667</v>
      </c>
      <c r="P119" s="71">
        <v>55.512568702128263</v>
      </c>
      <c r="Q119" s="71">
        <v>2.8690461941614398</v>
      </c>
      <c r="R119" s="71">
        <v>121.2877720637523</v>
      </c>
      <c r="S119" s="71">
        <v>0</v>
      </c>
      <c r="T119" s="72"/>
      <c r="U119" s="71">
        <v>13267577</v>
      </c>
      <c r="V119" s="71">
        <v>2555</v>
      </c>
      <c r="W119" s="71">
        <v>231</v>
      </c>
      <c r="X119" s="71">
        <v>14130</v>
      </c>
      <c r="Y119" s="71">
        <v>18808</v>
      </c>
      <c r="Z119" s="71">
        <v>28589</v>
      </c>
      <c r="AA119" s="71">
        <v>11173</v>
      </c>
      <c r="AB119" s="71">
        <v>49214</v>
      </c>
      <c r="AC119" s="71">
        <v>22350142.666666672</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39.540999999999997</v>
      </c>
      <c r="BK119" s="71">
        <v>225</v>
      </c>
      <c r="BL119" s="71">
        <v>7.1879999999999997</v>
      </c>
      <c r="BM119" s="71">
        <v>0</v>
      </c>
      <c r="BN119" s="72"/>
      <c r="BO119" s="71">
        <v>0</v>
      </c>
      <c r="BP119" s="71">
        <v>0</v>
      </c>
      <c r="BQ119" s="71">
        <v>5</v>
      </c>
      <c r="BR119" s="71">
        <v>1</v>
      </c>
      <c r="BS119" s="71">
        <v>1</v>
      </c>
      <c r="BT119" s="71">
        <v>0</v>
      </c>
      <c r="BU119"/>
      <c r="BV119" s="70">
        <v>264.541</v>
      </c>
      <c r="BW119" s="70">
        <v>0</v>
      </c>
      <c r="BX119" s="70">
        <v>0</v>
      </c>
      <c r="BY119" s="70">
        <v>7.1879999999999997</v>
      </c>
      <c r="BZ119" s="70">
        <v>0</v>
      </c>
      <c r="CA119" s="70">
        <v>0</v>
      </c>
      <c r="CB119" s="70">
        <v>0</v>
      </c>
      <c r="CC119" s="70">
        <v>0</v>
      </c>
      <c r="CD119" s="70">
        <v>0</v>
      </c>
    </row>
    <row r="120" spans="1:82">
      <c r="A120" s="70" t="s">
        <v>1867</v>
      </c>
      <c r="B120" s="70">
        <v>228</v>
      </c>
      <c r="C120" s="70">
        <v>7</v>
      </c>
      <c r="D120" s="70">
        <v>14</v>
      </c>
      <c r="E120" s="70">
        <v>2010</v>
      </c>
      <c r="F120" s="70" t="s">
        <v>177</v>
      </c>
      <c r="G120" s="70" t="s">
        <v>1860</v>
      </c>
      <c r="H120" s="70" t="s">
        <v>1861</v>
      </c>
      <c r="I120" s="148"/>
      <c r="J120" s="71">
        <v>477.36671451456158</v>
      </c>
      <c r="K120" s="71">
        <v>4.0440047729002249</v>
      </c>
      <c r="L120" s="71">
        <v>12.126293474938389</v>
      </c>
      <c r="M120" s="71">
        <v>62.415109572396439</v>
      </c>
      <c r="N120" s="71">
        <v>52.964191712806858</v>
      </c>
      <c r="O120" s="71">
        <v>56.659779054645227</v>
      </c>
      <c r="P120" s="71">
        <v>56.812134340221583</v>
      </c>
      <c r="Q120" s="71">
        <v>2.9625534591595799</v>
      </c>
      <c r="R120" s="71">
        <v>117.7082372613781</v>
      </c>
      <c r="S120" s="71">
        <v>0</v>
      </c>
      <c r="T120" s="72"/>
      <c r="U120" s="71">
        <v>12333577</v>
      </c>
      <c r="V120" s="71">
        <v>2555</v>
      </c>
      <c r="W120" s="71">
        <v>231</v>
      </c>
      <c r="X120" s="71">
        <v>14130</v>
      </c>
      <c r="Y120" s="71">
        <v>18949</v>
      </c>
      <c r="Z120" s="71">
        <v>28776</v>
      </c>
      <c r="AA120" s="71">
        <v>11149</v>
      </c>
      <c r="AB120" s="71">
        <v>48695</v>
      </c>
      <c r="AC120" s="71">
        <v>20555220.666666672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39.61</v>
      </c>
      <c r="BK120" s="71">
        <v>269.89999999999998</v>
      </c>
      <c r="BL120" s="71">
        <v>0</v>
      </c>
      <c r="BM120" s="71">
        <v>0</v>
      </c>
      <c r="BN120" s="72"/>
      <c r="BO120" s="71">
        <v>0</v>
      </c>
      <c r="BP120" s="71">
        <v>0</v>
      </c>
      <c r="BQ120" s="71">
        <v>6</v>
      </c>
      <c r="BR120" s="71">
        <v>1</v>
      </c>
      <c r="BS120" s="71">
        <v>0</v>
      </c>
      <c r="BT120" s="71">
        <v>0</v>
      </c>
      <c r="BU120"/>
      <c r="BV120" s="70">
        <v>303.61</v>
      </c>
      <c r="BW120" s="70">
        <v>0</v>
      </c>
      <c r="BX120" s="70">
        <v>0</v>
      </c>
      <c r="BY120" s="70">
        <v>0</v>
      </c>
      <c r="BZ120" s="70">
        <v>5.9</v>
      </c>
      <c r="CA120" s="70">
        <v>0</v>
      </c>
      <c r="CB120" s="70">
        <v>0</v>
      </c>
      <c r="CC120" s="70">
        <v>0</v>
      </c>
      <c r="CD120" s="70">
        <v>0</v>
      </c>
    </row>
    <row r="121" spans="1:82">
      <c r="A121" s="70" t="s">
        <v>1868</v>
      </c>
      <c r="B121" s="70">
        <v>229</v>
      </c>
      <c r="C121" s="70">
        <v>8</v>
      </c>
      <c r="D121" s="70">
        <v>14</v>
      </c>
      <c r="E121" s="70">
        <v>2011</v>
      </c>
      <c r="F121" s="70" t="s">
        <v>178</v>
      </c>
      <c r="G121" s="1064" t="s">
        <v>1860</v>
      </c>
      <c r="H121" s="70" t="s">
        <v>1861</v>
      </c>
      <c r="I121" s="148"/>
      <c r="J121" s="71">
        <v>300.54751561964099</v>
      </c>
      <c r="K121" s="71">
        <v>6.3838511092276127</v>
      </c>
      <c r="L121" s="71">
        <v>11.82243083035876</v>
      </c>
      <c r="M121" s="71">
        <v>72.311006325619203</v>
      </c>
      <c r="N121" s="71">
        <v>56.02405477260092</v>
      </c>
      <c r="O121" s="71">
        <v>55.936800712156327</v>
      </c>
      <c r="P121" s="71">
        <v>54.517158901674357</v>
      </c>
      <c r="Q121" s="71">
        <v>3.38288430014472</v>
      </c>
      <c r="R121" s="71">
        <v>114.18276351714501</v>
      </c>
      <c r="S121" s="71">
        <v>0</v>
      </c>
      <c r="T121" s="72"/>
      <c r="U121" s="71">
        <v>8129633</v>
      </c>
      <c r="V121" s="71">
        <v>2555</v>
      </c>
      <c r="W121" s="71">
        <v>231</v>
      </c>
      <c r="X121" s="71">
        <v>14130</v>
      </c>
      <c r="Y121" s="71">
        <v>19075</v>
      </c>
      <c r="Z121" s="71">
        <v>29026</v>
      </c>
      <c r="AA121" s="71">
        <v>11017</v>
      </c>
      <c r="AB121" s="71">
        <v>48205</v>
      </c>
      <c r="AC121" s="71">
        <v>19906594.666666672</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40.526000000000003</v>
      </c>
      <c r="BK121" s="71">
        <v>281.7</v>
      </c>
      <c r="BL121" s="71">
        <v>2.3919999999999999</v>
      </c>
      <c r="BM121" s="71">
        <v>0</v>
      </c>
      <c r="BN121" s="72"/>
      <c r="BO121" s="71">
        <v>0</v>
      </c>
      <c r="BP121" s="71">
        <v>0</v>
      </c>
      <c r="BQ121" s="71">
        <v>6</v>
      </c>
      <c r="BR121" s="71">
        <v>1</v>
      </c>
      <c r="BS121" s="71">
        <v>1</v>
      </c>
      <c r="BT121" s="71">
        <v>0</v>
      </c>
      <c r="BU121"/>
      <c r="BV121" s="70">
        <v>317.91800000000001</v>
      </c>
      <c r="BW121" s="70">
        <v>0</v>
      </c>
      <c r="BX121" s="70">
        <v>0</v>
      </c>
      <c r="BY121" s="70">
        <v>0</v>
      </c>
      <c r="BZ121" s="70">
        <v>6.7</v>
      </c>
      <c r="CA121" s="70">
        <v>0</v>
      </c>
      <c r="CB121" s="70">
        <v>0</v>
      </c>
      <c r="CC121" s="70">
        <v>0</v>
      </c>
      <c r="CD121" s="70">
        <v>0</v>
      </c>
    </row>
    <row r="122" spans="1:82">
      <c r="A122" s="70" t="s">
        <v>1869</v>
      </c>
      <c r="B122" s="70">
        <v>230</v>
      </c>
      <c r="C122" s="70">
        <v>9</v>
      </c>
      <c r="D122" s="70">
        <v>14</v>
      </c>
      <c r="E122" s="70">
        <v>2012</v>
      </c>
      <c r="F122" s="70" t="s">
        <v>179</v>
      </c>
      <c r="G122" s="1064" t="s">
        <v>1860</v>
      </c>
      <c r="H122" s="70" t="s">
        <v>1861</v>
      </c>
      <c r="I122" s="148"/>
      <c r="J122" s="71">
        <v>331.78368359197731</v>
      </c>
      <c r="K122" s="71">
        <v>6.3338917372927366</v>
      </c>
      <c r="L122" s="71">
        <v>11.869611106903641</v>
      </c>
      <c r="M122" s="71">
        <v>80.807752694677802</v>
      </c>
      <c r="N122" s="71">
        <v>62.409149996213657</v>
      </c>
      <c r="O122" s="71">
        <v>56.20405160782844</v>
      </c>
      <c r="P122" s="71">
        <v>54.956726423606035</v>
      </c>
      <c r="Q122" s="71">
        <v>3.6584327819910998</v>
      </c>
      <c r="R122" s="71">
        <v>118.7797949554847</v>
      </c>
      <c r="S122" s="71">
        <v>0</v>
      </c>
      <c r="T122" s="72"/>
      <c r="U122" s="71">
        <v>9017725</v>
      </c>
      <c r="V122" s="71">
        <v>2555</v>
      </c>
      <c r="W122" s="71">
        <v>231</v>
      </c>
      <c r="X122" s="71">
        <v>14130</v>
      </c>
      <c r="Y122" s="71">
        <v>19329</v>
      </c>
      <c r="Z122" s="71">
        <v>29396</v>
      </c>
      <c r="AA122" s="71">
        <v>11043</v>
      </c>
      <c r="AB122" s="71">
        <v>47982</v>
      </c>
      <c r="AC122" s="71">
        <v>20171685</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43.134999999999998</v>
      </c>
      <c r="BK122" s="71">
        <v>270.07499999999999</v>
      </c>
      <c r="BL122" s="71">
        <v>2.431</v>
      </c>
      <c r="BM122" s="71">
        <v>0</v>
      </c>
      <c r="BN122" s="72"/>
      <c r="BO122" s="71">
        <v>0</v>
      </c>
      <c r="BP122" s="71">
        <v>0</v>
      </c>
      <c r="BQ122" s="71">
        <v>7</v>
      </c>
      <c r="BR122" s="71">
        <v>1</v>
      </c>
      <c r="BS122" s="71">
        <v>1</v>
      </c>
      <c r="BT122" s="71">
        <v>0</v>
      </c>
      <c r="BU122"/>
      <c r="BV122" s="70">
        <v>309.14100000000002</v>
      </c>
      <c r="BW122" s="70">
        <v>0</v>
      </c>
      <c r="BX122" s="70">
        <v>0</v>
      </c>
      <c r="BY122" s="70">
        <v>0</v>
      </c>
      <c r="BZ122" s="70">
        <v>6.5</v>
      </c>
      <c r="CA122" s="70">
        <v>0</v>
      </c>
      <c r="CB122" s="70">
        <v>0</v>
      </c>
      <c r="CC122" s="70">
        <v>0</v>
      </c>
      <c r="CD122" s="70">
        <v>0</v>
      </c>
    </row>
    <row r="123" spans="1:82">
      <c r="A123" s="70" t="s">
        <v>1870</v>
      </c>
      <c r="B123" s="70">
        <v>231</v>
      </c>
      <c r="C123" s="70">
        <v>10</v>
      </c>
      <c r="D123" s="70">
        <v>14</v>
      </c>
      <c r="E123" s="70">
        <v>2013</v>
      </c>
      <c r="F123" s="70" t="s">
        <v>180</v>
      </c>
      <c r="G123" s="70" t="s">
        <v>1860</v>
      </c>
      <c r="H123" s="70" t="s">
        <v>1861</v>
      </c>
      <c r="I123" s="148"/>
      <c r="J123" s="71">
        <v>300.01903537235052</v>
      </c>
      <c r="K123" s="71">
        <v>5.645315859782154</v>
      </c>
      <c r="L123" s="71">
        <v>11.87262523067222</v>
      </c>
      <c r="M123" s="71">
        <v>80.119802811532296</v>
      </c>
      <c r="N123" s="71">
        <v>65.961087038997945</v>
      </c>
      <c r="O123" s="71">
        <v>54.219192074333286</v>
      </c>
      <c r="P123" s="71">
        <v>55.098864036357256</v>
      </c>
      <c r="Q123" s="71">
        <v>3.6858059796871698</v>
      </c>
      <c r="R123" s="71">
        <v>122.0319126228211</v>
      </c>
      <c r="S123" s="71">
        <v>0</v>
      </c>
      <c r="T123" s="72"/>
      <c r="U123" s="71">
        <v>7943268</v>
      </c>
      <c r="V123" s="71">
        <v>2555</v>
      </c>
      <c r="W123" s="71">
        <v>231</v>
      </c>
      <c r="X123" s="71">
        <v>14130</v>
      </c>
      <c r="Y123" s="71">
        <v>19438</v>
      </c>
      <c r="Z123" s="71">
        <v>29624</v>
      </c>
      <c r="AA123" s="71">
        <v>11030</v>
      </c>
      <c r="AB123" s="71">
        <v>47648</v>
      </c>
      <c r="AC123" s="71">
        <v>20229451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41.222999999999999</v>
      </c>
      <c r="BK123" s="71">
        <v>284.26600000000002</v>
      </c>
      <c r="BL123" s="71">
        <v>3.0209999999999999</v>
      </c>
      <c r="BM123" s="71">
        <v>0</v>
      </c>
      <c r="BN123" s="72"/>
      <c r="BO123" s="71">
        <v>0</v>
      </c>
      <c r="BP123" s="71">
        <v>0</v>
      </c>
      <c r="BQ123" s="71">
        <v>6</v>
      </c>
      <c r="BR123" s="71">
        <v>1</v>
      </c>
      <c r="BS123" s="71">
        <v>1</v>
      </c>
      <c r="BT123" s="71">
        <v>0</v>
      </c>
      <c r="BU123"/>
      <c r="BV123" s="70">
        <v>321.72399999999999</v>
      </c>
      <c r="BW123" s="70">
        <v>0</v>
      </c>
      <c r="BX123" s="70">
        <v>0</v>
      </c>
      <c r="BY123" s="70">
        <v>0</v>
      </c>
      <c r="BZ123" s="70">
        <v>6.7859999999999996</v>
      </c>
      <c r="CA123" s="70">
        <v>0</v>
      </c>
      <c r="CB123" s="70">
        <v>0</v>
      </c>
      <c r="CC123" s="70">
        <v>0</v>
      </c>
      <c r="CD123" s="70">
        <v>0</v>
      </c>
    </row>
    <row r="124" spans="1:82">
      <c r="A124" s="70" t="s">
        <v>1871</v>
      </c>
      <c r="B124" s="70">
        <v>232</v>
      </c>
      <c r="C124" s="70">
        <v>11</v>
      </c>
      <c r="D124" s="70">
        <v>14</v>
      </c>
      <c r="E124" s="70">
        <v>2014</v>
      </c>
      <c r="F124" s="70" t="s">
        <v>181</v>
      </c>
      <c r="G124" s="70" t="s">
        <v>1860</v>
      </c>
      <c r="H124" s="70" t="s">
        <v>1861</v>
      </c>
      <c r="I124" s="148"/>
      <c r="J124" s="71">
        <v>315.57180640108197</v>
      </c>
      <c r="K124" s="71">
        <v>4.7746795492491234</v>
      </c>
      <c r="L124" s="71">
        <v>10.08596130881056</v>
      </c>
      <c r="M124" s="71">
        <v>70.079195906970114</v>
      </c>
      <c r="N124" s="71">
        <v>54.706292810662013</v>
      </c>
      <c r="O124" s="71">
        <v>51.884228452925917</v>
      </c>
      <c r="P124" s="71">
        <v>54.436228324344512</v>
      </c>
      <c r="Q124" s="71">
        <v>3.4962338956594499</v>
      </c>
      <c r="R124" s="71">
        <v>119.0614981307497</v>
      </c>
      <c r="S124" s="71">
        <v>0</v>
      </c>
      <c r="T124" s="72"/>
      <c r="U124" s="71">
        <v>9197612</v>
      </c>
      <c r="V124" s="71">
        <v>1997</v>
      </c>
      <c r="W124" s="71">
        <v>176</v>
      </c>
      <c r="X124" s="71">
        <v>13439</v>
      </c>
      <c r="Y124" s="71">
        <v>19596</v>
      </c>
      <c r="Z124" s="71">
        <v>29857</v>
      </c>
      <c r="AA124" s="71">
        <v>10841</v>
      </c>
      <c r="AB124" s="71">
        <v>47108</v>
      </c>
      <c r="AC124" s="71">
        <v>19799100.666666672</v>
      </c>
      <c r="AD124" s="71">
        <v>0</v>
      </c>
      <c r="AE124" s="72"/>
      <c r="AF124" s="71"/>
      <c r="AG124" s="71"/>
      <c r="AH124" s="71"/>
      <c r="AI124" s="71"/>
      <c r="AJ124" s="71"/>
      <c r="AK124" s="71"/>
      <c r="AL124" s="71"/>
      <c r="AM124" s="71"/>
      <c r="AN124" s="71"/>
      <c r="AO124" s="71"/>
      <c r="AP124" s="71"/>
      <c r="AQ124" s="72"/>
      <c r="AR124" s="71">
        <v>721</v>
      </c>
      <c r="AS124" s="71">
        <v>176</v>
      </c>
      <c r="AT124" s="71">
        <v>1</v>
      </c>
      <c r="AU124" s="71">
        <v>0</v>
      </c>
      <c r="AV124" s="71">
        <v>0</v>
      </c>
      <c r="AW124" s="71">
        <v>0</v>
      </c>
      <c r="AX124" s="71"/>
      <c r="AY124" s="72"/>
      <c r="AZ124" s="71">
        <v>2975.9</v>
      </c>
      <c r="BA124" s="71">
        <v>43023.1</v>
      </c>
      <c r="BB124" s="71">
        <v>300</v>
      </c>
      <c r="BC124" s="71">
        <v>0</v>
      </c>
      <c r="BD124" s="71">
        <v>0</v>
      </c>
      <c r="BE124" s="71">
        <v>0</v>
      </c>
      <c r="BF124" s="71"/>
      <c r="BG124" s="72"/>
      <c r="BH124" s="71">
        <v>0</v>
      </c>
      <c r="BI124" s="71">
        <v>0</v>
      </c>
      <c r="BJ124" s="71">
        <v>50.034999999999997</v>
      </c>
      <c r="BK124" s="71">
        <v>286.35899999999998</v>
      </c>
      <c r="BL124" s="71">
        <v>0</v>
      </c>
      <c r="BM124" s="71">
        <v>0</v>
      </c>
      <c r="BN124" s="72"/>
      <c r="BO124" s="71">
        <v>0</v>
      </c>
      <c r="BP124" s="71">
        <v>0</v>
      </c>
      <c r="BQ124" s="71">
        <v>6</v>
      </c>
      <c r="BR124" s="71">
        <v>1</v>
      </c>
      <c r="BS124" s="71">
        <v>0</v>
      </c>
      <c r="BT124" s="71">
        <v>0</v>
      </c>
      <c r="BU124"/>
      <c r="BV124" s="70">
        <v>329.59399999999999</v>
      </c>
      <c r="BW124" s="70">
        <v>0</v>
      </c>
      <c r="BX124" s="70">
        <v>0</v>
      </c>
      <c r="BY124" s="70">
        <v>0</v>
      </c>
      <c r="BZ124" s="70">
        <v>6.8</v>
      </c>
      <c r="CA124" s="70">
        <v>0</v>
      </c>
      <c r="CB124" s="70">
        <v>0</v>
      </c>
      <c r="CC124" s="70">
        <v>0</v>
      </c>
      <c r="CD124" s="70">
        <v>0</v>
      </c>
    </row>
    <row r="125" spans="1:82">
      <c r="A125" s="70" t="s">
        <v>1872</v>
      </c>
      <c r="B125" s="70">
        <v>233</v>
      </c>
      <c r="C125" s="70">
        <v>12</v>
      </c>
      <c r="D125" s="70">
        <v>14</v>
      </c>
      <c r="E125" s="70">
        <v>2015</v>
      </c>
      <c r="F125" s="70" t="s">
        <v>182</v>
      </c>
      <c r="G125" s="70" t="s">
        <v>1860</v>
      </c>
      <c r="H125" s="70" t="s">
        <v>1861</v>
      </c>
      <c r="I125" s="148"/>
      <c r="J125" s="71">
        <v>412.69906077032789</v>
      </c>
      <c r="K125" s="71">
        <v>4.7416535989007729</v>
      </c>
      <c r="L125" s="71">
        <v>10.594466972033199</v>
      </c>
      <c r="M125" s="71">
        <v>71.197944330947365</v>
      </c>
      <c r="N125" s="71">
        <v>51.110409110608138</v>
      </c>
      <c r="O125" s="71">
        <v>51.678819091323533</v>
      </c>
      <c r="P125" s="71">
        <v>54.057111244798826</v>
      </c>
      <c r="Q125" s="71">
        <v>3.3778327521441498</v>
      </c>
      <c r="R125" s="71">
        <v>109.77950817746522</v>
      </c>
      <c r="S125" s="71">
        <v>0</v>
      </c>
      <c r="T125" s="72"/>
      <c r="U125" s="71">
        <v>11892323</v>
      </c>
      <c r="V125" s="71">
        <v>1997</v>
      </c>
      <c r="W125" s="71">
        <v>176</v>
      </c>
      <c r="X125" s="71">
        <v>13439</v>
      </c>
      <c r="Y125" s="71">
        <v>19698</v>
      </c>
      <c r="Z125" s="71">
        <v>30025</v>
      </c>
      <c r="AA125" s="71">
        <v>10757</v>
      </c>
      <c r="AB125" s="71">
        <v>46492</v>
      </c>
      <c r="AC125" s="71">
        <v>18765015.666666672</v>
      </c>
      <c r="AD125" s="71">
        <v>0</v>
      </c>
      <c r="AE125" s="72"/>
      <c r="AF125" s="71">
        <v>127723553.65220129</v>
      </c>
      <c r="AG125" s="71">
        <v>4080404.4308510651</v>
      </c>
      <c r="AH125" s="71">
        <v>2213954.348368553</v>
      </c>
      <c r="AI125" s="71">
        <v>101017382.2670936</v>
      </c>
      <c r="AJ125" s="71">
        <v>70502376.556455538</v>
      </c>
      <c r="AK125" s="71">
        <v>0</v>
      </c>
      <c r="AL125" s="71">
        <v>0</v>
      </c>
      <c r="AM125" s="71">
        <v>6371533.5733950911</v>
      </c>
      <c r="AN125" s="71">
        <v>0</v>
      </c>
      <c r="AO125" s="71">
        <v>0</v>
      </c>
      <c r="AP125" s="71">
        <v>311909204.82836515</v>
      </c>
      <c r="AQ125" s="72"/>
      <c r="AR125" s="71">
        <v>801</v>
      </c>
      <c r="AS125" s="71">
        <v>266</v>
      </c>
      <c r="AT125" s="71">
        <v>1</v>
      </c>
      <c r="AU125" s="71">
        <v>0</v>
      </c>
      <c r="AV125" s="71">
        <v>0</v>
      </c>
      <c r="AW125" s="71">
        <v>0</v>
      </c>
      <c r="AX125" s="71"/>
      <c r="AY125" s="72"/>
      <c r="AZ125" s="71">
        <v>3375.3</v>
      </c>
      <c r="BA125" s="71">
        <v>90509.599999999991</v>
      </c>
      <c r="BB125" s="71">
        <v>300</v>
      </c>
      <c r="BC125" s="71">
        <v>0</v>
      </c>
      <c r="BD125" s="71">
        <v>0</v>
      </c>
      <c r="BE125" s="71">
        <v>0</v>
      </c>
      <c r="BF125" s="71"/>
      <c r="BG125" s="72"/>
      <c r="BH125" s="71">
        <v>0</v>
      </c>
      <c r="BI125" s="71">
        <v>0</v>
      </c>
      <c r="BJ125" s="71">
        <v>48.64</v>
      </c>
      <c r="BK125" s="71">
        <v>252.78200000000001</v>
      </c>
      <c r="BL125" s="71">
        <v>0</v>
      </c>
      <c r="BM125" s="71">
        <v>0</v>
      </c>
      <c r="BN125" s="72"/>
      <c r="BO125" s="71">
        <v>0</v>
      </c>
      <c r="BP125" s="71">
        <v>0</v>
      </c>
      <c r="BQ125" s="71">
        <v>6</v>
      </c>
      <c r="BR125" s="71">
        <v>2</v>
      </c>
      <c r="BS125" s="71">
        <v>0</v>
      </c>
      <c r="BT125" s="71">
        <v>0</v>
      </c>
      <c r="BU125"/>
      <c r="BV125" s="70">
        <v>295.92200000000003</v>
      </c>
      <c r="BW125" s="70">
        <v>0</v>
      </c>
      <c r="BX125" s="70">
        <v>0</v>
      </c>
      <c r="BY125" s="70">
        <v>0</v>
      </c>
      <c r="BZ125" s="70">
        <v>5.5</v>
      </c>
      <c r="CA125" s="70">
        <v>0</v>
      </c>
      <c r="CB125" s="70">
        <v>0</v>
      </c>
      <c r="CC125" s="70">
        <v>0</v>
      </c>
      <c r="CD125" s="70">
        <v>0</v>
      </c>
    </row>
    <row r="126" spans="1:82">
      <c r="A126" s="70" t="s">
        <v>1873</v>
      </c>
      <c r="B126" s="70">
        <v>234</v>
      </c>
      <c r="C126" s="70">
        <v>13</v>
      </c>
      <c r="D126" s="70">
        <v>14</v>
      </c>
      <c r="E126" s="70">
        <v>2016</v>
      </c>
      <c r="F126" s="70" t="s">
        <v>155</v>
      </c>
      <c r="G126" s="70" t="s">
        <v>1860</v>
      </c>
      <c r="H126" s="70" t="s">
        <v>1861</v>
      </c>
      <c r="I126" s="148"/>
      <c r="J126" s="71">
        <v>352.8221077666762</v>
      </c>
      <c r="K126" s="71">
        <v>4.5695555670488313</v>
      </c>
      <c r="L126" s="71">
        <v>12.323234908230557</v>
      </c>
      <c r="M126" s="71">
        <v>61.231972080650777</v>
      </c>
      <c r="N126" s="71">
        <v>53.799467756389767</v>
      </c>
      <c r="O126" s="71">
        <v>51.102267077104095</v>
      </c>
      <c r="P126" s="71">
        <v>52.726850428426914</v>
      </c>
      <c r="Q126" s="71">
        <v>3.2470955843802431</v>
      </c>
      <c r="R126" s="71">
        <v>107.86284733389833</v>
      </c>
      <c r="S126" s="71">
        <v>0</v>
      </c>
      <c r="T126" s="72"/>
      <c r="U126" s="71">
        <v>9605447</v>
      </c>
      <c r="V126" s="71">
        <v>1997</v>
      </c>
      <c r="W126" s="71">
        <v>176</v>
      </c>
      <c r="X126" s="71">
        <v>13439</v>
      </c>
      <c r="Y126" s="71">
        <v>19784</v>
      </c>
      <c r="Z126" s="71">
        <v>30055</v>
      </c>
      <c r="AA126" s="71">
        <v>10852</v>
      </c>
      <c r="AB126" s="71">
        <v>45972</v>
      </c>
      <c r="AC126" s="71">
        <v>18421912.578844249</v>
      </c>
      <c r="AD126" s="71">
        <v>0</v>
      </c>
      <c r="AE126" s="72"/>
      <c r="AF126" s="71">
        <v>113316371.9178569</v>
      </c>
      <c r="AG126" s="71">
        <v>3887981.5114073772</v>
      </c>
      <c r="AH126" s="71">
        <v>2038666.312347142</v>
      </c>
      <c r="AI126" s="71">
        <v>94002088.789169297</v>
      </c>
      <c r="AJ126" s="71">
        <v>74322897.566827491</v>
      </c>
      <c r="AK126" s="71">
        <v>0</v>
      </c>
      <c r="AL126" s="71">
        <v>0</v>
      </c>
      <c r="AM126" s="71">
        <v>6305164.4461355349</v>
      </c>
      <c r="AN126" s="71">
        <v>0</v>
      </c>
      <c r="AO126" s="71">
        <v>0</v>
      </c>
      <c r="AP126" s="71">
        <v>293873170.54374373</v>
      </c>
      <c r="AQ126" s="72"/>
      <c r="AR126" s="71">
        <v>873</v>
      </c>
      <c r="AS126" s="71">
        <v>318</v>
      </c>
      <c r="AT126" s="71">
        <v>1</v>
      </c>
      <c r="AU126" s="71">
        <v>0</v>
      </c>
      <c r="AV126" s="71">
        <v>0</v>
      </c>
      <c r="AW126" s="71">
        <v>0</v>
      </c>
      <c r="AX126" s="71"/>
      <c r="AY126" s="72"/>
      <c r="AZ126" s="71">
        <v>3777.5</v>
      </c>
      <c r="BA126" s="71">
        <v>102267.3</v>
      </c>
      <c r="BB126" s="71">
        <v>300</v>
      </c>
      <c r="BC126" s="71">
        <v>0</v>
      </c>
      <c r="BD126" s="71">
        <v>0</v>
      </c>
      <c r="BE126" s="71">
        <v>0</v>
      </c>
      <c r="BF126" s="71"/>
      <c r="BG126" s="72"/>
      <c r="BH126" s="71">
        <v>0</v>
      </c>
      <c r="BI126" s="71">
        <v>0</v>
      </c>
      <c r="BJ126" s="71">
        <v>49.738</v>
      </c>
      <c r="BK126" s="71">
        <v>307.62900000000002</v>
      </c>
      <c r="BL126" s="71">
        <v>3.423</v>
      </c>
      <c r="BM126" s="71">
        <v>0</v>
      </c>
      <c r="BN126" s="72"/>
      <c r="BO126" s="71">
        <v>0</v>
      </c>
      <c r="BP126" s="71">
        <v>0</v>
      </c>
      <c r="BQ126" s="71">
        <v>6</v>
      </c>
      <c r="BR126" s="71">
        <v>1</v>
      </c>
      <c r="BS126" s="71">
        <v>1</v>
      </c>
      <c r="BT126" s="71">
        <v>0</v>
      </c>
      <c r="BU126"/>
      <c r="BV126" s="70">
        <v>355.19</v>
      </c>
      <c r="BW126" s="70">
        <v>0</v>
      </c>
      <c r="BX126" s="70">
        <v>0</v>
      </c>
      <c r="BY126" s="70">
        <v>0</v>
      </c>
      <c r="BZ126" s="70">
        <v>5.6</v>
      </c>
      <c r="CA126" s="70">
        <v>0</v>
      </c>
      <c r="CB126" s="70">
        <v>0</v>
      </c>
      <c r="CC126" s="70">
        <v>0</v>
      </c>
      <c r="CD126" s="70">
        <v>0</v>
      </c>
    </row>
    <row r="127" spans="1:82">
      <c r="A127" s="70" t="s">
        <v>1874</v>
      </c>
      <c r="B127" s="70">
        <v>235</v>
      </c>
      <c r="C127" s="70">
        <v>14</v>
      </c>
      <c r="D127" s="70">
        <v>14</v>
      </c>
      <c r="E127" s="70">
        <v>2017</v>
      </c>
      <c r="F127" s="70" t="s">
        <v>156</v>
      </c>
      <c r="G127" s="70" t="s">
        <v>1860</v>
      </c>
      <c r="H127" s="70" t="s">
        <v>1861</v>
      </c>
      <c r="I127" s="148"/>
      <c r="J127" s="71">
        <v>362.11013804235211</v>
      </c>
      <c r="K127" s="71">
        <v>4.5740001306953859</v>
      </c>
      <c r="L127" s="71">
        <v>11.303734206986114</v>
      </c>
      <c r="M127" s="71">
        <v>62.126896277889749</v>
      </c>
      <c r="N127" s="71">
        <v>59.86310918336293</v>
      </c>
      <c r="O127" s="71">
        <v>50.310213516814855</v>
      </c>
      <c r="P127" s="71">
        <v>52.064544489780218</v>
      </c>
      <c r="Q127" s="71">
        <v>3.0991686667907699</v>
      </c>
      <c r="R127" s="71">
        <v>107.59562022046113</v>
      </c>
      <c r="S127" s="71">
        <v>0</v>
      </c>
      <c r="T127" s="72"/>
      <c r="U127" s="71">
        <v>10502400</v>
      </c>
      <c r="V127" s="71">
        <v>1997</v>
      </c>
      <c r="W127" s="71">
        <v>176</v>
      </c>
      <c r="X127" s="71">
        <v>13439</v>
      </c>
      <c r="Y127" s="71">
        <v>19897</v>
      </c>
      <c r="Z127" s="71">
        <v>30080</v>
      </c>
      <c r="AA127" s="71">
        <v>10784</v>
      </c>
      <c r="AB127" s="71">
        <v>45374</v>
      </c>
      <c r="AC127" s="71">
        <v>18740896.333333328</v>
      </c>
      <c r="AD127" s="71">
        <v>0</v>
      </c>
      <c r="AE127" s="72"/>
      <c r="AF127" s="71">
        <v>116165160.1917482</v>
      </c>
      <c r="AG127" s="71">
        <v>3928829.6498811431</v>
      </c>
      <c r="AH127" s="71">
        <v>2506793.8238667669</v>
      </c>
      <c r="AI127" s="71">
        <v>99978423.98740238</v>
      </c>
      <c r="AJ127" s="71">
        <v>83811224.10769698</v>
      </c>
      <c r="AK127" s="71">
        <v>0</v>
      </c>
      <c r="AL127" s="71">
        <v>0</v>
      </c>
      <c r="AM127" s="71">
        <v>6232884.9118279191</v>
      </c>
      <c r="AN127" s="71">
        <v>0</v>
      </c>
      <c r="AO127" s="71">
        <v>0</v>
      </c>
      <c r="AP127" s="71">
        <v>312623316.67242336</v>
      </c>
      <c r="AQ127" s="72"/>
      <c r="AR127" s="71">
        <v>915</v>
      </c>
      <c r="AS127" s="71">
        <v>378</v>
      </c>
      <c r="AT127" s="71">
        <v>1</v>
      </c>
      <c r="AU127" s="71">
        <v>0</v>
      </c>
      <c r="AV127" s="71">
        <v>0</v>
      </c>
      <c r="AW127" s="71">
        <v>0</v>
      </c>
      <c r="AX127" s="71"/>
      <c r="AY127" s="72"/>
      <c r="AZ127" s="71">
        <v>3991.1</v>
      </c>
      <c r="BA127" s="71">
        <v>104682.1</v>
      </c>
      <c r="BB127" s="71">
        <v>300</v>
      </c>
      <c r="BC127" s="71">
        <v>0</v>
      </c>
      <c r="BD127" s="71">
        <v>0</v>
      </c>
      <c r="BE127" s="71">
        <v>0</v>
      </c>
      <c r="BF127" s="71"/>
      <c r="BG127" s="72"/>
      <c r="BH127" s="71">
        <v>0</v>
      </c>
      <c r="BI127" s="71">
        <v>0</v>
      </c>
      <c r="BJ127" s="71">
        <v>47.716999999999999</v>
      </c>
      <c r="BK127" s="71">
        <v>308.78899999999999</v>
      </c>
      <c r="BL127" s="71">
        <v>3.6640000000000001</v>
      </c>
      <c r="BM127" s="71">
        <v>0</v>
      </c>
      <c r="BN127" s="72"/>
      <c r="BO127" s="71">
        <v>0</v>
      </c>
      <c r="BP127" s="71">
        <v>0</v>
      </c>
      <c r="BQ127" s="71">
        <v>6</v>
      </c>
      <c r="BR127" s="71">
        <v>1</v>
      </c>
      <c r="BS127" s="71">
        <v>1</v>
      </c>
      <c r="BT127" s="71">
        <v>0</v>
      </c>
      <c r="BU127"/>
      <c r="BV127" s="70">
        <v>360.17</v>
      </c>
      <c r="BW127" s="70">
        <v>0</v>
      </c>
      <c r="BX127" s="70">
        <v>0</v>
      </c>
      <c r="BY127" s="70">
        <v>0</v>
      </c>
      <c r="BZ127" s="70">
        <v>0</v>
      </c>
      <c r="CA127" s="70">
        <v>0</v>
      </c>
      <c r="CB127" s="70">
        <v>0</v>
      </c>
      <c r="CC127" s="70">
        <v>0</v>
      </c>
      <c r="CD127" s="70">
        <v>0</v>
      </c>
    </row>
    <row r="128" spans="1:82">
      <c r="A128" s="70" t="s">
        <v>1875</v>
      </c>
      <c r="B128" s="70">
        <v>236</v>
      </c>
      <c r="C128" s="70">
        <v>15</v>
      </c>
      <c r="D128" s="70">
        <v>14</v>
      </c>
      <c r="E128" s="70">
        <v>2018</v>
      </c>
      <c r="F128" s="70" t="s">
        <v>183</v>
      </c>
      <c r="G128" s="70" t="s">
        <v>1860</v>
      </c>
      <c r="H128" s="70" t="s">
        <v>1861</v>
      </c>
      <c r="I128" s="148"/>
      <c r="J128" s="71">
        <v>353.30477033099879</v>
      </c>
      <c r="K128" s="71">
        <v>4.3190289193014104</v>
      </c>
      <c r="L128" s="71">
        <v>10.571203748604514</v>
      </c>
      <c r="M128" s="71">
        <v>63.385398840756075</v>
      </c>
      <c r="N128" s="71">
        <v>50.351297470889726</v>
      </c>
      <c r="O128" s="71">
        <v>49.182829697287033</v>
      </c>
      <c r="P128" s="71">
        <v>51.465023608187359</v>
      </c>
      <c r="Q128" s="71">
        <v>2.8393345737661599</v>
      </c>
      <c r="R128" s="71">
        <v>107.49929258431963</v>
      </c>
      <c r="S128" s="71">
        <v>0</v>
      </c>
      <c r="T128" s="72"/>
      <c r="U128" s="71">
        <v>11367693</v>
      </c>
      <c r="V128" s="71">
        <v>1997</v>
      </c>
      <c r="W128" s="71">
        <v>176</v>
      </c>
      <c r="X128" s="71">
        <v>13439</v>
      </c>
      <c r="Y128" s="71">
        <v>19985</v>
      </c>
      <c r="Z128" s="71">
        <v>29969</v>
      </c>
      <c r="AA128" s="71">
        <v>10767</v>
      </c>
      <c r="AB128" s="71">
        <v>44798</v>
      </c>
      <c r="AC128" s="71">
        <v>18650735.666666672</v>
      </c>
      <c r="AD128" s="71">
        <v>0</v>
      </c>
      <c r="AE128" s="72"/>
      <c r="AF128" s="71">
        <v>117027550.00309099</v>
      </c>
      <c r="AG128" s="71">
        <v>3582450.789548425</v>
      </c>
      <c r="AH128" s="71">
        <v>2367394.764806353</v>
      </c>
      <c r="AI128" s="71">
        <v>99713886.25725016</v>
      </c>
      <c r="AJ128" s="71">
        <v>75569229.003540307</v>
      </c>
      <c r="AK128" s="71">
        <v>0</v>
      </c>
      <c r="AL128" s="71">
        <v>0</v>
      </c>
      <c r="AM128" s="71">
        <v>6166494.4576604441</v>
      </c>
      <c r="AN128" s="71">
        <v>0</v>
      </c>
      <c r="AO128" s="71">
        <v>0</v>
      </c>
      <c r="AP128" s="71">
        <v>304427005.27589667</v>
      </c>
      <c r="AQ128" s="72"/>
      <c r="AR128" s="71">
        <v>959</v>
      </c>
      <c r="AS128" s="71">
        <v>446</v>
      </c>
      <c r="AT128" s="71">
        <v>1</v>
      </c>
      <c r="AU128" s="71">
        <v>0</v>
      </c>
      <c r="AV128" s="71">
        <v>0</v>
      </c>
      <c r="AW128" s="71">
        <v>0</v>
      </c>
      <c r="AX128" s="71"/>
      <c r="AY128" s="72"/>
      <c r="AZ128" s="71">
        <v>4211.1999999999989</v>
      </c>
      <c r="BA128" s="71">
        <v>109393.2</v>
      </c>
      <c r="BB128" s="71">
        <v>300</v>
      </c>
      <c r="BC128" s="71">
        <v>0</v>
      </c>
      <c r="BD128" s="71">
        <v>0</v>
      </c>
      <c r="BE128" s="71">
        <v>0</v>
      </c>
      <c r="BF128" s="71"/>
      <c r="BG128" s="72"/>
      <c r="BH128" s="71">
        <v>0</v>
      </c>
      <c r="BI128" s="71">
        <v>0</v>
      </c>
      <c r="BJ128" s="71">
        <v>43.335999999999999</v>
      </c>
      <c r="BK128" s="71">
        <v>318.39999999999998</v>
      </c>
      <c r="BL128" s="71">
        <v>3.806</v>
      </c>
      <c r="BM128" s="71">
        <v>0</v>
      </c>
      <c r="BN128" s="72"/>
      <c r="BO128" s="71">
        <v>0</v>
      </c>
      <c r="BP128" s="71">
        <v>0</v>
      </c>
      <c r="BQ128" s="71">
        <v>6</v>
      </c>
      <c r="BR128" s="71">
        <v>1</v>
      </c>
      <c r="BS128" s="71">
        <v>1</v>
      </c>
      <c r="BT128" s="71">
        <v>0</v>
      </c>
      <c r="BU128"/>
      <c r="BV128" s="70">
        <v>360.142</v>
      </c>
      <c r="BW128" s="70">
        <v>0</v>
      </c>
      <c r="BX128" s="70">
        <v>0</v>
      </c>
      <c r="BY128" s="70">
        <v>0</v>
      </c>
      <c r="BZ128" s="70">
        <v>5.4</v>
      </c>
      <c r="CA128" s="70">
        <v>0</v>
      </c>
      <c r="CB128" s="70">
        <v>0</v>
      </c>
      <c r="CC128" s="70">
        <v>0</v>
      </c>
      <c r="CD128" s="70">
        <v>0</v>
      </c>
    </row>
    <row r="129" spans="1:82">
      <c r="A129" s="70" t="s">
        <v>1876</v>
      </c>
      <c r="B129" s="70">
        <v>237</v>
      </c>
      <c r="C129" s="70">
        <v>16</v>
      </c>
      <c r="D129" s="70">
        <v>14</v>
      </c>
      <c r="E129" s="70">
        <v>2019</v>
      </c>
      <c r="F129" s="70" t="s">
        <v>158</v>
      </c>
      <c r="G129" s="70" t="s">
        <v>1860</v>
      </c>
      <c r="H129" s="70" t="s">
        <v>1861</v>
      </c>
      <c r="I129" s="148"/>
      <c r="J129" s="71">
        <v>346.88577635000996</v>
      </c>
      <c r="K129" s="71">
        <v>3.9358735066690742</v>
      </c>
      <c r="L129" s="71">
        <v>10.659072447490226</v>
      </c>
      <c r="M129" s="71">
        <v>57.862270341966358</v>
      </c>
      <c r="N129" s="71">
        <v>48.127930286002425</v>
      </c>
      <c r="O129" s="71">
        <v>47.60512742788935</v>
      </c>
      <c r="P129" s="71">
        <v>50.653980797529847</v>
      </c>
      <c r="Q129" s="71">
        <v>2.7195076650834</v>
      </c>
      <c r="R129" s="71">
        <v>102.89146349105769</v>
      </c>
      <c r="S129" s="71">
        <v>0</v>
      </c>
      <c r="T129" s="72"/>
      <c r="U129" s="71">
        <v>11204927</v>
      </c>
      <c r="V129" s="71">
        <v>1997</v>
      </c>
      <c r="W129" s="71">
        <v>176</v>
      </c>
      <c r="X129" s="71">
        <v>13439</v>
      </c>
      <c r="Y129" s="71">
        <v>20085</v>
      </c>
      <c r="Z129" s="71">
        <v>29804</v>
      </c>
      <c r="AA129" s="71">
        <v>10518</v>
      </c>
      <c r="AB129" s="71">
        <v>44069</v>
      </c>
      <c r="AC129" s="71">
        <v>18143677</v>
      </c>
      <c r="AD129" s="71">
        <v>0</v>
      </c>
      <c r="AE129" s="72"/>
      <c r="AF129" s="71">
        <v>116280170.44856741</v>
      </c>
      <c r="AG129" s="71">
        <v>3460116.9114899719</v>
      </c>
      <c r="AH129" s="71">
        <v>2467130.8834283971</v>
      </c>
      <c r="AI129" s="71">
        <v>94722367.817734838</v>
      </c>
      <c r="AJ129" s="71">
        <v>71818355.862565845</v>
      </c>
      <c r="AK129" s="71">
        <v>0</v>
      </c>
      <c r="AL129" s="71">
        <v>0</v>
      </c>
      <c r="AM129" s="71">
        <v>6001866.0487456191</v>
      </c>
      <c r="AN129" s="71">
        <v>0</v>
      </c>
      <c r="AO129" s="71">
        <v>0</v>
      </c>
      <c r="AP129" s="71">
        <v>294750007.97253209</v>
      </c>
      <c r="AQ129" s="72"/>
      <c r="AR129" s="71">
        <v>1019</v>
      </c>
      <c r="AS129" s="71">
        <v>518</v>
      </c>
      <c r="AT129" s="71">
        <v>1</v>
      </c>
      <c r="AU129" s="71">
        <v>0</v>
      </c>
      <c r="AV129" s="71">
        <v>0</v>
      </c>
      <c r="AW129" s="71">
        <v>0</v>
      </c>
      <c r="AX129" s="71"/>
      <c r="AY129" s="72"/>
      <c r="AZ129" s="71">
        <v>4493.3000000000011</v>
      </c>
      <c r="BA129" s="71">
        <v>112401.3</v>
      </c>
      <c r="BB129" s="71">
        <v>300</v>
      </c>
      <c r="BC129" s="71">
        <v>0</v>
      </c>
      <c r="BD129" s="71">
        <v>0</v>
      </c>
      <c r="BE129" s="71">
        <v>0</v>
      </c>
      <c r="BF129" s="71"/>
      <c r="BG129" s="72"/>
      <c r="BH129" s="71">
        <v>0</v>
      </c>
      <c r="BI129" s="71">
        <v>0</v>
      </c>
      <c r="BJ129" s="71">
        <v>39.768000000000001</v>
      </c>
      <c r="BK129" s="71">
        <v>318.36099999999999</v>
      </c>
      <c r="BL129" s="71">
        <v>3.415</v>
      </c>
      <c r="BM129" s="71">
        <v>0</v>
      </c>
      <c r="BN129" s="72"/>
      <c r="BO129" s="71">
        <v>0</v>
      </c>
      <c r="BP129" s="71">
        <v>0</v>
      </c>
      <c r="BQ129" s="71">
        <v>6</v>
      </c>
      <c r="BR129" s="71">
        <v>1</v>
      </c>
      <c r="BS129" s="71">
        <v>1</v>
      </c>
      <c r="BT129" s="71">
        <v>0</v>
      </c>
      <c r="BU129"/>
      <c r="BV129" s="70">
        <v>356.09899999999999</v>
      </c>
      <c r="BW129" s="70">
        <v>0</v>
      </c>
      <c r="BX129" s="70">
        <v>0</v>
      </c>
      <c r="BY129" s="70">
        <v>0</v>
      </c>
      <c r="BZ129" s="70">
        <v>5.4450000000000003</v>
      </c>
      <c r="CA129" s="70">
        <v>0</v>
      </c>
      <c r="CB129" s="70">
        <v>0</v>
      </c>
      <c r="CC129" s="70">
        <v>0</v>
      </c>
      <c r="CD129" s="70">
        <v>0</v>
      </c>
    </row>
    <row r="130" spans="1:82">
      <c r="A130" s="70" t="s">
        <v>1877</v>
      </c>
      <c r="B130" s="70">
        <v>238</v>
      </c>
      <c r="C130" s="70">
        <v>17</v>
      </c>
      <c r="D130" s="70">
        <v>14</v>
      </c>
      <c r="E130" s="70">
        <v>2020</v>
      </c>
      <c r="F130" s="70" t="s">
        <v>159</v>
      </c>
      <c r="G130" s="70" t="s">
        <v>1860</v>
      </c>
      <c r="H130" s="70" t="s">
        <v>1861</v>
      </c>
      <c r="I130" s="148"/>
      <c r="J130" s="71">
        <v>293.76536990602477</v>
      </c>
      <c r="K130" s="71">
        <v>3.8092535719012872</v>
      </c>
      <c r="L130" s="71">
        <v>9.8583359331741196</v>
      </c>
      <c r="M130" s="71">
        <v>53.022036942764458</v>
      </c>
      <c r="N130" s="71">
        <v>47.254901021911934</v>
      </c>
      <c r="O130" s="71">
        <v>41.473716755570202</v>
      </c>
      <c r="P130" s="71">
        <v>47.679287454436782</v>
      </c>
      <c r="Q130" s="71">
        <v>2.5610179815554801</v>
      </c>
      <c r="R130" s="71">
        <v>96.667688995054192</v>
      </c>
      <c r="S130" s="71">
        <v>0</v>
      </c>
      <c r="T130" s="72"/>
      <c r="U130" s="71">
        <v>10079681</v>
      </c>
      <c r="V130" s="71">
        <v>1814</v>
      </c>
      <c r="W130" s="71">
        <v>173</v>
      </c>
      <c r="X130" s="71">
        <v>12922</v>
      </c>
      <c r="Y130" s="71">
        <v>20173</v>
      </c>
      <c r="Z130" s="71">
        <v>29636</v>
      </c>
      <c r="AA130" s="71">
        <v>10523</v>
      </c>
      <c r="AB130" s="71">
        <v>43436</v>
      </c>
      <c r="AC130" s="71">
        <v>17136258.666666664</v>
      </c>
      <c r="AD130" s="71">
        <v>0</v>
      </c>
      <c r="AE130" s="72"/>
      <c r="AF130" s="71">
        <v>102366792.0390783</v>
      </c>
      <c r="AG130" s="71">
        <v>3062583.6507773353</v>
      </c>
      <c r="AH130" s="71">
        <v>2414063.1325798328</v>
      </c>
      <c r="AI130" s="71">
        <v>88769117.123812482</v>
      </c>
      <c r="AJ130" s="71">
        <v>72585149.686828852</v>
      </c>
      <c r="AK130" s="71"/>
      <c r="AL130" s="71"/>
      <c r="AM130" s="71">
        <v>5668880.5840252778</v>
      </c>
      <c r="AN130" s="71"/>
      <c r="AO130" s="71"/>
      <c r="AP130" s="71">
        <v>274866586.21710205</v>
      </c>
      <c r="AQ130" s="72"/>
      <c r="AR130" s="71">
        <v>1098</v>
      </c>
      <c r="AS130" s="71">
        <v>592</v>
      </c>
      <c r="AT130" s="71">
        <v>1</v>
      </c>
      <c r="AU130" s="71">
        <v>0</v>
      </c>
      <c r="AV130" s="71">
        <v>0</v>
      </c>
      <c r="AW130" s="71">
        <v>0</v>
      </c>
      <c r="AX130" s="71"/>
      <c r="AY130" s="72"/>
      <c r="AZ130" s="71">
        <v>4888.6000000000022</v>
      </c>
      <c r="BA130" s="71">
        <v>115802.7000000001</v>
      </c>
      <c r="BB130" s="71">
        <v>300</v>
      </c>
      <c r="BC130" s="71">
        <v>0</v>
      </c>
      <c r="BD130" s="71">
        <v>0</v>
      </c>
      <c r="BE130" s="71">
        <v>0</v>
      </c>
      <c r="BF130" s="71"/>
      <c r="BG130" s="72"/>
      <c r="BH130" s="71">
        <v>0</v>
      </c>
      <c r="BI130" s="71">
        <v>0</v>
      </c>
      <c r="BJ130" s="71">
        <v>38.463999999999999</v>
      </c>
      <c r="BK130" s="71">
        <v>271.39</v>
      </c>
      <c r="BL130" s="71">
        <v>4.0199999999999996</v>
      </c>
      <c r="BM130" s="71">
        <v>0</v>
      </c>
      <c r="BN130" s="72"/>
      <c r="BO130" s="71">
        <v>0</v>
      </c>
      <c r="BP130" s="71">
        <v>0</v>
      </c>
      <c r="BQ130" s="71">
        <v>6</v>
      </c>
      <c r="BR130" s="71">
        <v>1</v>
      </c>
      <c r="BS130" s="71">
        <v>1</v>
      </c>
      <c r="BT130" s="71">
        <v>0</v>
      </c>
      <c r="BU130"/>
      <c r="BV130" s="70">
        <v>309.00700000000001</v>
      </c>
      <c r="BW130" s="70">
        <v>0</v>
      </c>
      <c r="BX130" s="70">
        <v>0</v>
      </c>
      <c r="BY130" s="70">
        <v>0</v>
      </c>
      <c r="BZ130" s="70">
        <v>4.867</v>
      </c>
      <c r="CA130" s="70">
        <v>0</v>
      </c>
      <c r="CB130" s="70">
        <v>0</v>
      </c>
      <c r="CC130" s="70">
        <v>0</v>
      </c>
      <c r="CD130" s="70">
        <v>0</v>
      </c>
    </row>
    <row r="131" spans="1:82">
      <c r="A131" s="70" t="s">
        <v>1878</v>
      </c>
      <c r="B131" s="70">
        <v>238</v>
      </c>
      <c r="C131" s="70">
        <v>18</v>
      </c>
      <c r="D131" s="70">
        <v>14</v>
      </c>
      <c r="E131" s="70">
        <v>2021</v>
      </c>
      <c r="F131" s="70" t="s">
        <v>160</v>
      </c>
      <c r="G131" s="70" t="s">
        <v>1860</v>
      </c>
      <c r="H131" s="70" t="s">
        <v>1861</v>
      </c>
      <c r="I131" s="148"/>
      <c r="J131" s="71">
        <v>293.28995002667978</v>
      </c>
      <c r="K131" s="71">
        <v>4.1447771846465287</v>
      </c>
      <c r="L131" s="71">
        <v>9.158622703699816</v>
      </c>
      <c r="M131" s="71">
        <v>58.463929934133255</v>
      </c>
      <c r="N131" s="71">
        <v>48.361269743030931</v>
      </c>
      <c r="O131" s="71">
        <v>39.920532818397916</v>
      </c>
      <c r="P131" s="71">
        <v>48.571013301716924</v>
      </c>
      <c r="Q131" s="71">
        <v>2.4910859371116101</v>
      </c>
      <c r="R131" s="71">
        <v>102.46219753880973</v>
      </c>
      <c r="S131" s="71">
        <v>0</v>
      </c>
      <c r="T131" s="72"/>
      <c r="U131" s="71">
        <v>9752509</v>
      </c>
      <c r="V131" s="71">
        <v>1814</v>
      </c>
      <c r="W131" s="71">
        <v>173</v>
      </c>
      <c r="X131" s="71">
        <v>12922</v>
      </c>
      <c r="Y131" s="71">
        <v>20103</v>
      </c>
      <c r="Z131" s="71">
        <v>29372</v>
      </c>
      <c r="AA131" s="71">
        <v>10453</v>
      </c>
      <c r="AB131" s="71">
        <v>42665</v>
      </c>
      <c r="AC131" s="71">
        <v>17620676.666666664</v>
      </c>
      <c r="AD131" s="71">
        <v>0</v>
      </c>
      <c r="AE131" s="72"/>
      <c r="AF131" s="71">
        <v>97508305.715060115</v>
      </c>
      <c r="AG131" s="71">
        <v>3323349.9129118547</v>
      </c>
      <c r="AH131" s="71">
        <v>1968514.3843539073</v>
      </c>
      <c r="AI131" s="71">
        <v>97019216.303960934</v>
      </c>
      <c r="AJ131" s="71">
        <v>72483060.797531366</v>
      </c>
      <c r="AK131" s="71">
        <v>0</v>
      </c>
      <c r="AL131" s="71">
        <v>0</v>
      </c>
      <c r="AM131" s="71">
        <v>5600373.7733199112</v>
      </c>
      <c r="AN131" s="71">
        <v>0</v>
      </c>
      <c r="AO131" s="71">
        <v>0</v>
      </c>
      <c r="AP131" s="71">
        <v>277902820.88713807</v>
      </c>
      <c r="AQ131" s="72"/>
      <c r="AR131" s="71">
        <v>1175</v>
      </c>
      <c r="AS131" s="71">
        <v>618</v>
      </c>
      <c r="AT131" s="71">
        <v>1</v>
      </c>
      <c r="AU131" s="71">
        <v>0</v>
      </c>
      <c r="AV131" s="71">
        <v>0</v>
      </c>
      <c r="AW131" s="71">
        <v>0</v>
      </c>
      <c r="AX131" s="71"/>
      <c r="AY131" s="72"/>
      <c r="AZ131" s="71">
        <v>5421.5000000000036</v>
      </c>
      <c r="BA131" s="71">
        <v>116990.7000000001</v>
      </c>
      <c r="BB131" s="71">
        <v>300</v>
      </c>
      <c r="BC131" s="71">
        <v>0</v>
      </c>
      <c r="BD131" s="71">
        <v>0</v>
      </c>
      <c r="BE131" s="71">
        <v>0</v>
      </c>
      <c r="BF131" s="71"/>
      <c r="BG131" s="72"/>
      <c r="BH131" s="71">
        <v>0</v>
      </c>
      <c r="BI131" s="71">
        <v>0</v>
      </c>
      <c r="BJ131" s="71">
        <v>34.530999999999999</v>
      </c>
      <c r="BK131" s="71">
        <v>325.00900000000001</v>
      </c>
      <c r="BL131" s="71">
        <v>3.9809999999999999</v>
      </c>
      <c r="BM131" s="71">
        <v>0</v>
      </c>
      <c r="BN131" s="72"/>
      <c r="BO131" s="71">
        <v>0</v>
      </c>
      <c r="BP131" s="71">
        <v>0</v>
      </c>
      <c r="BQ131" s="71">
        <v>6</v>
      </c>
      <c r="BR131" s="71">
        <v>1</v>
      </c>
      <c r="BS131" s="71">
        <v>1</v>
      </c>
      <c r="BT131" s="71">
        <v>0</v>
      </c>
      <c r="BU131"/>
      <c r="BV131" s="70">
        <v>341.13200000000001</v>
      </c>
      <c r="BW131" s="70">
        <v>0</v>
      </c>
      <c r="BX131" s="70">
        <v>0</v>
      </c>
      <c r="BY131" s="70">
        <v>0</v>
      </c>
      <c r="BZ131" s="70">
        <v>5.016</v>
      </c>
      <c r="CA131" s="70">
        <v>0</v>
      </c>
      <c r="CB131" s="70">
        <v>0</v>
      </c>
      <c r="CC131" s="70">
        <v>17.373000000000001</v>
      </c>
      <c r="CD131" s="70">
        <v>0</v>
      </c>
    </row>
    <row r="132" spans="1:82">
      <c r="A132" s="70" t="s">
        <v>1879</v>
      </c>
      <c r="B132" s="70">
        <v>238</v>
      </c>
      <c r="C132" s="70">
        <v>19</v>
      </c>
      <c r="D132" s="70">
        <v>14</v>
      </c>
      <c r="E132" s="70">
        <v>2022</v>
      </c>
      <c r="F132" s="70" t="s">
        <v>161</v>
      </c>
      <c r="G132" s="70" t="s">
        <v>1860</v>
      </c>
      <c r="H132" s="70" t="s">
        <v>1861</v>
      </c>
      <c r="I132" s="148"/>
      <c r="J132" s="71">
        <v>243.16718446295579</v>
      </c>
      <c r="K132" s="71">
        <v>3.9743659782713228</v>
      </c>
      <c r="L132" s="71">
        <v>7.744873882095451</v>
      </c>
      <c r="M132" s="71">
        <v>57.738547380420925</v>
      </c>
      <c r="N132" s="71">
        <v>51.505508134735166</v>
      </c>
      <c r="O132" s="71">
        <v>41.636328177091201</v>
      </c>
      <c r="P132" s="71">
        <v>47.503008300471279</v>
      </c>
      <c r="Q132" s="71">
        <v>2.459169931048431</v>
      </c>
      <c r="R132" s="71">
        <v>107.92636576293249</v>
      </c>
      <c r="S132" s="71">
        <v>0</v>
      </c>
      <c r="T132" s="72"/>
      <c r="U132" s="71">
        <v>10901753</v>
      </c>
      <c r="V132" s="71">
        <v>1814</v>
      </c>
      <c r="W132" s="71">
        <v>173</v>
      </c>
      <c r="X132" s="71">
        <v>12922</v>
      </c>
      <c r="Y132" s="71">
        <v>19998</v>
      </c>
      <c r="Z132" s="71">
        <v>29106</v>
      </c>
      <c r="AA132" s="71">
        <v>10379</v>
      </c>
      <c r="AB132" s="71">
        <v>41773</v>
      </c>
      <c r="AC132" s="71">
        <v>18793470.999999996</v>
      </c>
      <c r="AD132" s="71">
        <v>0</v>
      </c>
      <c r="AE132" s="72"/>
      <c r="AF132" s="71">
        <v>85508181.421179518</v>
      </c>
      <c r="AG132" s="71">
        <v>3281328.6154481266</v>
      </c>
      <c r="AH132" s="71">
        <v>1967956.9052944358</v>
      </c>
      <c r="AI132" s="71">
        <v>94225894.056973785</v>
      </c>
      <c r="AJ132" s="71">
        <v>81368095.217217579</v>
      </c>
      <c r="AK132" s="71">
        <v>0</v>
      </c>
      <c r="AL132" s="71">
        <v>0</v>
      </c>
      <c r="AM132" s="71">
        <v>5394034.4692684375</v>
      </c>
      <c r="AN132" s="71">
        <v>0</v>
      </c>
      <c r="AO132" s="71">
        <v>0</v>
      </c>
      <c r="AP132" s="71">
        <v>271745490.68538189</v>
      </c>
      <c r="AQ132" s="72"/>
      <c r="AR132" s="71">
        <v>1246</v>
      </c>
      <c r="AS132" s="71">
        <v>638</v>
      </c>
      <c r="AT132" s="71">
        <v>1</v>
      </c>
      <c r="AU132" s="71">
        <v>0</v>
      </c>
      <c r="AV132" s="71">
        <v>0</v>
      </c>
      <c r="AW132" s="71">
        <v>0</v>
      </c>
      <c r="AX132" s="71"/>
      <c r="AY132" s="72"/>
      <c r="AZ132" s="71">
        <v>5859.1000000000058</v>
      </c>
      <c r="BA132" s="71">
        <v>119853.80000000005</v>
      </c>
      <c r="BB132" s="71">
        <v>300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1880</v>
      </c>
      <c r="B133" s="70">
        <v>238</v>
      </c>
      <c r="C133" s="70">
        <v>20</v>
      </c>
      <c r="D133" s="70">
        <v>14</v>
      </c>
      <c r="E133" s="70">
        <v>2023</v>
      </c>
      <c r="F133" s="70" t="s">
        <v>1539</v>
      </c>
      <c r="G133" s="70" t="s">
        <v>1860</v>
      </c>
      <c r="H133" s="70" t="s">
        <v>1861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1323</v>
      </c>
      <c r="AS133" s="71">
        <v>654</v>
      </c>
      <c r="AT133" s="71">
        <v>1</v>
      </c>
      <c r="AU133" s="71">
        <v>0</v>
      </c>
      <c r="AV133" s="71">
        <v>0</v>
      </c>
      <c r="AW133" s="71">
        <v>0</v>
      </c>
      <c r="AX133" s="71"/>
      <c r="AY133" s="72"/>
      <c r="AZ133" s="71">
        <v>6343.0000000000036</v>
      </c>
      <c r="BA133" s="71">
        <v>121070.00000000004</v>
      </c>
      <c r="BB133" s="71">
        <v>300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1881</v>
      </c>
      <c r="B134" s="70">
        <v>238</v>
      </c>
      <c r="C134" s="70">
        <v>21</v>
      </c>
      <c r="D134" s="70">
        <v>14</v>
      </c>
      <c r="E134" s="70">
        <v>2024</v>
      </c>
      <c r="F134" s="70" t="s">
        <v>1558</v>
      </c>
      <c r="G134" s="70" t="s">
        <v>1860</v>
      </c>
      <c r="H134" s="70" t="s">
        <v>1861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1882</v>
      </c>
      <c r="B135" s="70">
        <v>324</v>
      </c>
      <c r="C135" s="70">
        <v>1</v>
      </c>
      <c r="D135" s="70">
        <v>20</v>
      </c>
      <c r="E135" s="70">
        <v>1990</v>
      </c>
      <c r="F135" s="70" t="s">
        <v>787</v>
      </c>
      <c r="G135" s="70" t="s">
        <v>1883</v>
      </c>
      <c r="H135" s="70" t="s">
        <v>1884</v>
      </c>
      <c r="I135" s="148"/>
      <c r="J135" s="71">
        <v>122.21042712444429</v>
      </c>
      <c r="K135" s="71">
        <v>5.061914264614777</v>
      </c>
      <c r="L135" s="71">
        <v>6.6419596047704657</v>
      </c>
      <c r="M135" s="71">
        <v>20.940097934590089</v>
      </c>
      <c r="N135" s="71">
        <v>29.74705010448594</v>
      </c>
      <c r="O135" s="71">
        <v>28.60118051343612</v>
      </c>
      <c r="P135" s="71">
        <v>35.686178411764367</v>
      </c>
      <c r="Q135" s="71">
        <v>1.9870529584462</v>
      </c>
      <c r="R135" s="71">
        <v>0</v>
      </c>
      <c r="S135" s="71">
        <v>2.124737650506495</v>
      </c>
      <c r="T135" s="72"/>
      <c r="U135" s="71">
        <v>7350753</v>
      </c>
      <c r="V135" s="71">
        <v>1356</v>
      </c>
      <c r="W135" s="71">
        <v>65</v>
      </c>
      <c r="X135" s="71">
        <v>6399</v>
      </c>
      <c r="Y135" s="71">
        <v>8748</v>
      </c>
      <c r="Z135" s="71">
        <v>11764</v>
      </c>
      <c r="AA135" s="71">
        <v>8665</v>
      </c>
      <c r="AB135" s="71">
        <v>32263</v>
      </c>
      <c r="AC135" s="71">
        <v>0</v>
      </c>
      <c r="AD135" s="71">
        <v>2.124737650506495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1885</v>
      </c>
      <c r="B136" s="70">
        <v>325</v>
      </c>
      <c r="C136" s="70">
        <v>2</v>
      </c>
      <c r="D136" s="70">
        <v>20</v>
      </c>
      <c r="E136" s="70">
        <v>2005</v>
      </c>
      <c r="F136" s="70" t="s">
        <v>789</v>
      </c>
      <c r="G136" s="70" t="s">
        <v>1883</v>
      </c>
      <c r="H136" s="70" t="s">
        <v>1884</v>
      </c>
      <c r="I136" s="148"/>
      <c r="J136" s="71">
        <v>139.87003857043061</v>
      </c>
      <c r="K136" s="71">
        <v>2.8781270430253949</v>
      </c>
      <c r="L136" s="71">
        <v>5.6006587914679899</v>
      </c>
      <c r="M136" s="71">
        <v>43.335694967252692</v>
      </c>
      <c r="N136" s="71">
        <v>54.967507560204751</v>
      </c>
      <c r="O136" s="71">
        <v>50.140130314333327</v>
      </c>
      <c r="P136" s="71">
        <v>55.083980067006863</v>
      </c>
      <c r="Q136" s="71">
        <v>2.31521482712686</v>
      </c>
      <c r="R136" s="71">
        <v>0</v>
      </c>
      <c r="S136" s="71">
        <v>1.9480620544</v>
      </c>
      <c r="T136" s="72"/>
      <c r="U136" s="71">
        <v>10599909</v>
      </c>
      <c r="V136" s="71">
        <v>991</v>
      </c>
      <c r="W136" s="71">
        <v>62</v>
      </c>
      <c r="X136" s="71">
        <v>7342</v>
      </c>
      <c r="Y136" s="71">
        <v>13251</v>
      </c>
      <c r="Z136" s="71">
        <v>23865</v>
      </c>
      <c r="AA136" s="71">
        <v>10954</v>
      </c>
      <c r="AB136" s="71">
        <v>39298</v>
      </c>
      <c r="AC136" s="71">
        <v>0</v>
      </c>
      <c r="AD136" s="71">
        <v>1.9480620544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1886</v>
      </c>
      <c r="B137" s="70">
        <v>326</v>
      </c>
      <c r="C137" s="70">
        <v>3</v>
      </c>
      <c r="D137" s="70">
        <v>20</v>
      </c>
      <c r="E137" s="70">
        <v>2006</v>
      </c>
      <c r="F137" s="70" t="s">
        <v>790</v>
      </c>
      <c r="G137" s="70" t="s">
        <v>1883</v>
      </c>
      <c r="H137" s="70" t="s">
        <v>1884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1887</v>
      </c>
      <c r="B138" s="70">
        <v>327</v>
      </c>
      <c r="C138" s="70">
        <v>4</v>
      </c>
      <c r="D138" s="70">
        <v>20</v>
      </c>
      <c r="E138" s="70">
        <v>2007</v>
      </c>
      <c r="F138" s="70" t="s">
        <v>791</v>
      </c>
      <c r="G138" s="70" t="s">
        <v>1883</v>
      </c>
      <c r="H138" s="70" t="s">
        <v>1884</v>
      </c>
      <c r="I138" s="148"/>
      <c r="J138" s="71">
        <v>160.0253721515343</v>
      </c>
      <c r="K138" s="71">
        <v>2.5892203508120089</v>
      </c>
      <c r="L138" s="71">
        <v>3.794131237299267</v>
      </c>
      <c r="M138" s="71">
        <v>40.60462979505364</v>
      </c>
      <c r="N138" s="71">
        <v>56.565596746168623</v>
      </c>
      <c r="O138" s="71">
        <v>49.796754711954371</v>
      </c>
      <c r="P138" s="71">
        <v>57.070259762493883</v>
      </c>
      <c r="Q138" s="71">
        <v>2.4701681776537501</v>
      </c>
      <c r="R138" s="71">
        <v>0</v>
      </c>
      <c r="S138" s="71">
        <v>1.8302333548800001</v>
      </c>
      <c r="T138" s="72"/>
      <c r="U138" s="71">
        <v>14309334</v>
      </c>
      <c r="V138" s="71">
        <v>967</v>
      </c>
      <c r="W138" s="71">
        <v>49</v>
      </c>
      <c r="X138" s="71">
        <v>8474</v>
      </c>
      <c r="Y138" s="71">
        <v>13772</v>
      </c>
      <c r="Z138" s="71">
        <v>24639</v>
      </c>
      <c r="AA138" s="71">
        <v>11176</v>
      </c>
      <c r="AB138" s="71">
        <v>39711</v>
      </c>
      <c r="AC138" s="71">
        <v>0</v>
      </c>
      <c r="AD138" s="71">
        <v>1.8302333548800001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1888</v>
      </c>
      <c r="B139" s="70">
        <v>328</v>
      </c>
      <c r="C139" s="70">
        <v>5</v>
      </c>
      <c r="D139" s="70">
        <v>20</v>
      </c>
      <c r="E139" s="70">
        <v>2008</v>
      </c>
      <c r="F139" s="70" t="s">
        <v>792</v>
      </c>
      <c r="G139" s="70" t="s">
        <v>1883</v>
      </c>
      <c r="H139" s="70" t="s">
        <v>1884</v>
      </c>
      <c r="I139" s="148"/>
      <c r="J139" s="71">
        <v>164.53270062772901</v>
      </c>
      <c r="K139" s="71">
        <v>1.9525421734807029</v>
      </c>
      <c r="L139" s="71">
        <v>3.2447008776402551</v>
      </c>
      <c r="M139" s="71">
        <v>42.86529291485239</v>
      </c>
      <c r="N139" s="71">
        <v>49.837901398605602</v>
      </c>
      <c r="O139" s="71">
        <v>48.633468770258339</v>
      </c>
      <c r="P139" s="71">
        <v>55.740250668453911</v>
      </c>
      <c r="Q139" s="71">
        <v>2.4443331475580301</v>
      </c>
      <c r="R139" s="71">
        <v>0</v>
      </c>
      <c r="S139" s="71">
        <v>2.4802360640000001</v>
      </c>
      <c r="T139" s="72"/>
      <c r="U139" s="71">
        <v>15659145</v>
      </c>
      <c r="V139" s="71">
        <v>967</v>
      </c>
      <c r="W139" s="71">
        <v>49</v>
      </c>
      <c r="X139" s="71">
        <v>8474</v>
      </c>
      <c r="Y139" s="71">
        <v>13982</v>
      </c>
      <c r="Z139" s="71">
        <v>24908</v>
      </c>
      <c r="AA139" s="71">
        <v>10928</v>
      </c>
      <c r="AB139" s="71">
        <v>39942</v>
      </c>
      <c r="AC139" s="71">
        <v>0</v>
      </c>
      <c r="AD139" s="71">
        <v>2.4802360640000001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1889</v>
      </c>
      <c r="B140" s="70">
        <v>329</v>
      </c>
      <c r="C140" s="70">
        <v>6</v>
      </c>
      <c r="D140" s="70">
        <v>20</v>
      </c>
      <c r="E140" s="70">
        <v>2009</v>
      </c>
      <c r="F140" s="70" t="s">
        <v>176</v>
      </c>
      <c r="G140" s="1064" t="s">
        <v>1883</v>
      </c>
      <c r="H140" s="70" t="s">
        <v>1884</v>
      </c>
      <c r="I140" s="148"/>
      <c r="J140" s="71">
        <v>163.00563043096301</v>
      </c>
      <c r="K140" s="71">
        <v>2.7522935086046569</v>
      </c>
      <c r="L140" s="71">
        <v>5.8499789806695848</v>
      </c>
      <c r="M140" s="71">
        <v>49.390980400011301</v>
      </c>
      <c r="N140" s="71">
        <v>52.084189970669172</v>
      </c>
      <c r="O140" s="71">
        <v>49.833398347571723</v>
      </c>
      <c r="P140" s="71">
        <v>52.75010667774955</v>
      </c>
      <c r="Q140" s="71">
        <v>2.3408138300923298</v>
      </c>
      <c r="R140" s="71">
        <v>0</v>
      </c>
      <c r="S140" s="71">
        <v>4.3909284643200008</v>
      </c>
      <c r="T140" s="72"/>
      <c r="U140" s="71">
        <v>13243751</v>
      </c>
      <c r="V140" s="71">
        <v>1322</v>
      </c>
      <c r="W140" s="71">
        <v>110</v>
      </c>
      <c r="X140" s="71">
        <v>10230</v>
      </c>
      <c r="Y140" s="71">
        <v>14147</v>
      </c>
      <c r="Z140" s="71">
        <v>25192</v>
      </c>
      <c r="AA140" s="71">
        <v>10617</v>
      </c>
      <c r="AB140" s="71">
        <v>40153</v>
      </c>
      <c r="AC140" s="71">
        <v>0</v>
      </c>
      <c r="AD140" s="71">
        <v>4.3909284643200008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28.56</v>
      </c>
      <c r="BK140" s="71">
        <v>0</v>
      </c>
      <c r="BL140" s="71">
        <v>3.33</v>
      </c>
      <c r="BM140" s="71">
        <v>0</v>
      </c>
      <c r="BN140" s="72"/>
      <c r="BO140" s="71">
        <v>0</v>
      </c>
      <c r="BP140" s="71">
        <v>0</v>
      </c>
      <c r="BQ140" s="71">
        <v>6</v>
      </c>
      <c r="BR140" s="71">
        <v>0</v>
      </c>
      <c r="BS140" s="71">
        <v>1</v>
      </c>
      <c r="BT140" s="71">
        <v>0</v>
      </c>
      <c r="BU140"/>
      <c r="BV140" s="70">
        <v>31.89</v>
      </c>
      <c r="BW140" s="70">
        <v>0</v>
      </c>
      <c r="BX140" s="70">
        <v>0</v>
      </c>
      <c r="BY140" s="70">
        <v>0</v>
      </c>
      <c r="BZ140" s="70">
        <v>0</v>
      </c>
      <c r="CA140" s="70">
        <v>0</v>
      </c>
      <c r="CB140" s="70">
        <v>0</v>
      </c>
      <c r="CC140" s="70">
        <v>0</v>
      </c>
      <c r="CD140" s="70">
        <v>0</v>
      </c>
    </row>
    <row r="141" spans="1:82">
      <c r="A141" s="70" t="s">
        <v>1890</v>
      </c>
      <c r="B141" s="70">
        <v>330</v>
      </c>
      <c r="C141" s="70">
        <v>7</v>
      </c>
      <c r="D141" s="70">
        <v>20</v>
      </c>
      <c r="E141" s="70">
        <v>2010</v>
      </c>
      <c r="F141" s="70" t="s">
        <v>177</v>
      </c>
      <c r="G141" s="1064" t="s">
        <v>1883</v>
      </c>
      <c r="H141" s="70" t="s">
        <v>1884</v>
      </c>
      <c r="I141" s="148"/>
      <c r="J141" s="71">
        <v>170.21920821875949</v>
      </c>
      <c r="K141" s="71">
        <v>2.8776453293795741</v>
      </c>
      <c r="L141" s="71">
        <v>5.4304168863259994</v>
      </c>
      <c r="M141" s="71">
        <v>50.983516279589303</v>
      </c>
      <c r="N141" s="71">
        <v>59.864764743926408</v>
      </c>
      <c r="O141" s="71">
        <v>50.034113342979907</v>
      </c>
      <c r="P141" s="71">
        <v>52.643838897553962</v>
      </c>
      <c r="Q141" s="71">
        <v>2.4460914750789602</v>
      </c>
      <c r="R141" s="71">
        <v>0</v>
      </c>
      <c r="S141" s="71">
        <v>5.2433880445499996</v>
      </c>
      <c r="T141" s="72"/>
      <c r="U141" s="71">
        <v>13874771</v>
      </c>
      <c r="V141" s="71">
        <v>1322</v>
      </c>
      <c r="W141" s="71">
        <v>110</v>
      </c>
      <c r="X141" s="71">
        <v>10230</v>
      </c>
      <c r="Y141" s="71">
        <v>14314</v>
      </c>
      <c r="Z141" s="71">
        <v>25411</v>
      </c>
      <c r="AA141" s="71">
        <v>10331</v>
      </c>
      <c r="AB141" s="71">
        <v>40206</v>
      </c>
      <c r="AC141" s="71">
        <v>0</v>
      </c>
      <c r="AD141" s="71">
        <v>5.2433880445499996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33.442</v>
      </c>
      <c r="BK141" s="71">
        <v>0</v>
      </c>
      <c r="BL141" s="71">
        <v>3.4279999999999999</v>
      </c>
      <c r="BM141" s="71">
        <v>0</v>
      </c>
      <c r="BN141" s="72"/>
      <c r="BO141" s="71">
        <v>0</v>
      </c>
      <c r="BP141" s="71">
        <v>0</v>
      </c>
      <c r="BQ141" s="71">
        <v>6</v>
      </c>
      <c r="BR141" s="71">
        <v>0</v>
      </c>
      <c r="BS141" s="71">
        <v>1</v>
      </c>
      <c r="BT141" s="71">
        <v>0</v>
      </c>
      <c r="BU141"/>
      <c r="BV141" s="70">
        <v>36.869999999999997</v>
      </c>
      <c r="BW141" s="70">
        <v>0</v>
      </c>
      <c r="BX141" s="70">
        <v>0</v>
      </c>
      <c r="BY141" s="70">
        <v>0</v>
      </c>
      <c r="BZ141" s="70">
        <v>0</v>
      </c>
      <c r="CA141" s="70">
        <v>0</v>
      </c>
      <c r="CB141" s="70">
        <v>0</v>
      </c>
      <c r="CC141" s="70">
        <v>0</v>
      </c>
      <c r="CD141" s="70">
        <v>0</v>
      </c>
    </row>
    <row r="142" spans="1:82">
      <c r="A142" s="70" t="s">
        <v>1891</v>
      </c>
      <c r="B142" s="70">
        <v>331</v>
      </c>
      <c r="C142" s="70">
        <v>8</v>
      </c>
      <c r="D142" s="70">
        <v>20</v>
      </c>
      <c r="E142" s="70">
        <v>2011</v>
      </c>
      <c r="F142" s="70" t="s">
        <v>178</v>
      </c>
      <c r="G142" s="70" t="s">
        <v>1883</v>
      </c>
      <c r="H142" s="70" t="s">
        <v>1884</v>
      </c>
      <c r="I142" s="148"/>
      <c r="J142" s="71">
        <v>184.54808898200341</v>
      </c>
      <c r="K142" s="71">
        <v>3.972434692075109</v>
      </c>
      <c r="L142" s="71">
        <v>5.4009544213481204</v>
      </c>
      <c r="M142" s="71">
        <v>59.377716154801782</v>
      </c>
      <c r="N142" s="71">
        <v>62.891269359963047</v>
      </c>
      <c r="O142" s="71">
        <v>49.702543484022044</v>
      </c>
      <c r="P142" s="71">
        <v>50.073443852776876</v>
      </c>
      <c r="Q142" s="71">
        <v>2.8366963837869501</v>
      </c>
      <c r="R142" s="71">
        <v>0</v>
      </c>
      <c r="S142" s="71">
        <v>4.7611009400000004</v>
      </c>
      <c r="T142" s="72"/>
      <c r="U142" s="71">
        <v>13951047</v>
      </c>
      <c r="V142" s="71">
        <v>1322</v>
      </c>
      <c r="W142" s="71">
        <v>110</v>
      </c>
      <c r="X142" s="71">
        <v>10230</v>
      </c>
      <c r="Y142" s="71">
        <v>14584</v>
      </c>
      <c r="Z142" s="71">
        <v>25791</v>
      </c>
      <c r="AA142" s="71">
        <v>10119</v>
      </c>
      <c r="AB142" s="71">
        <v>40422</v>
      </c>
      <c r="AC142" s="71">
        <v>0</v>
      </c>
      <c r="AD142" s="71">
        <v>4.7611009400000004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31.302</v>
      </c>
      <c r="BK142" s="71">
        <v>0</v>
      </c>
      <c r="BL142" s="71">
        <v>3.41</v>
      </c>
      <c r="BM142" s="71">
        <v>0</v>
      </c>
      <c r="BN142" s="72"/>
      <c r="BO142" s="71">
        <v>0</v>
      </c>
      <c r="BP142" s="71">
        <v>0</v>
      </c>
      <c r="BQ142" s="71">
        <v>5</v>
      </c>
      <c r="BR142" s="71">
        <v>0</v>
      </c>
      <c r="BS142" s="71">
        <v>1</v>
      </c>
      <c r="BT142" s="71">
        <v>0</v>
      </c>
      <c r="BU142"/>
      <c r="BV142" s="70">
        <v>34.712000000000003</v>
      </c>
      <c r="BW142" s="70">
        <v>0</v>
      </c>
      <c r="BX142" s="70">
        <v>0</v>
      </c>
      <c r="BY142" s="70">
        <v>0</v>
      </c>
      <c r="BZ142" s="70">
        <v>0</v>
      </c>
      <c r="CA142" s="70">
        <v>0</v>
      </c>
      <c r="CB142" s="70">
        <v>0</v>
      </c>
      <c r="CC142" s="70">
        <v>0</v>
      </c>
      <c r="CD142" s="70">
        <v>0</v>
      </c>
    </row>
    <row r="143" spans="1:82">
      <c r="A143" s="70" t="s">
        <v>1892</v>
      </c>
      <c r="B143" s="70">
        <v>332</v>
      </c>
      <c r="C143" s="70">
        <v>9</v>
      </c>
      <c r="D143" s="70">
        <v>20</v>
      </c>
      <c r="E143" s="70">
        <v>2012</v>
      </c>
      <c r="F143" s="70" t="s">
        <v>179</v>
      </c>
      <c r="G143" s="70" t="s">
        <v>1883</v>
      </c>
      <c r="H143" s="70" t="s">
        <v>1884</v>
      </c>
      <c r="I143" s="148"/>
      <c r="J143" s="71">
        <v>181.73767059261519</v>
      </c>
      <c r="K143" s="71">
        <v>3.7093118033807069</v>
      </c>
      <c r="L143" s="71">
        <v>5.4805221396854451</v>
      </c>
      <c r="M143" s="71">
        <v>56.071451177288523</v>
      </c>
      <c r="N143" s="71">
        <v>61.7499313023025</v>
      </c>
      <c r="O143" s="71">
        <v>50.598177362551766</v>
      </c>
      <c r="P143" s="71">
        <v>50.014950697929969</v>
      </c>
      <c r="Q143" s="71">
        <v>3.1529984334474999</v>
      </c>
      <c r="R143" s="71">
        <v>0</v>
      </c>
      <c r="S143" s="71">
        <v>6.005276713979999</v>
      </c>
      <c r="T143" s="72"/>
      <c r="U143" s="71">
        <v>14449239</v>
      </c>
      <c r="V143" s="71">
        <v>1322</v>
      </c>
      <c r="W143" s="71">
        <v>110</v>
      </c>
      <c r="X143" s="71">
        <v>10230</v>
      </c>
      <c r="Y143" s="71">
        <v>15251</v>
      </c>
      <c r="Z143" s="71">
        <v>26464</v>
      </c>
      <c r="AA143" s="71">
        <v>10050</v>
      </c>
      <c r="AB143" s="71">
        <v>41353</v>
      </c>
      <c r="AC143" s="71">
        <v>0</v>
      </c>
      <c r="AD143" s="71">
        <v>6.005276713979999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31.64</v>
      </c>
      <c r="BK143" s="71">
        <v>0</v>
      </c>
      <c r="BL143" s="71">
        <v>3.7930000000000001</v>
      </c>
      <c r="BM143" s="71">
        <v>0</v>
      </c>
      <c r="BN143" s="72"/>
      <c r="BO143" s="71">
        <v>0</v>
      </c>
      <c r="BP143" s="71">
        <v>0</v>
      </c>
      <c r="BQ143" s="71">
        <v>5</v>
      </c>
      <c r="BR143" s="71">
        <v>0</v>
      </c>
      <c r="BS143" s="71">
        <v>1</v>
      </c>
      <c r="BT143" s="71">
        <v>0</v>
      </c>
      <c r="BU143"/>
      <c r="BV143" s="70">
        <v>35.433</v>
      </c>
      <c r="BW143" s="70">
        <v>0</v>
      </c>
      <c r="BX143" s="70">
        <v>0</v>
      </c>
      <c r="BY143" s="70">
        <v>0</v>
      </c>
      <c r="BZ143" s="70">
        <v>0</v>
      </c>
      <c r="CA143" s="70">
        <v>0</v>
      </c>
      <c r="CB143" s="70">
        <v>0</v>
      </c>
      <c r="CC143" s="70">
        <v>0</v>
      </c>
      <c r="CD143" s="70">
        <v>0</v>
      </c>
    </row>
    <row r="144" spans="1:82">
      <c r="A144" s="70" t="s">
        <v>1893</v>
      </c>
      <c r="B144" s="70">
        <v>333</v>
      </c>
      <c r="C144" s="70">
        <v>10</v>
      </c>
      <c r="D144" s="70">
        <v>20</v>
      </c>
      <c r="E144" s="70">
        <v>2013</v>
      </c>
      <c r="F144" s="70" t="s">
        <v>180</v>
      </c>
      <c r="G144" s="70" t="s">
        <v>1883</v>
      </c>
      <c r="H144" s="70" t="s">
        <v>1884</v>
      </c>
      <c r="I144" s="148"/>
      <c r="J144" s="71">
        <v>176.83169046381809</v>
      </c>
      <c r="K144" s="71">
        <v>3.2457780958924398</v>
      </c>
      <c r="L144" s="71">
        <v>5.1988467469136843</v>
      </c>
      <c r="M144" s="71">
        <v>56.45899201311687</v>
      </c>
      <c r="N144" s="71">
        <v>63.795530938399267</v>
      </c>
      <c r="O144" s="71">
        <v>49.240924371045864</v>
      </c>
      <c r="P144" s="71">
        <v>48.085373092835439</v>
      </c>
      <c r="Q144" s="71">
        <v>3.2089904143162902</v>
      </c>
      <c r="R144" s="71">
        <v>0</v>
      </c>
      <c r="S144" s="71">
        <v>3.4274596081699991</v>
      </c>
      <c r="T144" s="72"/>
      <c r="U144" s="71">
        <v>14108675</v>
      </c>
      <c r="V144" s="71">
        <v>1322</v>
      </c>
      <c r="W144" s="71">
        <v>110</v>
      </c>
      <c r="X144" s="71">
        <v>10230</v>
      </c>
      <c r="Y144" s="71">
        <v>15388</v>
      </c>
      <c r="Z144" s="71">
        <v>26904</v>
      </c>
      <c r="AA144" s="71">
        <v>9626</v>
      </c>
      <c r="AB144" s="71">
        <v>41484</v>
      </c>
      <c r="AC144" s="71">
        <v>0</v>
      </c>
      <c r="AD144" s="71">
        <v>3.4274596081699991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35.597999999999999</v>
      </c>
      <c r="BK144" s="71">
        <v>0</v>
      </c>
      <c r="BL144" s="71">
        <v>3.83</v>
      </c>
      <c r="BM144" s="71">
        <v>0</v>
      </c>
      <c r="BN144" s="72"/>
      <c r="BO144" s="71">
        <v>0</v>
      </c>
      <c r="BP144" s="71">
        <v>0</v>
      </c>
      <c r="BQ144" s="71">
        <v>6</v>
      </c>
      <c r="BR144" s="71">
        <v>0</v>
      </c>
      <c r="BS144" s="71">
        <v>1</v>
      </c>
      <c r="BT144" s="71">
        <v>0</v>
      </c>
      <c r="BU144"/>
      <c r="BV144" s="70">
        <v>39.427999999999997</v>
      </c>
      <c r="BW144" s="70">
        <v>0</v>
      </c>
      <c r="BX144" s="70">
        <v>0</v>
      </c>
      <c r="BY144" s="70">
        <v>0</v>
      </c>
      <c r="BZ144" s="70">
        <v>0</v>
      </c>
      <c r="CA144" s="70">
        <v>0</v>
      </c>
      <c r="CB144" s="70">
        <v>0</v>
      </c>
      <c r="CC144" s="70">
        <v>0</v>
      </c>
      <c r="CD144" s="70">
        <v>0</v>
      </c>
    </row>
    <row r="145" spans="1:82">
      <c r="A145" s="70" t="s">
        <v>1894</v>
      </c>
      <c r="B145" s="70">
        <v>334</v>
      </c>
      <c r="C145" s="70">
        <v>11</v>
      </c>
      <c r="D145" s="70">
        <v>20</v>
      </c>
      <c r="E145" s="70">
        <v>2014</v>
      </c>
      <c r="F145" s="70" t="s">
        <v>181</v>
      </c>
      <c r="G145" s="70" t="s">
        <v>1883</v>
      </c>
      <c r="H145" s="70" t="s">
        <v>1884</v>
      </c>
      <c r="I145" s="148"/>
      <c r="J145" s="71">
        <v>180.8386096263838</v>
      </c>
      <c r="K145" s="71">
        <v>2.871968404413956</v>
      </c>
      <c r="L145" s="71">
        <v>5.5270433777718946</v>
      </c>
      <c r="M145" s="71">
        <v>58.480366814469818</v>
      </c>
      <c r="N145" s="71">
        <v>57.924641315320258</v>
      </c>
      <c r="O145" s="71">
        <v>47.023720465424368</v>
      </c>
      <c r="P145" s="71">
        <v>47.25572777053835</v>
      </c>
      <c r="Q145" s="71">
        <v>3.0794289037679801</v>
      </c>
      <c r="R145" s="71">
        <v>0</v>
      </c>
      <c r="S145" s="71">
        <v>2.7218153871999999</v>
      </c>
      <c r="T145" s="72"/>
      <c r="U145" s="71">
        <v>15097511</v>
      </c>
      <c r="V145" s="71">
        <v>988</v>
      </c>
      <c r="W145" s="71">
        <v>121</v>
      </c>
      <c r="X145" s="71">
        <v>10381</v>
      </c>
      <c r="Y145" s="71">
        <v>15617</v>
      </c>
      <c r="Z145" s="71">
        <v>27060</v>
      </c>
      <c r="AA145" s="71">
        <v>9411</v>
      </c>
      <c r="AB145" s="71">
        <v>41492</v>
      </c>
      <c r="AC145" s="71">
        <v>0</v>
      </c>
      <c r="AD145" s="71">
        <v>2.7218153871999999</v>
      </c>
      <c r="AE145" s="72"/>
      <c r="AF145" s="71"/>
      <c r="AG145" s="71"/>
      <c r="AH145" s="71"/>
      <c r="AI145" s="71"/>
      <c r="AJ145" s="71"/>
      <c r="AK145" s="71"/>
      <c r="AL145" s="71"/>
      <c r="AM145" s="71"/>
      <c r="AN145" s="71"/>
      <c r="AO145" s="71"/>
      <c r="AP145" s="71"/>
      <c r="AQ145" s="72"/>
      <c r="AR145" s="71">
        <v>437</v>
      </c>
      <c r="AS145" s="71">
        <v>225</v>
      </c>
      <c r="AT145" s="71">
        <v>0</v>
      </c>
      <c r="AU145" s="71">
        <v>0</v>
      </c>
      <c r="AV145" s="71">
        <v>0</v>
      </c>
      <c r="AW145" s="71">
        <v>0</v>
      </c>
      <c r="AX145" s="71"/>
      <c r="AY145" s="72"/>
      <c r="AZ145" s="71">
        <v>1944.8</v>
      </c>
      <c r="BA145" s="71">
        <v>13666.5</v>
      </c>
      <c r="BB145" s="71">
        <v>0</v>
      </c>
      <c r="BC145" s="71">
        <v>0</v>
      </c>
      <c r="BD145" s="71">
        <v>0</v>
      </c>
      <c r="BE145" s="71">
        <v>0</v>
      </c>
      <c r="BF145" s="71"/>
      <c r="BG145" s="72"/>
      <c r="BH145" s="71">
        <v>0</v>
      </c>
      <c r="BI145" s="71">
        <v>0</v>
      </c>
      <c r="BJ145" s="71">
        <v>35.57</v>
      </c>
      <c r="BK145" s="71">
        <v>0</v>
      </c>
      <c r="BL145" s="71">
        <v>3.8260000000000001</v>
      </c>
      <c r="BM145" s="71">
        <v>0</v>
      </c>
      <c r="BN145" s="72"/>
      <c r="BO145" s="71">
        <v>0</v>
      </c>
      <c r="BP145" s="71">
        <v>0</v>
      </c>
      <c r="BQ145" s="71">
        <v>6</v>
      </c>
      <c r="BR145" s="71">
        <v>0</v>
      </c>
      <c r="BS145" s="71">
        <v>1</v>
      </c>
      <c r="BT145" s="71">
        <v>0</v>
      </c>
      <c r="BU145"/>
      <c r="BV145" s="70">
        <v>39.396000000000001</v>
      </c>
      <c r="BW145" s="70">
        <v>0</v>
      </c>
      <c r="BX145" s="70">
        <v>0</v>
      </c>
      <c r="BY145" s="70">
        <v>0</v>
      </c>
      <c r="BZ145" s="70">
        <v>0</v>
      </c>
      <c r="CA145" s="70">
        <v>0</v>
      </c>
      <c r="CB145" s="70">
        <v>0</v>
      </c>
      <c r="CC145" s="70">
        <v>0</v>
      </c>
      <c r="CD145" s="70">
        <v>0</v>
      </c>
    </row>
    <row r="146" spans="1:82">
      <c r="A146" s="70" t="s">
        <v>1895</v>
      </c>
      <c r="B146" s="70">
        <v>335</v>
      </c>
      <c r="C146" s="70">
        <v>12</v>
      </c>
      <c r="D146" s="70">
        <v>20</v>
      </c>
      <c r="E146" s="70">
        <v>2015</v>
      </c>
      <c r="F146" s="70" t="s">
        <v>182</v>
      </c>
      <c r="G146" s="70" t="s">
        <v>1883</v>
      </c>
      <c r="H146" s="70" t="s">
        <v>1884</v>
      </c>
      <c r="I146" s="148"/>
      <c r="J146" s="71">
        <v>162.69414068640759</v>
      </c>
      <c r="K146" s="71">
        <v>2.7175287054222008</v>
      </c>
      <c r="L146" s="71">
        <v>10.232932448655379</v>
      </c>
      <c r="M146" s="71">
        <v>47.800712654075653</v>
      </c>
      <c r="N146" s="71">
        <v>54.925133357539771</v>
      </c>
      <c r="O146" s="71">
        <v>47.017828513494919</v>
      </c>
      <c r="P146" s="71">
        <v>46.152320319069666</v>
      </c>
      <c r="Q146" s="71">
        <v>3.0195029075778801</v>
      </c>
      <c r="R146" s="71">
        <v>0</v>
      </c>
      <c r="S146" s="71">
        <v>4.0252234505400004</v>
      </c>
      <c r="T146" s="72"/>
      <c r="U146" s="71">
        <v>14156897</v>
      </c>
      <c r="V146" s="71">
        <v>988</v>
      </c>
      <c r="W146" s="71">
        <v>121</v>
      </c>
      <c r="X146" s="71">
        <v>10381</v>
      </c>
      <c r="Y146" s="71">
        <v>15805</v>
      </c>
      <c r="Z146" s="71">
        <v>27317</v>
      </c>
      <c r="AA146" s="71">
        <v>9184</v>
      </c>
      <c r="AB146" s="71">
        <v>41560</v>
      </c>
      <c r="AC146" s="71">
        <v>0</v>
      </c>
      <c r="AD146" s="71">
        <v>4.0252234505400004</v>
      </c>
      <c r="AE146" s="72"/>
      <c r="AF146" s="71">
        <v>110867922.2007964</v>
      </c>
      <c r="AG146" s="71">
        <v>2024777.9119276861</v>
      </c>
      <c r="AH146" s="71">
        <v>1648426.6878184569</v>
      </c>
      <c r="AI146" s="71">
        <v>68611090.335542545</v>
      </c>
      <c r="AJ146" s="71">
        <v>81140671.3015064</v>
      </c>
      <c r="AK146" s="71">
        <v>0</v>
      </c>
      <c r="AL146" s="71">
        <v>0</v>
      </c>
      <c r="AM146" s="71">
        <v>5695623.6623569634</v>
      </c>
      <c r="AN146" s="71">
        <v>0</v>
      </c>
      <c r="AO146" s="71">
        <v>0</v>
      </c>
      <c r="AP146" s="71">
        <v>269988512.09994847</v>
      </c>
      <c r="AQ146" s="72"/>
      <c r="AR146" s="71">
        <v>546</v>
      </c>
      <c r="AS146" s="71">
        <v>376</v>
      </c>
      <c r="AT146" s="71">
        <v>0</v>
      </c>
      <c r="AU146" s="71">
        <v>0</v>
      </c>
      <c r="AV146" s="71">
        <v>0</v>
      </c>
      <c r="AW146" s="71">
        <v>0</v>
      </c>
      <c r="AX146" s="71"/>
      <c r="AY146" s="72"/>
      <c r="AZ146" s="71">
        <v>2496.8000000000002</v>
      </c>
      <c r="BA146" s="71">
        <v>21488</v>
      </c>
      <c r="BB146" s="71">
        <v>0</v>
      </c>
      <c r="BC146" s="71">
        <v>0</v>
      </c>
      <c r="BD146" s="71">
        <v>0</v>
      </c>
      <c r="BE146" s="71">
        <v>0</v>
      </c>
      <c r="BF146" s="71"/>
      <c r="BG146" s="72"/>
      <c r="BH146" s="71">
        <v>0</v>
      </c>
      <c r="BI146" s="71">
        <v>0</v>
      </c>
      <c r="BJ146" s="71">
        <v>35.369</v>
      </c>
      <c r="BK146" s="71">
        <v>0</v>
      </c>
      <c r="BL146" s="71">
        <v>3.7879999999999998</v>
      </c>
      <c r="BM146" s="71">
        <v>0</v>
      </c>
      <c r="BN146" s="72"/>
      <c r="BO146" s="71">
        <v>0</v>
      </c>
      <c r="BP146" s="71">
        <v>0</v>
      </c>
      <c r="BQ146" s="71">
        <v>6</v>
      </c>
      <c r="BR146" s="71">
        <v>0</v>
      </c>
      <c r="BS146" s="71">
        <v>1</v>
      </c>
      <c r="BT146" s="71">
        <v>0</v>
      </c>
      <c r="BU146"/>
      <c r="BV146" s="70">
        <v>39.156999999999996</v>
      </c>
      <c r="BW146" s="70">
        <v>0</v>
      </c>
      <c r="BX146" s="70">
        <v>0</v>
      </c>
      <c r="BY146" s="70">
        <v>0</v>
      </c>
      <c r="BZ146" s="70">
        <v>0</v>
      </c>
      <c r="CA146" s="70">
        <v>0</v>
      </c>
      <c r="CB146" s="70">
        <v>0</v>
      </c>
      <c r="CC146" s="70">
        <v>0</v>
      </c>
      <c r="CD146" s="70">
        <v>0</v>
      </c>
    </row>
    <row r="147" spans="1:82">
      <c r="A147" s="70" t="s">
        <v>1896</v>
      </c>
      <c r="B147" s="70">
        <v>336</v>
      </c>
      <c r="C147" s="70">
        <v>13</v>
      </c>
      <c r="D147" s="70">
        <v>20</v>
      </c>
      <c r="E147" s="70">
        <v>2016</v>
      </c>
      <c r="F147" s="70" t="s">
        <v>155</v>
      </c>
      <c r="G147" s="70" t="s">
        <v>1883</v>
      </c>
      <c r="H147" s="70" t="s">
        <v>1884</v>
      </c>
      <c r="I147" s="148"/>
      <c r="J147" s="71">
        <v>198.79921723568003</v>
      </c>
      <c r="K147" s="71">
        <v>2.5436414059970116</v>
      </c>
      <c r="L147" s="71">
        <v>6.0052186393102733</v>
      </c>
      <c r="M147" s="71">
        <v>46.313310621146357</v>
      </c>
      <c r="N147" s="71">
        <v>56.422544358670038</v>
      </c>
      <c r="O147" s="71">
        <v>47.215400248348153</v>
      </c>
      <c r="P147" s="71">
        <v>44.870297061050735</v>
      </c>
      <c r="Q147" s="71">
        <v>2.9475451542628539</v>
      </c>
      <c r="R147" s="71">
        <v>0</v>
      </c>
      <c r="S147" s="71">
        <v>3.4249632658599989</v>
      </c>
      <c r="T147" s="72"/>
      <c r="U147" s="71">
        <v>15861290</v>
      </c>
      <c r="V147" s="71">
        <v>988</v>
      </c>
      <c r="W147" s="71">
        <v>121</v>
      </c>
      <c r="X147" s="71">
        <v>10381</v>
      </c>
      <c r="Y147" s="71">
        <v>15986</v>
      </c>
      <c r="Z147" s="71">
        <v>27769</v>
      </c>
      <c r="AA147" s="71">
        <v>9235</v>
      </c>
      <c r="AB147" s="71">
        <v>41731</v>
      </c>
      <c r="AC147" s="71">
        <v>0</v>
      </c>
      <c r="AD147" s="71">
        <v>3.4249632658599989</v>
      </c>
      <c r="AE147" s="72"/>
      <c r="AF147" s="71">
        <v>138338000.11904389</v>
      </c>
      <c r="AG147" s="71">
        <v>1863540.2292995011</v>
      </c>
      <c r="AH147" s="71">
        <v>779336.8439731769</v>
      </c>
      <c r="AI147" s="71">
        <v>70564923.349241599</v>
      </c>
      <c r="AJ147" s="71">
        <v>83317755.399202064</v>
      </c>
      <c r="AK147" s="71">
        <v>0</v>
      </c>
      <c r="AL147" s="71">
        <v>0</v>
      </c>
      <c r="AM147" s="71">
        <v>5723501.6423405986</v>
      </c>
      <c r="AN147" s="71">
        <v>0</v>
      </c>
      <c r="AO147" s="71">
        <v>0</v>
      </c>
      <c r="AP147" s="71">
        <v>300587057.5831008</v>
      </c>
      <c r="AQ147" s="72"/>
      <c r="AR147" s="71">
        <v>654</v>
      </c>
      <c r="AS147" s="71">
        <v>500</v>
      </c>
      <c r="AT147" s="71">
        <v>0</v>
      </c>
      <c r="AU147" s="71">
        <v>0</v>
      </c>
      <c r="AV147" s="71">
        <v>0</v>
      </c>
      <c r="AW147" s="71">
        <v>0</v>
      </c>
      <c r="AX147" s="71"/>
      <c r="AY147" s="72"/>
      <c r="AZ147" s="71">
        <v>2997</v>
      </c>
      <c r="BA147" s="71">
        <v>29166</v>
      </c>
      <c r="BB147" s="71">
        <v>0</v>
      </c>
      <c r="BC147" s="71">
        <v>0</v>
      </c>
      <c r="BD147" s="71">
        <v>0</v>
      </c>
      <c r="BE147" s="71">
        <v>0</v>
      </c>
      <c r="BF147" s="71"/>
      <c r="BG147" s="72"/>
      <c r="BH147" s="71">
        <v>0</v>
      </c>
      <c r="BI147" s="71">
        <v>0</v>
      </c>
      <c r="BJ147" s="71">
        <v>38.866</v>
      </c>
      <c r="BK147" s="71">
        <v>0</v>
      </c>
      <c r="BL147" s="71">
        <v>3.7669999999999999</v>
      </c>
      <c r="BM147" s="71">
        <v>0</v>
      </c>
      <c r="BN147" s="72"/>
      <c r="BO147" s="71">
        <v>0</v>
      </c>
      <c r="BP147" s="71">
        <v>0</v>
      </c>
      <c r="BQ147" s="71">
        <v>7</v>
      </c>
      <c r="BR147" s="71">
        <v>0</v>
      </c>
      <c r="BS147" s="71">
        <v>1</v>
      </c>
      <c r="BT147" s="71">
        <v>0</v>
      </c>
      <c r="BU147"/>
      <c r="BV147" s="70">
        <v>42.633000000000003</v>
      </c>
      <c r="BW147" s="70">
        <v>0</v>
      </c>
      <c r="BX147" s="70">
        <v>0</v>
      </c>
      <c r="BY147" s="70">
        <v>0</v>
      </c>
      <c r="BZ147" s="70">
        <v>0</v>
      </c>
      <c r="CA147" s="70">
        <v>0</v>
      </c>
      <c r="CB147" s="70">
        <v>0</v>
      </c>
      <c r="CC147" s="70">
        <v>0</v>
      </c>
      <c r="CD147" s="70">
        <v>0</v>
      </c>
    </row>
    <row r="148" spans="1:82">
      <c r="A148" s="70" t="s">
        <v>1897</v>
      </c>
      <c r="B148" s="70">
        <v>337</v>
      </c>
      <c r="C148" s="70">
        <v>14</v>
      </c>
      <c r="D148" s="70">
        <v>20</v>
      </c>
      <c r="E148" s="70">
        <v>2017</v>
      </c>
      <c r="F148" s="70" t="s">
        <v>156</v>
      </c>
      <c r="G148" s="70" t="s">
        <v>1883</v>
      </c>
      <c r="H148" s="70" t="s">
        <v>1884</v>
      </c>
      <c r="I148" s="148"/>
      <c r="J148" s="71">
        <v>191.59313800269587</v>
      </c>
      <c r="K148" s="71">
        <v>2.5680030898953725</v>
      </c>
      <c r="L148" s="71">
        <v>5.8682407466140321</v>
      </c>
      <c r="M148" s="71">
        <v>43.755733304638127</v>
      </c>
      <c r="N148" s="71">
        <v>55.463648671990931</v>
      </c>
      <c r="O148" s="71">
        <v>47.000243019814306</v>
      </c>
      <c r="P148" s="71">
        <v>43.591503356660382</v>
      </c>
      <c r="Q148" s="71">
        <v>2.85505466284335</v>
      </c>
      <c r="R148" s="71">
        <v>0</v>
      </c>
      <c r="S148" s="71">
        <v>2.7508454006000003</v>
      </c>
      <c r="T148" s="72"/>
      <c r="U148" s="71">
        <v>16335448</v>
      </c>
      <c r="V148" s="71">
        <v>988</v>
      </c>
      <c r="W148" s="71">
        <v>121</v>
      </c>
      <c r="X148" s="71">
        <v>10381</v>
      </c>
      <c r="Y148" s="71">
        <v>16211</v>
      </c>
      <c r="Z148" s="71">
        <v>28101</v>
      </c>
      <c r="AA148" s="71">
        <v>9029</v>
      </c>
      <c r="AB148" s="71">
        <v>41800</v>
      </c>
      <c r="AC148" s="71">
        <v>0</v>
      </c>
      <c r="AD148" s="71">
        <v>2.7508454005999998</v>
      </c>
      <c r="AE148" s="72"/>
      <c r="AF148" s="71">
        <v>145434862.33004701</v>
      </c>
      <c r="AG148" s="71">
        <v>1962987.996748948</v>
      </c>
      <c r="AH148" s="71">
        <v>954028.01324091095</v>
      </c>
      <c r="AI148" s="71">
        <v>69376151.3228378</v>
      </c>
      <c r="AJ148" s="71">
        <v>79607723.143943653</v>
      </c>
      <c r="AK148" s="71">
        <v>0</v>
      </c>
      <c r="AL148" s="71">
        <v>0</v>
      </c>
      <c r="AM148" s="71">
        <v>5741935.6749329362</v>
      </c>
      <c r="AN148" s="71">
        <v>0</v>
      </c>
      <c r="AO148" s="71">
        <v>0</v>
      </c>
      <c r="AP148" s="71">
        <v>303077688.48175126</v>
      </c>
      <c r="AQ148" s="72"/>
      <c r="AR148" s="71">
        <v>733</v>
      </c>
      <c r="AS148" s="71">
        <v>591</v>
      </c>
      <c r="AT148" s="71">
        <v>0</v>
      </c>
      <c r="AU148" s="71">
        <v>0</v>
      </c>
      <c r="AV148" s="71">
        <v>0</v>
      </c>
      <c r="AW148" s="71">
        <v>0</v>
      </c>
      <c r="AX148" s="71"/>
      <c r="AY148" s="72"/>
      <c r="AZ148" s="71">
        <v>3364.3</v>
      </c>
      <c r="BA148" s="71">
        <v>37009.5</v>
      </c>
      <c r="BB148" s="71">
        <v>0</v>
      </c>
      <c r="BC148" s="71">
        <v>0</v>
      </c>
      <c r="BD148" s="71">
        <v>0</v>
      </c>
      <c r="BE148" s="71">
        <v>0</v>
      </c>
      <c r="BF148" s="71"/>
      <c r="BG148" s="72"/>
      <c r="BH148" s="71">
        <v>0</v>
      </c>
      <c r="BI148" s="71">
        <v>0</v>
      </c>
      <c r="BJ148" s="71">
        <v>43.244</v>
      </c>
      <c r="BK148" s="71">
        <v>0</v>
      </c>
      <c r="BL148" s="71">
        <v>3.782</v>
      </c>
      <c r="BM148" s="71">
        <v>0</v>
      </c>
      <c r="BN148" s="72"/>
      <c r="BO148" s="71">
        <v>0</v>
      </c>
      <c r="BP148" s="71">
        <v>0</v>
      </c>
      <c r="BQ148" s="71">
        <v>7</v>
      </c>
      <c r="BR148" s="71">
        <v>0</v>
      </c>
      <c r="BS148" s="71">
        <v>1</v>
      </c>
      <c r="BT148" s="71">
        <v>0</v>
      </c>
      <c r="BU148"/>
      <c r="BV148" s="70">
        <v>47.026000000000003</v>
      </c>
      <c r="BW148" s="70">
        <v>0</v>
      </c>
      <c r="BX148" s="70">
        <v>0</v>
      </c>
      <c r="BY148" s="70">
        <v>0</v>
      </c>
      <c r="BZ148" s="70">
        <v>0</v>
      </c>
      <c r="CA148" s="70">
        <v>0</v>
      </c>
      <c r="CB148" s="70">
        <v>0</v>
      </c>
      <c r="CC148" s="70">
        <v>0</v>
      </c>
      <c r="CD148" s="70">
        <v>0</v>
      </c>
    </row>
    <row r="149" spans="1:82">
      <c r="A149" s="70" t="s">
        <v>1898</v>
      </c>
      <c r="B149" s="70">
        <v>338</v>
      </c>
      <c r="C149" s="70">
        <v>15</v>
      </c>
      <c r="D149" s="70">
        <v>20</v>
      </c>
      <c r="E149" s="70">
        <v>2018</v>
      </c>
      <c r="F149" s="70" t="s">
        <v>183</v>
      </c>
      <c r="G149" s="70" t="s">
        <v>1883</v>
      </c>
      <c r="H149" s="70" t="s">
        <v>1884</v>
      </c>
      <c r="I149" s="148"/>
      <c r="J149" s="71">
        <v>195.03250114554916</v>
      </c>
      <c r="K149" s="71">
        <v>2.3785931478268574</v>
      </c>
      <c r="L149" s="71">
        <v>5.3962052939475287</v>
      </c>
      <c r="M149" s="71">
        <v>45.284300289812393</v>
      </c>
      <c r="N149" s="71">
        <v>50.636093528290026</v>
      </c>
      <c r="O149" s="71">
        <v>46.118852152329417</v>
      </c>
      <c r="P149" s="71">
        <v>43.12890387449378</v>
      </c>
      <c r="Q149" s="71">
        <v>2.6527414002948499</v>
      </c>
      <c r="R149" s="71">
        <v>0</v>
      </c>
      <c r="S149" s="71">
        <v>2.7606249423999998</v>
      </c>
      <c r="T149" s="72"/>
      <c r="U149" s="71">
        <v>17333374</v>
      </c>
      <c r="V149" s="71">
        <v>988</v>
      </c>
      <c r="W149" s="71">
        <v>121</v>
      </c>
      <c r="X149" s="71">
        <v>10381</v>
      </c>
      <c r="Y149" s="71">
        <v>16410</v>
      </c>
      <c r="Z149" s="71">
        <v>28102</v>
      </c>
      <c r="AA149" s="71">
        <v>9023</v>
      </c>
      <c r="AB149" s="71">
        <v>41854</v>
      </c>
      <c r="AC149" s="71">
        <v>0</v>
      </c>
      <c r="AD149" s="71">
        <v>2.7606249423999998</v>
      </c>
      <c r="AE149" s="72"/>
      <c r="AF149" s="71">
        <v>156918416.6659441</v>
      </c>
      <c r="AG149" s="71">
        <v>1779305.15002429</v>
      </c>
      <c r="AH149" s="71">
        <v>882952.85057600914</v>
      </c>
      <c r="AI149" s="71">
        <v>70606555.752328783</v>
      </c>
      <c r="AJ149" s="71">
        <v>75039758.827191189</v>
      </c>
      <c r="AK149" s="71">
        <v>0</v>
      </c>
      <c r="AL149" s="71">
        <v>0</v>
      </c>
      <c r="AM149" s="71">
        <v>5761249.5877253506</v>
      </c>
      <c r="AN149" s="71">
        <v>0</v>
      </c>
      <c r="AO149" s="71">
        <v>0</v>
      </c>
      <c r="AP149" s="71">
        <v>310988238.83378971</v>
      </c>
      <c r="AQ149" s="72"/>
      <c r="AR149" s="71">
        <v>827</v>
      </c>
      <c r="AS149" s="71">
        <v>663</v>
      </c>
      <c r="AT149" s="71">
        <v>0</v>
      </c>
      <c r="AU149" s="71">
        <v>0</v>
      </c>
      <c r="AV149" s="71">
        <v>0</v>
      </c>
      <c r="AW149" s="71">
        <v>0</v>
      </c>
      <c r="AX149" s="71"/>
      <c r="AY149" s="72"/>
      <c r="AZ149" s="71">
        <v>3845.3</v>
      </c>
      <c r="BA149" s="71">
        <v>42930</v>
      </c>
      <c r="BB149" s="71">
        <v>0</v>
      </c>
      <c r="BC149" s="71">
        <v>0</v>
      </c>
      <c r="BD149" s="71">
        <v>0</v>
      </c>
      <c r="BE149" s="71">
        <v>0</v>
      </c>
      <c r="BF149" s="71"/>
      <c r="BG149" s="72"/>
      <c r="BH149" s="71">
        <v>0</v>
      </c>
      <c r="BI149" s="71">
        <v>0</v>
      </c>
      <c r="BJ149" s="71">
        <v>47.798999999999999</v>
      </c>
      <c r="BK149" s="71">
        <v>0</v>
      </c>
      <c r="BL149" s="71">
        <v>3.625</v>
      </c>
      <c r="BM149" s="71">
        <v>0</v>
      </c>
      <c r="BN149" s="72"/>
      <c r="BO149" s="71">
        <v>0</v>
      </c>
      <c r="BP149" s="71">
        <v>0</v>
      </c>
      <c r="BQ149" s="71">
        <v>7</v>
      </c>
      <c r="BR149" s="71">
        <v>0</v>
      </c>
      <c r="BS149" s="71">
        <v>1</v>
      </c>
      <c r="BT149" s="71">
        <v>0</v>
      </c>
      <c r="BU149"/>
      <c r="BV149" s="70">
        <v>51.423999999999999</v>
      </c>
      <c r="BW149" s="70">
        <v>0</v>
      </c>
      <c r="BX149" s="70">
        <v>0</v>
      </c>
      <c r="BY149" s="70">
        <v>0</v>
      </c>
      <c r="BZ149" s="70">
        <v>0</v>
      </c>
      <c r="CA149" s="70">
        <v>0</v>
      </c>
      <c r="CB149" s="70">
        <v>0</v>
      </c>
      <c r="CC149" s="70">
        <v>0</v>
      </c>
      <c r="CD149" s="70">
        <v>0</v>
      </c>
    </row>
    <row r="150" spans="1:82">
      <c r="A150" s="70" t="s">
        <v>1899</v>
      </c>
      <c r="B150" s="70">
        <v>339</v>
      </c>
      <c r="C150" s="70">
        <v>16</v>
      </c>
      <c r="D150" s="70">
        <v>20</v>
      </c>
      <c r="E150" s="70">
        <v>2019</v>
      </c>
      <c r="F150" s="70" t="s">
        <v>158</v>
      </c>
      <c r="G150" s="70" t="s">
        <v>1883</v>
      </c>
      <c r="H150" s="70" t="s">
        <v>1884</v>
      </c>
      <c r="I150" s="148"/>
      <c r="J150" s="71">
        <v>196.98080523972632</v>
      </c>
      <c r="K150" s="71">
        <v>2.2176637529369283</v>
      </c>
      <c r="L150" s="71">
        <v>5.4345630548493746</v>
      </c>
      <c r="M150" s="71">
        <v>40.376229545593027</v>
      </c>
      <c r="N150" s="71">
        <v>47.625511247147713</v>
      </c>
      <c r="O150" s="71">
        <v>45.375334182374196</v>
      </c>
      <c r="P150" s="71">
        <v>42.64508461324651</v>
      </c>
      <c r="Q150" s="71">
        <v>2.5731310243251002</v>
      </c>
      <c r="R150" s="71">
        <v>0</v>
      </c>
      <c r="S150" s="71">
        <v>2.1032863596931248</v>
      </c>
      <c r="T150" s="72"/>
      <c r="U150" s="71">
        <v>17227905</v>
      </c>
      <c r="V150" s="71">
        <v>988</v>
      </c>
      <c r="W150" s="71">
        <v>121</v>
      </c>
      <c r="X150" s="71">
        <v>10381</v>
      </c>
      <c r="Y150" s="71">
        <v>16626</v>
      </c>
      <c r="Z150" s="71">
        <v>28408</v>
      </c>
      <c r="AA150" s="71">
        <v>8855</v>
      </c>
      <c r="AB150" s="71">
        <v>41697</v>
      </c>
      <c r="AC150" s="71">
        <v>0</v>
      </c>
      <c r="AD150" s="71">
        <v>2.1032863596931248</v>
      </c>
      <c r="AE150" s="72"/>
      <c r="AF150" s="71">
        <v>165397256.08667469</v>
      </c>
      <c r="AG150" s="71">
        <v>1747778.2780880809</v>
      </c>
      <c r="AH150" s="71">
        <v>971122.87982284324</v>
      </c>
      <c r="AI150" s="71">
        <v>67746882.827122614</v>
      </c>
      <c r="AJ150" s="71">
        <v>74185845.146440104</v>
      </c>
      <c r="AK150" s="71">
        <v>0</v>
      </c>
      <c r="AL150" s="71">
        <v>0</v>
      </c>
      <c r="AM150" s="71">
        <v>5678817.5051520588</v>
      </c>
      <c r="AN150" s="71">
        <v>0</v>
      </c>
      <c r="AO150" s="71">
        <v>0</v>
      </c>
      <c r="AP150" s="71">
        <v>315727702.72330034</v>
      </c>
      <c r="AQ150" s="72"/>
      <c r="AR150" s="71">
        <v>951</v>
      </c>
      <c r="AS150" s="71">
        <v>722</v>
      </c>
      <c r="AT150" s="71">
        <v>0</v>
      </c>
      <c r="AU150" s="71">
        <v>0</v>
      </c>
      <c r="AV150" s="71">
        <v>0</v>
      </c>
      <c r="AW150" s="71">
        <v>0</v>
      </c>
      <c r="AX150" s="71"/>
      <c r="AY150" s="72"/>
      <c r="AZ150" s="71">
        <v>4462.4000000000024</v>
      </c>
      <c r="BA150" s="71">
        <v>48741.30000000001</v>
      </c>
      <c r="BB150" s="71">
        <v>0</v>
      </c>
      <c r="BC150" s="71">
        <v>0</v>
      </c>
      <c r="BD150" s="71">
        <v>0</v>
      </c>
      <c r="BE150" s="71">
        <v>0</v>
      </c>
      <c r="BF150" s="71"/>
      <c r="BG150" s="72"/>
      <c r="BH150" s="71">
        <v>0</v>
      </c>
      <c r="BI150" s="71">
        <v>0</v>
      </c>
      <c r="BJ150" s="71">
        <v>41.841999999999999</v>
      </c>
      <c r="BK150" s="71">
        <v>0</v>
      </c>
      <c r="BL150" s="71">
        <v>3.5720000000000001</v>
      </c>
      <c r="BM150" s="71">
        <v>0</v>
      </c>
      <c r="BN150" s="72"/>
      <c r="BO150" s="71">
        <v>0</v>
      </c>
      <c r="BP150" s="71">
        <v>0</v>
      </c>
      <c r="BQ150" s="71">
        <v>6</v>
      </c>
      <c r="BR150" s="71">
        <v>0</v>
      </c>
      <c r="BS150" s="71">
        <v>1</v>
      </c>
      <c r="BT150" s="71">
        <v>0</v>
      </c>
      <c r="BU150"/>
      <c r="BV150" s="70">
        <v>45.414000000000001</v>
      </c>
      <c r="BW150" s="70">
        <v>0</v>
      </c>
      <c r="BX150" s="70">
        <v>0</v>
      </c>
      <c r="BY150" s="70">
        <v>0</v>
      </c>
      <c r="BZ150" s="70">
        <v>0</v>
      </c>
      <c r="CA150" s="70">
        <v>0</v>
      </c>
      <c r="CB150" s="70">
        <v>0</v>
      </c>
      <c r="CC150" s="70">
        <v>0</v>
      </c>
      <c r="CD150" s="70">
        <v>0</v>
      </c>
    </row>
    <row r="151" spans="1:82">
      <c r="A151" s="70" t="s">
        <v>1900</v>
      </c>
      <c r="B151" s="70">
        <v>340</v>
      </c>
      <c r="C151" s="70">
        <v>17</v>
      </c>
      <c r="D151" s="70">
        <v>20</v>
      </c>
      <c r="E151" s="70">
        <v>2020</v>
      </c>
      <c r="F151" s="70" t="s">
        <v>159</v>
      </c>
      <c r="G151" s="70" t="s">
        <v>1883</v>
      </c>
      <c r="H151" s="70" t="s">
        <v>1884</v>
      </c>
      <c r="I151" s="148"/>
      <c r="J151" s="71">
        <v>186.6870825088651</v>
      </c>
      <c r="K151" s="71">
        <v>2.5591455082946832</v>
      </c>
      <c r="L151" s="71">
        <v>5.1867621256263643</v>
      </c>
      <c r="M151" s="71">
        <v>36.627005254580752</v>
      </c>
      <c r="N151" s="71">
        <v>47.759244282092531</v>
      </c>
      <c r="O151" s="71">
        <v>40.240812704360273</v>
      </c>
      <c r="P151" s="71">
        <v>39.759170142799846</v>
      </c>
      <c r="Q151" s="71">
        <v>2.45530140450122</v>
      </c>
      <c r="R151" s="71">
        <v>0</v>
      </c>
      <c r="S151" s="71">
        <v>1.5032018052</v>
      </c>
      <c r="T151" s="72"/>
      <c r="U151" s="71">
        <v>16637664</v>
      </c>
      <c r="V151" s="71">
        <v>1085</v>
      </c>
      <c r="W151" s="71">
        <v>123</v>
      </c>
      <c r="X151" s="71">
        <v>10447</v>
      </c>
      <c r="Y151" s="71">
        <v>16782</v>
      </c>
      <c r="Z151" s="71">
        <v>28755</v>
      </c>
      <c r="AA151" s="71">
        <v>8775</v>
      </c>
      <c r="AB151" s="71">
        <v>41643</v>
      </c>
      <c r="AC151" s="71">
        <v>0</v>
      </c>
      <c r="AD151" s="71">
        <v>1.5032018052</v>
      </c>
      <c r="AE151" s="72"/>
      <c r="AF151" s="71">
        <v>162527099.6087704</v>
      </c>
      <c r="AG151" s="71">
        <v>1966054.4763519135</v>
      </c>
      <c r="AH151" s="71">
        <v>966649.0123159244</v>
      </c>
      <c r="AI151" s="71">
        <v>65859268.474130586</v>
      </c>
      <c r="AJ151" s="71">
        <v>85473480.407281354</v>
      </c>
      <c r="AK151" s="71"/>
      <c r="AL151" s="71"/>
      <c r="AM151" s="71">
        <v>5434874.1633797912</v>
      </c>
      <c r="AN151" s="71"/>
      <c r="AO151" s="71"/>
      <c r="AP151" s="71">
        <v>322227426.14222997</v>
      </c>
      <c r="AQ151" s="72"/>
      <c r="AR151" s="71">
        <v>1064</v>
      </c>
      <c r="AS151" s="71">
        <v>753</v>
      </c>
      <c r="AT151" s="71">
        <v>0</v>
      </c>
      <c r="AU151" s="71">
        <v>0</v>
      </c>
      <c r="AV151" s="71">
        <v>0</v>
      </c>
      <c r="AW151" s="71">
        <v>0</v>
      </c>
      <c r="AX151" s="71"/>
      <c r="AY151" s="72"/>
      <c r="AZ151" s="71">
        <v>5091.4999999999964</v>
      </c>
      <c r="BA151" s="71">
        <v>52661.999999999978</v>
      </c>
      <c r="BB151" s="71">
        <v>0</v>
      </c>
      <c r="BC151" s="71">
        <v>0</v>
      </c>
      <c r="BD151" s="71">
        <v>0</v>
      </c>
      <c r="BE151" s="71">
        <v>0</v>
      </c>
      <c r="BF151" s="71"/>
      <c r="BG151" s="72"/>
      <c r="BH151" s="71">
        <v>0</v>
      </c>
      <c r="BI151" s="71">
        <v>0</v>
      </c>
      <c r="BJ151" s="71">
        <v>36.015999999999998</v>
      </c>
      <c r="BK151" s="71">
        <v>0</v>
      </c>
      <c r="BL151" s="71">
        <v>3.4009999999999998</v>
      </c>
      <c r="BM151" s="71">
        <v>0</v>
      </c>
      <c r="BN151" s="72"/>
      <c r="BO151" s="71">
        <v>0</v>
      </c>
      <c r="BP151" s="71">
        <v>0</v>
      </c>
      <c r="BQ151" s="71">
        <v>6</v>
      </c>
      <c r="BR151" s="71">
        <v>0</v>
      </c>
      <c r="BS151" s="71">
        <v>1</v>
      </c>
      <c r="BT151" s="71">
        <v>0</v>
      </c>
      <c r="BU151"/>
      <c r="BV151" s="70">
        <v>39.417000000000002</v>
      </c>
      <c r="BW151" s="70">
        <v>0</v>
      </c>
      <c r="BX151" s="70">
        <v>0</v>
      </c>
      <c r="BY151" s="70">
        <v>0</v>
      </c>
      <c r="BZ151" s="70">
        <v>0</v>
      </c>
      <c r="CA151" s="70">
        <v>0</v>
      </c>
      <c r="CB151" s="70">
        <v>0</v>
      </c>
      <c r="CC151" s="70">
        <v>0</v>
      </c>
      <c r="CD151" s="70">
        <v>0</v>
      </c>
    </row>
    <row r="152" spans="1:82">
      <c r="A152" s="70" t="s">
        <v>1901</v>
      </c>
      <c r="B152" s="70">
        <v>340</v>
      </c>
      <c r="C152" s="70">
        <v>18</v>
      </c>
      <c r="D152" s="70">
        <v>20</v>
      </c>
      <c r="E152" s="70">
        <v>2021</v>
      </c>
      <c r="F152" s="70" t="s">
        <v>160</v>
      </c>
      <c r="G152" s="70" t="s">
        <v>1883</v>
      </c>
      <c r="H152" s="70" t="s">
        <v>1884</v>
      </c>
      <c r="I152" s="148"/>
      <c r="J152" s="71">
        <v>201.86992081085418</v>
      </c>
      <c r="K152" s="71">
        <v>2.8048967824031581</v>
      </c>
      <c r="L152" s="71">
        <v>4.9614709586549797</v>
      </c>
      <c r="M152" s="71">
        <v>42.031252610455027</v>
      </c>
      <c r="N152" s="71">
        <v>49.947637381549825</v>
      </c>
      <c r="O152" s="71">
        <v>38.950109951983094</v>
      </c>
      <c r="P152" s="71">
        <v>40.722889177867323</v>
      </c>
      <c r="Q152" s="71">
        <v>2.42166366641605</v>
      </c>
      <c r="R152" s="71">
        <v>0</v>
      </c>
      <c r="S152" s="71">
        <v>2.3722314022000002</v>
      </c>
      <c r="T152" s="72"/>
      <c r="U152" s="71">
        <v>17750385</v>
      </c>
      <c r="V152" s="71">
        <v>1085</v>
      </c>
      <c r="W152" s="71">
        <v>123</v>
      </c>
      <c r="X152" s="71">
        <v>10447</v>
      </c>
      <c r="Y152" s="71">
        <v>16916</v>
      </c>
      <c r="Z152" s="71">
        <v>28658</v>
      </c>
      <c r="AA152" s="71">
        <v>8764</v>
      </c>
      <c r="AB152" s="71">
        <v>41476</v>
      </c>
      <c r="AC152" s="71">
        <v>0</v>
      </c>
      <c r="AD152" s="71">
        <v>2.3722314022000002</v>
      </c>
      <c r="AE152" s="72"/>
      <c r="AF152" s="71">
        <v>176222328.85650194</v>
      </c>
      <c r="AG152" s="71">
        <v>2083552.9713136402</v>
      </c>
      <c r="AH152" s="71">
        <v>883138.72623682499</v>
      </c>
      <c r="AI152" s="71">
        <v>70484269.144046873</v>
      </c>
      <c r="AJ152" s="71">
        <v>83094904.82672663</v>
      </c>
      <c r="AK152" s="71">
        <v>0</v>
      </c>
      <c r="AL152" s="71">
        <v>0</v>
      </c>
      <c r="AM152" s="71">
        <v>5444301.0107164346</v>
      </c>
      <c r="AN152" s="71">
        <v>0</v>
      </c>
      <c r="AO152" s="71">
        <v>0</v>
      </c>
      <c r="AP152" s="71">
        <v>338212495.53554237</v>
      </c>
      <c r="AQ152" s="72"/>
      <c r="AR152" s="71">
        <v>1154</v>
      </c>
      <c r="AS152" s="71">
        <v>775</v>
      </c>
      <c r="AT152" s="71">
        <v>0</v>
      </c>
      <c r="AU152" s="71">
        <v>0</v>
      </c>
      <c r="AV152" s="71">
        <v>0</v>
      </c>
      <c r="AW152" s="71">
        <v>0</v>
      </c>
      <c r="AX152" s="71"/>
      <c r="AY152" s="72"/>
      <c r="AZ152" s="71">
        <v>5612.7999999999874</v>
      </c>
      <c r="BA152" s="71">
        <v>92137.199999999968</v>
      </c>
      <c r="BB152" s="71">
        <v>0</v>
      </c>
      <c r="BC152" s="71">
        <v>0</v>
      </c>
      <c r="BD152" s="71">
        <v>0</v>
      </c>
      <c r="BE152" s="71">
        <v>0</v>
      </c>
      <c r="BF152" s="71"/>
      <c r="BG152" s="72"/>
      <c r="BH152" s="71">
        <v>0</v>
      </c>
      <c r="BI152" s="71">
        <v>0</v>
      </c>
      <c r="BJ152" s="71">
        <v>39.338000000000001</v>
      </c>
      <c r="BK152" s="71">
        <v>0</v>
      </c>
      <c r="BL152" s="71">
        <v>3.2650000000000001</v>
      </c>
      <c r="BM152" s="71">
        <v>0</v>
      </c>
      <c r="BN152" s="72"/>
      <c r="BO152" s="71">
        <v>0</v>
      </c>
      <c r="BP152" s="71">
        <v>0</v>
      </c>
      <c r="BQ152" s="71">
        <v>6</v>
      </c>
      <c r="BR152" s="71">
        <v>0</v>
      </c>
      <c r="BS152" s="71">
        <v>1</v>
      </c>
      <c r="BT152" s="71">
        <v>0</v>
      </c>
      <c r="BU152"/>
      <c r="BV152" s="70">
        <v>42.603000000000002</v>
      </c>
      <c r="BW152" s="70">
        <v>0</v>
      </c>
      <c r="BX152" s="70">
        <v>0</v>
      </c>
      <c r="BY152" s="70">
        <v>0</v>
      </c>
      <c r="BZ152" s="70">
        <v>0</v>
      </c>
      <c r="CA152" s="70">
        <v>0</v>
      </c>
      <c r="CB152" s="70">
        <v>0</v>
      </c>
      <c r="CC152" s="70">
        <v>0</v>
      </c>
      <c r="CD152" s="70">
        <v>0</v>
      </c>
    </row>
    <row r="153" spans="1:82">
      <c r="A153" s="70" t="s">
        <v>1902</v>
      </c>
      <c r="B153" s="70">
        <v>340</v>
      </c>
      <c r="C153" s="70">
        <v>19</v>
      </c>
      <c r="D153" s="70">
        <v>20</v>
      </c>
      <c r="E153" s="70">
        <v>2022</v>
      </c>
      <c r="F153" s="70" t="s">
        <v>161</v>
      </c>
      <c r="G153" s="70" t="s">
        <v>1883</v>
      </c>
      <c r="H153" s="70" t="s">
        <v>1884</v>
      </c>
      <c r="I153" s="148"/>
      <c r="J153" s="71">
        <v>183.46605107352906</v>
      </c>
      <c r="K153" s="71">
        <v>2.6285170150531894</v>
      </c>
      <c r="L153" s="71">
        <v>4.4961290997780194</v>
      </c>
      <c r="M153" s="71">
        <v>38.75623344576573</v>
      </c>
      <c r="N153" s="71">
        <v>46.731239508003334</v>
      </c>
      <c r="O153" s="71">
        <v>41.157108430670334</v>
      </c>
      <c r="P153" s="71">
        <v>40.363140013667611</v>
      </c>
      <c r="Q153" s="71">
        <v>2.4303237082199596</v>
      </c>
      <c r="R153" s="71">
        <v>0</v>
      </c>
      <c r="S153" s="71">
        <v>2.8826897392999999</v>
      </c>
      <c r="T153" s="72"/>
      <c r="U153" s="71">
        <v>18242593</v>
      </c>
      <c r="V153" s="71">
        <v>1085</v>
      </c>
      <c r="W153" s="71">
        <v>123</v>
      </c>
      <c r="X153" s="71">
        <v>10447</v>
      </c>
      <c r="Y153" s="71">
        <v>17075</v>
      </c>
      <c r="Z153" s="71">
        <v>28771</v>
      </c>
      <c r="AA153" s="71">
        <v>8819</v>
      </c>
      <c r="AB153" s="71">
        <v>41283</v>
      </c>
      <c r="AC153" s="71">
        <v>0</v>
      </c>
      <c r="AD153" s="71">
        <v>2.8826897392999999</v>
      </c>
      <c r="AE153" s="72"/>
      <c r="AF153" s="71">
        <v>163236754.35173029</v>
      </c>
      <c r="AG153" s="71">
        <v>2100596.5351250716</v>
      </c>
      <c r="AH153" s="71">
        <v>980352.48257333029</v>
      </c>
      <c r="AI153" s="71">
        <v>64326359.206544057</v>
      </c>
      <c r="AJ153" s="71">
        <v>76673363.783968583</v>
      </c>
      <c r="AK153" s="71">
        <v>0</v>
      </c>
      <c r="AL153" s="71">
        <v>0</v>
      </c>
      <c r="AM153" s="71">
        <v>5330762.0950089516</v>
      </c>
      <c r="AN153" s="71">
        <v>0</v>
      </c>
      <c r="AO153" s="71">
        <v>0</v>
      </c>
      <c r="AP153" s="71">
        <v>312648188.45495027</v>
      </c>
      <c r="AQ153" s="72"/>
      <c r="AR153" s="71">
        <v>1275</v>
      </c>
      <c r="AS153" s="71">
        <v>784</v>
      </c>
      <c r="AT153" s="71">
        <v>0</v>
      </c>
      <c r="AU153" s="71">
        <v>0</v>
      </c>
      <c r="AV153" s="71">
        <v>0</v>
      </c>
      <c r="AW153" s="71">
        <v>0</v>
      </c>
      <c r="AX153" s="71"/>
      <c r="AY153" s="72"/>
      <c r="AZ153" s="71">
        <v>6286.99999999998</v>
      </c>
      <c r="BA153" s="71">
        <v>93157.699999999953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1903</v>
      </c>
      <c r="B154" s="70">
        <v>340</v>
      </c>
      <c r="C154" s="70">
        <v>20</v>
      </c>
      <c r="D154" s="70">
        <v>20</v>
      </c>
      <c r="E154" s="70">
        <v>2023</v>
      </c>
      <c r="F154" s="70" t="s">
        <v>1539</v>
      </c>
      <c r="G154" s="70" t="s">
        <v>1883</v>
      </c>
      <c r="H154" s="70" t="s">
        <v>1884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1402</v>
      </c>
      <c r="AS154" s="71">
        <v>791</v>
      </c>
      <c r="AT154" s="71">
        <v>0</v>
      </c>
      <c r="AU154" s="71">
        <v>0</v>
      </c>
      <c r="AV154" s="71">
        <v>0</v>
      </c>
      <c r="AW154" s="71">
        <v>0</v>
      </c>
      <c r="AX154" s="71"/>
      <c r="AY154" s="72"/>
      <c r="AZ154" s="71">
        <v>7029.3999999999724</v>
      </c>
      <c r="BA154" s="71">
        <v>94400.899999999965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1904</v>
      </c>
      <c r="B155" s="70">
        <v>340</v>
      </c>
      <c r="C155" s="70">
        <v>21</v>
      </c>
      <c r="D155" s="70">
        <v>20</v>
      </c>
      <c r="E155" s="70">
        <v>2024</v>
      </c>
      <c r="F155" s="70" t="s">
        <v>1558</v>
      </c>
      <c r="G155" s="70" t="s">
        <v>1883</v>
      </c>
      <c r="H155" s="70" t="s">
        <v>1884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1905</v>
      </c>
      <c r="B156" s="70">
        <v>86</v>
      </c>
      <c r="C156" s="70">
        <v>1</v>
      </c>
      <c r="D156" s="70">
        <v>6</v>
      </c>
      <c r="E156" s="70">
        <v>1990</v>
      </c>
      <c r="F156" s="70" t="s">
        <v>787</v>
      </c>
      <c r="G156" s="70" t="s">
        <v>1906</v>
      </c>
      <c r="H156" s="70" t="s">
        <v>1907</v>
      </c>
      <c r="I156" s="148"/>
      <c r="J156" s="71">
        <v>14.082762942068911</v>
      </c>
      <c r="K156" s="71">
        <v>10.53875822953645</v>
      </c>
      <c r="L156" s="71">
        <v>6.8898547938934298</v>
      </c>
      <c r="M156" s="71">
        <v>43.477723243206277</v>
      </c>
      <c r="N156" s="71">
        <v>43.015932359587232</v>
      </c>
      <c r="O156" s="71">
        <v>24.976192401779091</v>
      </c>
      <c r="P156" s="71">
        <v>43.931271219652693</v>
      </c>
      <c r="Q156" s="71">
        <v>3.45059755912057</v>
      </c>
      <c r="R156" s="71">
        <v>45.22121019906735</v>
      </c>
      <c r="S156" s="71">
        <v>2.7564084345408668</v>
      </c>
      <c r="T156" s="72"/>
      <c r="U156" s="71">
        <v>1471757</v>
      </c>
      <c r="V156" s="71">
        <v>2622</v>
      </c>
      <c r="W156" s="71">
        <v>76</v>
      </c>
      <c r="X156" s="71">
        <v>16238</v>
      </c>
      <c r="Y156" s="71">
        <v>20384</v>
      </c>
      <c r="Z156" s="71">
        <v>10273</v>
      </c>
      <c r="AA156" s="71">
        <v>10667</v>
      </c>
      <c r="AB156" s="71">
        <v>56026</v>
      </c>
      <c r="AC156" s="71">
        <v>7832395</v>
      </c>
      <c r="AD156" s="71">
        <v>2.7564084345408668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1908</v>
      </c>
      <c r="B157" s="70">
        <v>87</v>
      </c>
      <c r="C157" s="70">
        <v>2</v>
      </c>
      <c r="D157" s="70">
        <v>6</v>
      </c>
      <c r="E157" s="70">
        <v>2005</v>
      </c>
      <c r="F157" s="70" t="s">
        <v>789</v>
      </c>
      <c r="G157" s="70" t="s">
        <v>1906</v>
      </c>
      <c r="H157" s="70" t="s">
        <v>1907</v>
      </c>
      <c r="I157" s="148"/>
      <c r="J157" s="71">
        <v>5.5044765232373756</v>
      </c>
      <c r="K157" s="71">
        <v>5.6625667816948466</v>
      </c>
      <c r="L157" s="71">
        <v>10.43643212353453</v>
      </c>
      <c r="M157" s="71">
        <v>61.589219670827767</v>
      </c>
      <c r="N157" s="71">
        <v>58.602142928662943</v>
      </c>
      <c r="O157" s="71">
        <v>38.267434885617739</v>
      </c>
      <c r="P157" s="71">
        <v>49.119985146478271</v>
      </c>
      <c r="Q157" s="71">
        <v>2.8921038186080099</v>
      </c>
      <c r="R157" s="71">
        <v>47.660915247124393</v>
      </c>
      <c r="S157" s="71">
        <v>3.241412372477956</v>
      </c>
      <c r="T157" s="72"/>
      <c r="U157" s="71">
        <v>594383</v>
      </c>
      <c r="V157" s="71">
        <v>2104</v>
      </c>
      <c r="W157" s="71">
        <v>111</v>
      </c>
      <c r="X157" s="71">
        <v>13203</v>
      </c>
      <c r="Y157" s="71">
        <v>23473</v>
      </c>
      <c r="Z157" s="71">
        <v>18214</v>
      </c>
      <c r="AA157" s="71">
        <v>9768</v>
      </c>
      <c r="AB157" s="71">
        <v>49090</v>
      </c>
      <c r="AC157" s="71">
        <v>8427846</v>
      </c>
      <c r="AD157" s="71">
        <v>3.241412372477956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1909</v>
      </c>
      <c r="B158" s="70">
        <v>88</v>
      </c>
      <c r="C158" s="70">
        <v>3</v>
      </c>
      <c r="D158" s="70">
        <v>6</v>
      </c>
      <c r="E158" s="70">
        <v>2006</v>
      </c>
      <c r="F158" s="70" t="s">
        <v>790</v>
      </c>
      <c r="G158" s="1064" t="s">
        <v>1906</v>
      </c>
      <c r="H158" s="70" t="s">
        <v>1907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1910</v>
      </c>
      <c r="B159" s="70">
        <v>89</v>
      </c>
      <c r="C159" s="70">
        <v>4</v>
      </c>
      <c r="D159" s="70">
        <v>6</v>
      </c>
      <c r="E159" s="70">
        <v>2007</v>
      </c>
      <c r="F159" s="70" t="s">
        <v>791</v>
      </c>
      <c r="G159" s="1064" t="s">
        <v>1906</v>
      </c>
      <c r="H159" s="70" t="s">
        <v>1907</v>
      </c>
      <c r="I159" s="148"/>
      <c r="J159" s="71">
        <v>4.2439130185773051</v>
      </c>
      <c r="K159" s="71">
        <v>4.4645252614701034</v>
      </c>
      <c r="L159" s="71">
        <v>32.253064692955363</v>
      </c>
      <c r="M159" s="71">
        <v>66.532605064709685</v>
      </c>
      <c r="N159" s="71">
        <v>58.505584210696163</v>
      </c>
      <c r="O159" s="71">
        <v>36.3850389658393</v>
      </c>
      <c r="P159" s="71">
        <v>46.974706474157223</v>
      </c>
      <c r="Q159" s="71">
        <v>2.9903770988523699</v>
      </c>
      <c r="R159" s="71">
        <v>46.625189607921293</v>
      </c>
      <c r="S159" s="71">
        <v>7.8646970136632648</v>
      </c>
      <c r="T159" s="72"/>
      <c r="U159" s="71">
        <v>572497</v>
      </c>
      <c r="V159" s="71">
        <v>1712</v>
      </c>
      <c r="W159" s="71">
        <v>461</v>
      </c>
      <c r="X159" s="71">
        <v>16699</v>
      </c>
      <c r="Y159" s="71">
        <v>23586</v>
      </c>
      <c r="Z159" s="71">
        <v>18003</v>
      </c>
      <c r="AA159" s="71">
        <v>9199</v>
      </c>
      <c r="AB159" s="71">
        <v>48074</v>
      </c>
      <c r="AC159" s="71">
        <v>8481261</v>
      </c>
      <c r="AD159" s="71">
        <v>7.8646970136632648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1911</v>
      </c>
      <c r="B160" s="70">
        <v>90</v>
      </c>
      <c r="C160" s="70">
        <v>5</v>
      </c>
      <c r="D160" s="70">
        <v>6</v>
      </c>
      <c r="E160" s="70">
        <v>2008</v>
      </c>
      <c r="F160" s="70" t="s">
        <v>792</v>
      </c>
      <c r="G160" s="70" t="s">
        <v>1906</v>
      </c>
      <c r="H160" s="70" t="s">
        <v>1907</v>
      </c>
      <c r="I160" s="148"/>
      <c r="J160" s="71">
        <v>3.2166321200779922</v>
      </c>
      <c r="K160" s="71">
        <v>3.4825350698531201</v>
      </c>
      <c r="L160" s="71">
        <v>7.37798813927464</v>
      </c>
      <c r="M160" s="71">
        <v>70.825676093750886</v>
      </c>
      <c r="N160" s="71">
        <v>52.578981629100937</v>
      </c>
      <c r="O160" s="71">
        <v>35.002898452080508</v>
      </c>
      <c r="P160" s="71">
        <v>45.554189121519201</v>
      </c>
      <c r="Q160" s="71">
        <v>2.8990273362906001</v>
      </c>
      <c r="R160" s="71">
        <v>62.818080028988113</v>
      </c>
      <c r="S160" s="71">
        <v>6.7629121988586958</v>
      </c>
      <c r="T160" s="72"/>
      <c r="U160" s="71">
        <v>469304</v>
      </c>
      <c r="V160" s="71">
        <v>1712</v>
      </c>
      <c r="W160" s="71">
        <v>122</v>
      </c>
      <c r="X160" s="71">
        <v>16699</v>
      </c>
      <c r="Y160" s="71">
        <v>23544</v>
      </c>
      <c r="Z160" s="71">
        <v>17927</v>
      </c>
      <c r="AA160" s="71">
        <v>8931</v>
      </c>
      <c r="AB160" s="71">
        <v>47372</v>
      </c>
      <c r="AC160" s="71">
        <v>11865471</v>
      </c>
      <c r="AD160" s="71">
        <v>6.7629121988586958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1912</v>
      </c>
      <c r="B161" s="70">
        <v>91</v>
      </c>
      <c r="C161" s="70">
        <v>6</v>
      </c>
      <c r="D161" s="70">
        <v>6</v>
      </c>
      <c r="E161" s="70">
        <v>2009</v>
      </c>
      <c r="F161" s="70" t="s">
        <v>176</v>
      </c>
      <c r="G161" s="70" t="s">
        <v>1906</v>
      </c>
      <c r="H161" s="70" t="s">
        <v>1907</v>
      </c>
      <c r="I161" s="148"/>
      <c r="J161" s="71">
        <v>3.1472153232380449</v>
      </c>
      <c r="K161" s="71">
        <v>3.7070389586102941</v>
      </c>
      <c r="L161" s="71">
        <v>7.8536938206296112</v>
      </c>
      <c r="M161" s="71">
        <v>66.378826840424153</v>
      </c>
      <c r="N161" s="71">
        <v>49.291943964664057</v>
      </c>
      <c r="O161" s="71">
        <v>35.547243899089537</v>
      </c>
      <c r="P161" s="71">
        <v>44.303729984505303</v>
      </c>
      <c r="Q161" s="71">
        <v>2.7356618382415498</v>
      </c>
      <c r="R161" s="71">
        <v>53.267550896369443</v>
      </c>
      <c r="S161" s="71">
        <v>5.1414393497275901</v>
      </c>
      <c r="T161" s="72"/>
      <c r="U161" s="71">
        <v>436487</v>
      </c>
      <c r="V161" s="71">
        <v>1719</v>
      </c>
      <c r="W161" s="71">
        <v>192</v>
      </c>
      <c r="X161" s="71">
        <v>17443</v>
      </c>
      <c r="Y161" s="71">
        <v>23501</v>
      </c>
      <c r="Z161" s="71">
        <v>17970</v>
      </c>
      <c r="AA161" s="71">
        <v>8917</v>
      </c>
      <c r="AB161" s="71">
        <v>46926</v>
      </c>
      <c r="AC161" s="71">
        <v>9815807</v>
      </c>
      <c r="AD161" s="71">
        <v>5.1414393497275901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0.60899999999999999</v>
      </c>
      <c r="BL161" s="71">
        <v>0</v>
      </c>
      <c r="BM161" s="71">
        <v>0</v>
      </c>
      <c r="BN161" s="72"/>
      <c r="BO161" s="71">
        <v>0</v>
      </c>
      <c r="BP161" s="71">
        <v>0</v>
      </c>
      <c r="BQ161" s="71">
        <v>0</v>
      </c>
      <c r="BR161" s="71">
        <v>1</v>
      </c>
      <c r="BS161" s="71">
        <v>0</v>
      </c>
      <c r="BT161" s="71">
        <v>0</v>
      </c>
      <c r="BU161"/>
      <c r="BV161" s="70">
        <v>0.60899999999999999</v>
      </c>
      <c r="BW161" s="70">
        <v>0</v>
      </c>
      <c r="BX161" s="70">
        <v>0</v>
      </c>
      <c r="BY161" s="70">
        <v>0</v>
      </c>
      <c r="BZ161" s="70">
        <v>0</v>
      </c>
      <c r="CA161" s="70">
        <v>0</v>
      </c>
      <c r="CB161" s="70">
        <v>0</v>
      </c>
      <c r="CC161" s="70">
        <v>0</v>
      </c>
      <c r="CD161" s="70">
        <v>0</v>
      </c>
    </row>
    <row r="162" spans="1:82">
      <c r="A162" s="70" t="s">
        <v>1913</v>
      </c>
      <c r="B162" s="70">
        <v>92</v>
      </c>
      <c r="C162" s="70">
        <v>7</v>
      </c>
      <c r="D162" s="70">
        <v>6</v>
      </c>
      <c r="E162" s="70">
        <v>2010</v>
      </c>
      <c r="F162" s="70" t="s">
        <v>177</v>
      </c>
      <c r="G162" s="70" t="s">
        <v>1906</v>
      </c>
      <c r="H162" s="70" t="s">
        <v>1907</v>
      </c>
      <c r="I162" s="148"/>
      <c r="J162" s="71">
        <v>2.6820280713608851</v>
      </c>
      <c r="K162" s="71">
        <v>3.939032528525102</v>
      </c>
      <c r="L162" s="71">
        <v>7.2303568421160298</v>
      </c>
      <c r="M162" s="71">
        <v>71.54246104541815</v>
      </c>
      <c r="N162" s="71">
        <v>58.038539563286079</v>
      </c>
      <c r="O162" s="71">
        <v>35.855385619442927</v>
      </c>
      <c r="P162" s="71">
        <v>44.72509669962551</v>
      </c>
      <c r="Q162" s="71">
        <v>2.8250573955452301</v>
      </c>
      <c r="R162" s="71">
        <v>50.571067539120783</v>
      </c>
      <c r="S162" s="71">
        <v>10.126634834143321</v>
      </c>
      <c r="T162" s="72"/>
      <c r="U162" s="71">
        <v>391489</v>
      </c>
      <c r="V162" s="71">
        <v>1719</v>
      </c>
      <c r="W162" s="71">
        <v>192</v>
      </c>
      <c r="X162" s="71">
        <v>17443</v>
      </c>
      <c r="Y162" s="71">
        <v>23479</v>
      </c>
      <c r="Z162" s="71">
        <v>18210</v>
      </c>
      <c r="AA162" s="71">
        <v>8777</v>
      </c>
      <c r="AB162" s="71">
        <v>46435</v>
      </c>
      <c r="AC162" s="71">
        <v>8831153</v>
      </c>
      <c r="AD162" s="71">
        <v>10.126634834143321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0.59699999999999998</v>
      </c>
      <c r="BL162" s="71">
        <v>0</v>
      </c>
      <c r="BM162" s="71">
        <v>0</v>
      </c>
      <c r="BN162" s="72"/>
      <c r="BO162" s="71">
        <v>0</v>
      </c>
      <c r="BP162" s="71">
        <v>0</v>
      </c>
      <c r="BQ162" s="71">
        <v>0</v>
      </c>
      <c r="BR162" s="71">
        <v>1</v>
      </c>
      <c r="BS162" s="71">
        <v>0</v>
      </c>
      <c r="BT162" s="71">
        <v>0</v>
      </c>
      <c r="BU162"/>
      <c r="BV162" s="70">
        <v>0.59699999999999998</v>
      </c>
      <c r="BW162" s="70">
        <v>0</v>
      </c>
      <c r="BX162" s="70">
        <v>0</v>
      </c>
      <c r="BY162" s="70">
        <v>0</v>
      </c>
      <c r="BZ162" s="70">
        <v>0</v>
      </c>
      <c r="CA162" s="70">
        <v>0</v>
      </c>
      <c r="CB162" s="70">
        <v>0</v>
      </c>
      <c r="CC162" s="70">
        <v>0</v>
      </c>
      <c r="CD162" s="70">
        <v>0</v>
      </c>
    </row>
    <row r="163" spans="1:82">
      <c r="A163" s="70" t="s">
        <v>1914</v>
      </c>
      <c r="B163" s="70">
        <v>93</v>
      </c>
      <c r="C163" s="70">
        <v>8</v>
      </c>
      <c r="D163" s="70">
        <v>6</v>
      </c>
      <c r="E163" s="70">
        <v>2011</v>
      </c>
      <c r="F163" s="70" t="s">
        <v>178</v>
      </c>
      <c r="G163" s="70" t="s">
        <v>1906</v>
      </c>
      <c r="H163" s="70" t="s">
        <v>1907</v>
      </c>
      <c r="I163" s="148"/>
      <c r="J163" s="71">
        <v>3.9716549256037501</v>
      </c>
      <c r="K163" s="71">
        <v>5.2109917201409486</v>
      </c>
      <c r="L163" s="71">
        <v>9.7285213175258036</v>
      </c>
      <c r="M163" s="71">
        <v>85.156147775637649</v>
      </c>
      <c r="N163" s="71">
        <v>71.232905238208247</v>
      </c>
      <c r="O163" s="71">
        <v>35.719306869696744</v>
      </c>
      <c r="P163" s="71">
        <v>43.239623716332083</v>
      </c>
      <c r="Q163" s="71">
        <v>3.21986303203485</v>
      </c>
      <c r="R163" s="71">
        <v>48.4341574790027</v>
      </c>
      <c r="S163" s="71">
        <v>6.9650923336268518</v>
      </c>
      <c r="T163" s="72"/>
      <c r="U163" s="71">
        <v>488575</v>
      </c>
      <c r="V163" s="71">
        <v>1719</v>
      </c>
      <c r="W163" s="71">
        <v>192</v>
      </c>
      <c r="X163" s="71">
        <v>17443</v>
      </c>
      <c r="Y163" s="71">
        <v>23403</v>
      </c>
      <c r="Z163" s="71">
        <v>18535</v>
      </c>
      <c r="AA163" s="71">
        <v>8738</v>
      </c>
      <c r="AB163" s="71">
        <v>45882</v>
      </c>
      <c r="AC163" s="71">
        <v>8443999</v>
      </c>
      <c r="AD163" s="71">
        <v>6.9650923336268518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0.434</v>
      </c>
      <c r="BL163" s="71">
        <v>0</v>
      </c>
      <c r="BM163" s="71">
        <v>0</v>
      </c>
      <c r="BN163" s="72"/>
      <c r="BO163" s="71">
        <v>0</v>
      </c>
      <c r="BP163" s="71">
        <v>0</v>
      </c>
      <c r="BQ163" s="71">
        <v>0</v>
      </c>
      <c r="BR163" s="71">
        <v>1</v>
      </c>
      <c r="BS163" s="71">
        <v>0</v>
      </c>
      <c r="BT163" s="71">
        <v>0</v>
      </c>
      <c r="BU163"/>
      <c r="BV163" s="70">
        <v>0.434</v>
      </c>
      <c r="BW163" s="70">
        <v>0</v>
      </c>
      <c r="BX163" s="70">
        <v>0</v>
      </c>
      <c r="BY163" s="70">
        <v>0</v>
      </c>
      <c r="BZ163" s="70">
        <v>0</v>
      </c>
      <c r="CA163" s="70">
        <v>0</v>
      </c>
      <c r="CB163" s="70">
        <v>0</v>
      </c>
      <c r="CC163" s="70">
        <v>0</v>
      </c>
      <c r="CD163" s="70">
        <v>0</v>
      </c>
    </row>
    <row r="164" spans="1:82">
      <c r="A164" s="70" t="s">
        <v>1915</v>
      </c>
      <c r="B164" s="70">
        <v>94</v>
      </c>
      <c r="C164" s="70">
        <v>9</v>
      </c>
      <c r="D164" s="70">
        <v>6</v>
      </c>
      <c r="E164" s="70">
        <v>2012</v>
      </c>
      <c r="F164" s="70" t="s">
        <v>179</v>
      </c>
      <c r="G164" s="70" t="s">
        <v>1906</v>
      </c>
      <c r="H164" s="70" t="s">
        <v>1907</v>
      </c>
      <c r="I164" s="148"/>
      <c r="J164" s="71">
        <v>3.441882274183262</v>
      </c>
      <c r="K164" s="71">
        <v>5.3367671500091598</v>
      </c>
      <c r="L164" s="71">
        <v>9.8589117144516649</v>
      </c>
      <c r="M164" s="71">
        <v>95.252794254673205</v>
      </c>
      <c r="N164" s="71">
        <v>73.375357371931088</v>
      </c>
      <c r="O164" s="71">
        <v>36.002255129113124</v>
      </c>
      <c r="P164" s="71">
        <v>42.933231808063866</v>
      </c>
      <c r="Q164" s="71">
        <v>3.4649205815681601</v>
      </c>
      <c r="R164" s="71">
        <v>50.667793082743088</v>
      </c>
      <c r="S164" s="71">
        <v>6.0984907230916772</v>
      </c>
      <c r="T164" s="72"/>
      <c r="U164" s="71">
        <v>411021</v>
      </c>
      <c r="V164" s="71">
        <v>1719</v>
      </c>
      <c r="W164" s="71">
        <v>192</v>
      </c>
      <c r="X164" s="71">
        <v>17443</v>
      </c>
      <c r="Y164" s="71">
        <v>23388</v>
      </c>
      <c r="Z164" s="71">
        <v>18830</v>
      </c>
      <c r="AA164" s="71">
        <v>8627</v>
      </c>
      <c r="AB164" s="71">
        <v>45444</v>
      </c>
      <c r="AC164" s="71">
        <v>8604618</v>
      </c>
      <c r="AD164" s="71">
        <v>6.0984907230916772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0.317</v>
      </c>
      <c r="BL164" s="71">
        <v>0</v>
      </c>
      <c r="BM164" s="71">
        <v>0</v>
      </c>
      <c r="BN164" s="72"/>
      <c r="BO164" s="71">
        <v>0</v>
      </c>
      <c r="BP164" s="71">
        <v>0</v>
      </c>
      <c r="BQ164" s="71">
        <v>0</v>
      </c>
      <c r="BR164" s="71">
        <v>1</v>
      </c>
      <c r="BS164" s="71">
        <v>0</v>
      </c>
      <c r="BT164" s="71">
        <v>0</v>
      </c>
      <c r="BU164"/>
      <c r="BV164" s="70">
        <v>0.317</v>
      </c>
      <c r="BW164" s="70">
        <v>0</v>
      </c>
      <c r="BX164" s="70">
        <v>0</v>
      </c>
      <c r="BY164" s="70">
        <v>0</v>
      </c>
      <c r="BZ164" s="70">
        <v>0</v>
      </c>
      <c r="CA164" s="70">
        <v>0</v>
      </c>
      <c r="CB164" s="70">
        <v>0</v>
      </c>
      <c r="CC164" s="70">
        <v>0</v>
      </c>
      <c r="CD164" s="70">
        <v>0</v>
      </c>
    </row>
    <row r="165" spans="1:82">
      <c r="A165" s="70" t="s">
        <v>1916</v>
      </c>
      <c r="B165" s="70">
        <v>95</v>
      </c>
      <c r="C165" s="70">
        <v>10</v>
      </c>
      <c r="D165" s="70">
        <v>6</v>
      </c>
      <c r="E165" s="70">
        <v>2013</v>
      </c>
      <c r="F165" s="70" t="s">
        <v>180</v>
      </c>
      <c r="G165" s="70" t="s">
        <v>1906</v>
      </c>
      <c r="H165" s="70" t="s">
        <v>1907</v>
      </c>
      <c r="I165" s="148"/>
      <c r="J165" s="71">
        <v>3.7653890443474718</v>
      </c>
      <c r="K165" s="71">
        <v>4.6993236465111927</v>
      </c>
      <c r="L165" s="71">
        <v>9.0236972853868469</v>
      </c>
      <c r="M165" s="71">
        <v>95.407322167996227</v>
      </c>
      <c r="N165" s="71">
        <v>79.55409650977127</v>
      </c>
      <c r="O165" s="71">
        <v>35.072994116947356</v>
      </c>
      <c r="P165" s="71">
        <v>42.615449600558819</v>
      </c>
      <c r="Q165" s="71">
        <v>3.5324112252857298</v>
      </c>
      <c r="R165" s="71">
        <v>74.179355465864418</v>
      </c>
      <c r="S165" s="71">
        <v>6.7248511952921808</v>
      </c>
      <c r="T165" s="72"/>
      <c r="U165" s="71">
        <v>404087</v>
      </c>
      <c r="V165" s="71">
        <v>1719</v>
      </c>
      <c r="W165" s="71">
        <v>192</v>
      </c>
      <c r="X165" s="71">
        <v>17443</v>
      </c>
      <c r="Y165" s="71">
        <v>23629</v>
      </c>
      <c r="Z165" s="71">
        <v>19163</v>
      </c>
      <c r="AA165" s="71">
        <v>8531</v>
      </c>
      <c r="AB165" s="71">
        <v>45665</v>
      </c>
      <c r="AC165" s="71">
        <v>12296846</v>
      </c>
      <c r="AD165" s="71">
        <v>6.7248511952921808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0.36799999999999999</v>
      </c>
      <c r="BL165" s="71">
        <v>0</v>
      </c>
      <c r="BM165" s="71">
        <v>0</v>
      </c>
      <c r="BN165" s="72"/>
      <c r="BO165" s="71">
        <v>0</v>
      </c>
      <c r="BP165" s="71">
        <v>0</v>
      </c>
      <c r="BQ165" s="71">
        <v>0</v>
      </c>
      <c r="BR165" s="71">
        <v>1</v>
      </c>
      <c r="BS165" s="71">
        <v>0</v>
      </c>
      <c r="BT165" s="71">
        <v>0</v>
      </c>
      <c r="BU165"/>
      <c r="BV165" s="70">
        <v>0.36799999999999999</v>
      </c>
      <c r="BW165" s="70">
        <v>0</v>
      </c>
      <c r="BX165" s="70">
        <v>0</v>
      </c>
      <c r="BY165" s="70">
        <v>0</v>
      </c>
      <c r="BZ165" s="70">
        <v>0</v>
      </c>
      <c r="CA165" s="70">
        <v>0</v>
      </c>
      <c r="CB165" s="70">
        <v>0</v>
      </c>
      <c r="CC165" s="70">
        <v>0</v>
      </c>
      <c r="CD165" s="70">
        <v>0</v>
      </c>
    </row>
    <row r="166" spans="1:82">
      <c r="A166" s="70" t="s">
        <v>1917</v>
      </c>
      <c r="B166" s="70">
        <v>96</v>
      </c>
      <c r="C166" s="70">
        <v>11</v>
      </c>
      <c r="D166" s="70">
        <v>6</v>
      </c>
      <c r="E166" s="70">
        <v>2014</v>
      </c>
      <c r="F166" s="70" t="s">
        <v>181</v>
      </c>
      <c r="G166" s="70" t="s">
        <v>1906</v>
      </c>
      <c r="H166" s="70" t="s">
        <v>1907</v>
      </c>
      <c r="I166" s="148"/>
      <c r="J166" s="71">
        <v>3.5073261389309929</v>
      </c>
      <c r="K166" s="71">
        <v>4.8282990459029511</v>
      </c>
      <c r="L166" s="71">
        <v>8.362306563769776</v>
      </c>
      <c r="M166" s="71">
        <v>86.283165076288796</v>
      </c>
      <c r="N166" s="71">
        <v>76.260574928419231</v>
      </c>
      <c r="O166" s="71">
        <v>33.999227306209455</v>
      </c>
      <c r="P166" s="71">
        <v>41.802564412892544</v>
      </c>
      <c r="Q166" s="71">
        <v>3.35930276851562</v>
      </c>
      <c r="R166" s="71">
        <v>90.620860192998748</v>
      </c>
      <c r="S166" s="71">
        <v>6.0126152643556958</v>
      </c>
      <c r="T166" s="72"/>
      <c r="U166" s="71">
        <v>437011</v>
      </c>
      <c r="V166" s="71">
        <v>1542</v>
      </c>
      <c r="W166" s="71">
        <v>179</v>
      </c>
      <c r="X166" s="71">
        <v>16995</v>
      </c>
      <c r="Y166" s="71">
        <v>23633</v>
      </c>
      <c r="Z166" s="71">
        <v>19565</v>
      </c>
      <c r="AA166" s="71">
        <v>8325</v>
      </c>
      <c r="AB166" s="71">
        <v>45263</v>
      </c>
      <c r="AC166" s="71">
        <v>15069620</v>
      </c>
      <c r="AD166" s="71">
        <v>6.0126152643556958</v>
      </c>
      <c r="AE166" s="72"/>
      <c r="AF166" s="71"/>
      <c r="AG166" s="71"/>
      <c r="AH166" s="71"/>
      <c r="AI166" s="71"/>
      <c r="AJ166" s="71"/>
      <c r="AK166" s="71"/>
      <c r="AL166" s="71"/>
      <c r="AM166" s="71"/>
      <c r="AN166" s="71"/>
      <c r="AO166" s="71"/>
      <c r="AP166" s="71"/>
      <c r="AQ166" s="72"/>
      <c r="AR166" s="71">
        <v>163</v>
      </c>
      <c r="AS166" s="71">
        <v>59</v>
      </c>
      <c r="AT166" s="71">
        <v>1</v>
      </c>
      <c r="AU166" s="71">
        <v>0</v>
      </c>
      <c r="AV166" s="71">
        <v>0</v>
      </c>
      <c r="AW166" s="71">
        <v>0</v>
      </c>
      <c r="AX166" s="71"/>
      <c r="AY166" s="72"/>
      <c r="AZ166" s="71">
        <v>716.93</v>
      </c>
      <c r="BA166" s="71">
        <v>3584.8</v>
      </c>
      <c r="BB166" s="71">
        <v>1990</v>
      </c>
      <c r="BC166" s="71">
        <v>0</v>
      </c>
      <c r="BD166" s="71">
        <v>0</v>
      </c>
      <c r="BE166" s="71">
        <v>0</v>
      </c>
      <c r="BF166" s="71"/>
      <c r="BG166" s="72"/>
      <c r="BH166" s="71">
        <v>0</v>
      </c>
      <c r="BI166" s="71">
        <v>0</v>
      </c>
      <c r="BJ166" s="71">
        <v>0</v>
      </c>
      <c r="BK166" s="71">
        <v>0.28000000000000003</v>
      </c>
      <c r="BL166" s="71">
        <v>0</v>
      </c>
      <c r="BM166" s="71">
        <v>0</v>
      </c>
      <c r="BN166" s="72"/>
      <c r="BO166" s="71">
        <v>0</v>
      </c>
      <c r="BP166" s="71">
        <v>0</v>
      </c>
      <c r="BQ166" s="71">
        <v>0</v>
      </c>
      <c r="BR166" s="71">
        <v>1</v>
      </c>
      <c r="BS166" s="71">
        <v>0</v>
      </c>
      <c r="BT166" s="71">
        <v>0</v>
      </c>
      <c r="BU166"/>
      <c r="BV166" s="70">
        <v>0.28000000000000003</v>
      </c>
      <c r="BW166" s="70">
        <v>0</v>
      </c>
      <c r="BX166" s="70">
        <v>0</v>
      </c>
      <c r="BY166" s="70">
        <v>0</v>
      </c>
      <c r="BZ166" s="70">
        <v>0</v>
      </c>
      <c r="CA166" s="70">
        <v>0</v>
      </c>
      <c r="CB166" s="70">
        <v>0</v>
      </c>
      <c r="CC166" s="70">
        <v>0</v>
      </c>
      <c r="CD166" s="70">
        <v>0</v>
      </c>
    </row>
    <row r="167" spans="1:82">
      <c r="A167" s="70" t="s">
        <v>1918</v>
      </c>
      <c r="B167" s="70">
        <v>97</v>
      </c>
      <c r="C167" s="70">
        <v>12</v>
      </c>
      <c r="D167" s="70">
        <v>6</v>
      </c>
      <c r="E167" s="70">
        <v>2015</v>
      </c>
      <c r="F167" s="70" t="s">
        <v>182</v>
      </c>
      <c r="G167" s="70" t="s">
        <v>1906</v>
      </c>
      <c r="H167" s="70" t="s">
        <v>1907</v>
      </c>
      <c r="I167" s="148"/>
      <c r="J167" s="71">
        <v>2.912702575554682</v>
      </c>
      <c r="K167" s="71">
        <v>4.0372200911183214</v>
      </c>
      <c r="L167" s="71">
        <v>8.9798149058764967</v>
      </c>
      <c r="M167" s="71">
        <v>86.36316305804209</v>
      </c>
      <c r="N167" s="71">
        <v>66.715025940268347</v>
      </c>
      <c r="O167" s="71">
        <v>34.217316354221879</v>
      </c>
      <c r="P167" s="71">
        <v>41.192352967706235</v>
      </c>
      <c r="Q167" s="71">
        <v>3.2491624044704199</v>
      </c>
      <c r="R167" s="71">
        <v>74.788255683488885</v>
      </c>
      <c r="S167" s="71">
        <v>5.8791937809489401</v>
      </c>
      <c r="T167" s="72"/>
      <c r="U167" s="71">
        <v>417051</v>
      </c>
      <c r="V167" s="71">
        <v>1542</v>
      </c>
      <c r="W167" s="71">
        <v>179</v>
      </c>
      <c r="X167" s="71">
        <v>16995</v>
      </c>
      <c r="Y167" s="71">
        <v>23694</v>
      </c>
      <c r="Z167" s="71">
        <v>19880</v>
      </c>
      <c r="AA167" s="71">
        <v>8197</v>
      </c>
      <c r="AB167" s="71">
        <v>44721</v>
      </c>
      <c r="AC167" s="71">
        <v>12783832</v>
      </c>
      <c r="AD167" s="71">
        <v>5.8791937809489401</v>
      </c>
      <c r="AE167" s="72"/>
      <c r="AF167" s="71">
        <v>3942189.3425957132</v>
      </c>
      <c r="AG167" s="71">
        <v>3465358.9980041352</v>
      </c>
      <c r="AH167" s="71">
        <v>1501769.52082659</v>
      </c>
      <c r="AI167" s="71">
        <v>104391808.9068557</v>
      </c>
      <c r="AJ167" s="71">
        <v>107148863.4278235</v>
      </c>
      <c r="AK167" s="71">
        <v>0</v>
      </c>
      <c r="AL167" s="71">
        <v>0</v>
      </c>
      <c r="AM167" s="71">
        <v>6128825.4524606783</v>
      </c>
      <c r="AN167" s="71">
        <v>0</v>
      </c>
      <c r="AO167" s="71">
        <v>0</v>
      </c>
      <c r="AP167" s="71">
        <v>226578815.64856634</v>
      </c>
      <c r="AQ167" s="72"/>
      <c r="AR167" s="71">
        <v>170</v>
      </c>
      <c r="AS167" s="71">
        <v>79</v>
      </c>
      <c r="AT167" s="71">
        <v>1</v>
      </c>
      <c r="AU167" s="71">
        <v>0</v>
      </c>
      <c r="AV167" s="71">
        <v>0</v>
      </c>
      <c r="AW167" s="71">
        <v>0</v>
      </c>
      <c r="AX167" s="71"/>
      <c r="AY167" s="72"/>
      <c r="AZ167" s="71">
        <v>753.32999999999993</v>
      </c>
      <c r="BA167" s="71">
        <v>4203.8999999999996</v>
      </c>
      <c r="BB167" s="71">
        <v>1990</v>
      </c>
      <c r="BC167" s="71">
        <v>0</v>
      </c>
      <c r="BD167" s="71">
        <v>0</v>
      </c>
      <c r="BE167" s="71">
        <v>0</v>
      </c>
      <c r="BF167" s="71"/>
      <c r="BG167" s="72"/>
      <c r="BH167" s="71">
        <v>0</v>
      </c>
      <c r="BI167" s="71">
        <v>0</v>
      </c>
      <c r="BJ167" s="71">
        <v>0</v>
      </c>
      <c r="BK167" s="71">
        <v>0.15</v>
      </c>
      <c r="BL167" s="71">
        <v>0</v>
      </c>
      <c r="BM167" s="71">
        <v>0</v>
      </c>
      <c r="BN167" s="72"/>
      <c r="BO167" s="71">
        <v>0</v>
      </c>
      <c r="BP167" s="71">
        <v>0</v>
      </c>
      <c r="BQ167" s="71">
        <v>0</v>
      </c>
      <c r="BR167" s="71">
        <v>1</v>
      </c>
      <c r="BS167" s="71">
        <v>0</v>
      </c>
      <c r="BT167" s="71">
        <v>0</v>
      </c>
      <c r="BU167"/>
      <c r="BV167" s="70">
        <v>0.15</v>
      </c>
      <c r="BW167" s="70">
        <v>0</v>
      </c>
      <c r="BX167" s="70">
        <v>0</v>
      </c>
      <c r="BY167" s="70">
        <v>0</v>
      </c>
      <c r="BZ167" s="70">
        <v>0</v>
      </c>
      <c r="CA167" s="70">
        <v>0</v>
      </c>
      <c r="CB167" s="70">
        <v>0</v>
      </c>
      <c r="CC167" s="70">
        <v>0</v>
      </c>
      <c r="CD167" s="70">
        <v>0</v>
      </c>
    </row>
    <row r="168" spans="1:82">
      <c r="A168" s="70" t="s">
        <v>1919</v>
      </c>
      <c r="B168" s="70">
        <v>98</v>
      </c>
      <c r="C168" s="70">
        <v>13</v>
      </c>
      <c r="D168" s="70">
        <v>6</v>
      </c>
      <c r="E168" s="70">
        <v>2016</v>
      </c>
      <c r="F168" s="70" t="s">
        <v>155</v>
      </c>
      <c r="G168" s="70" t="s">
        <v>1906</v>
      </c>
      <c r="H168" s="70" t="s">
        <v>1907</v>
      </c>
      <c r="I168" s="148"/>
      <c r="J168" s="71">
        <v>2.2867128060256565</v>
      </c>
      <c r="K168" s="71">
        <v>3.905515086805297</v>
      </c>
      <c r="L168" s="71">
        <v>7.9276984903203722</v>
      </c>
      <c r="M168" s="71">
        <v>67.117475500493029</v>
      </c>
      <c r="N168" s="71">
        <v>61.28730336303083</v>
      </c>
      <c r="O168" s="71">
        <v>34.294883611551811</v>
      </c>
      <c r="P168" s="71">
        <v>41.648964418768479</v>
      </c>
      <c r="Q168" s="71">
        <v>3.1254672324202941</v>
      </c>
      <c r="R168" s="71">
        <v>71.878988692080028</v>
      </c>
      <c r="S168" s="71">
        <v>6.9632720884653532</v>
      </c>
      <c r="T168" s="72"/>
      <c r="U168" s="71">
        <v>350958</v>
      </c>
      <c r="V168" s="71">
        <v>1542</v>
      </c>
      <c r="W168" s="71">
        <v>179</v>
      </c>
      <c r="X168" s="71">
        <v>16995</v>
      </c>
      <c r="Y168" s="71">
        <v>23678</v>
      </c>
      <c r="Z168" s="71">
        <v>20170</v>
      </c>
      <c r="AA168" s="71">
        <v>8572</v>
      </c>
      <c r="AB168" s="71">
        <v>44250</v>
      </c>
      <c r="AC168" s="71">
        <v>12276223.72921625</v>
      </c>
      <c r="AD168" s="71">
        <v>6.9632720884653532</v>
      </c>
      <c r="AE168" s="72"/>
      <c r="AF168" s="71">
        <v>3191388.321839524</v>
      </c>
      <c r="AG168" s="71">
        <v>3339466.951861952</v>
      </c>
      <c r="AH168" s="71">
        <v>1265594.822660377</v>
      </c>
      <c r="AI168" s="71">
        <v>105069491.45709839</v>
      </c>
      <c r="AJ168" s="71">
        <v>101026729.01866551</v>
      </c>
      <c r="AK168" s="71">
        <v>0</v>
      </c>
      <c r="AL168" s="71">
        <v>0</v>
      </c>
      <c r="AM168" s="71">
        <v>6068988.2263442408</v>
      </c>
      <c r="AN168" s="71">
        <v>0</v>
      </c>
      <c r="AO168" s="71">
        <v>0</v>
      </c>
      <c r="AP168" s="71">
        <v>219961658.79846996</v>
      </c>
      <c r="AQ168" s="72"/>
      <c r="AR168" s="71">
        <v>191</v>
      </c>
      <c r="AS168" s="71">
        <v>90</v>
      </c>
      <c r="AT168" s="71">
        <v>1</v>
      </c>
      <c r="AU168" s="71">
        <v>0</v>
      </c>
      <c r="AV168" s="71">
        <v>0</v>
      </c>
      <c r="AW168" s="71">
        <v>0</v>
      </c>
      <c r="AX168" s="71"/>
      <c r="AY168" s="72"/>
      <c r="AZ168" s="71">
        <v>874.32999999999993</v>
      </c>
      <c r="BA168" s="71">
        <v>4574.1000000000004</v>
      </c>
      <c r="BB168" s="71">
        <v>1990</v>
      </c>
      <c r="BC168" s="71">
        <v>0</v>
      </c>
      <c r="BD168" s="71">
        <v>0</v>
      </c>
      <c r="BE168" s="71">
        <v>0</v>
      </c>
      <c r="BF168" s="71"/>
      <c r="BG168" s="72"/>
      <c r="BH168" s="71">
        <v>0</v>
      </c>
      <c r="BI168" s="71">
        <v>0</v>
      </c>
      <c r="BJ168" s="71">
        <v>0</v>
      </c>
      <c r="BK168" s="71">
        <v>0.16700000000000001</v>
      </c>
      <c r="BL168" s="71">
        <v>0</v>
      </c>
      <c r="BM168" s="71">
        <v>0</v>
      </c>
      <c r="BN168" s="72"/>
      <c r="BO168" s="71">
        <v>0</v>
      </c>
      <c r="BP168" s="71">
        <v>0</v>
      </c>
      <c r="BQ168" s="71">
        <v>0</v>
      </c>
      <c r="BR168" s="71">
        <v>1</v>
      </c>
      <c r="BS168" s="71">
        <v>0</v>
      </c>
      <c r="BT168" s="71">
        <v>0</v>
      </c>
      <c r="BU168"/>
      <c r="BV168" s="70">
        <v>0.16700000000000001</v>
      </c>
      <c r="BW168" s="70">
        <v>0</v>
      </c>
      <c r="BX168" s="70">
        <v>0</v>
      </c>
      <c r="BY168" s="70">
        <v>0</v>
      </c>
      <c r="BZ168" s="70">
        <v>0</v>
      </c>
      <c r="CA168" s="70">
        <v>0</v>
      </c>
      <c r="CB168" s="70">
        <v>0</v>
      </c>
      <c r="CC168" s="70">
        <v>0</v>
      </c>
      <c r="CD168" s="70">
        <v>0</v>
      </c>
    </row>
    <row r="169" spans="1:82">
      <c r="A169" s="70" t="s">
        <v>1920</v>
      </c>
      <c r="B169" s="70">
        <v>99</v>
      </c>
      <c r="C169" s="70">
        <v>14</v>
      </c>
      <c r="D169" s="70">
        <v>6</v>
      </c>
      <c r="E169" s="70">
        <v>2017</v>
      </c>
      <c r="F169" s="70" t="s">
        <v>156</v>
      </c>
      <c r="G169" s="70" t="s">
        <v>1906</v>
      </c>
      <c r="H169" s="70" t="s">
        <v>1907</v>
      </c>
      <c r="I169" s="148"/>
      <c r="J169" s="71">
        <v>2.1104425368422453</v>
      </c>
      <c r="K169" s="71">
        <v>4.0519735469036506</v>
      </c>
      <c r="L169" s="71">
        <v>7.2336123623503168</v>
      </c>
      <c r="M169" s="71">
        <v>60.79102343930748</v>
      </c>
      <c r="N169" s="71">
        <v>63.051308486159392</v>
      </c>
      <c r="O169" s="71">
        <v>34.50966208419019</v>
      </c>
      <c r="P169" s="71">
        <v>41.018209382898064</v>
      </c>
      <c r="Q169" s="71">
        <v>2.9896110668098901</v>
      </c>
      <c r="R169" s="71">
        <v>59.731481216210639</v>
      </c>
      <c r="S169" s="71">
        <v>7.3658280771584161</v>
      </c>
      <c r="T169" s="72"/>
      <c r="U169" s="71">
        <v>373453</v>
      </c>
      <c r="V169" s="71">
        <v>1542</v>
      </c>
      <c r="W169" s="71">
        <v>179</v>
      </c>
      <c r="X169" s="71">
        <v>16995</v>
      </c>
      <c r="Y169" s="71">
        <v>23620</v>
      </c>
      <c r="Z169" s="71">
        <v>20633</v>
      </c>
      <c r="AA169" s="71">
        <v>8496</v>
      </c>
      <c r="AB169" s="71">
        <v>43770</v>
      </c>
      <c r="AC169" s="71">
        <v>10403969</v>
      </c>
      <c r="AD169" s="71">
        <v>7.3658280771584161</v>
      </c>
      <c r="AE169" s="72"/>
      <c r="AF169" s="71">
        <v>3159204.5784725961</v>
      </c>
      <c r="AG169" s="71">
        <v>3472641.0995698259</v>
      </c>
      <c r="AH169" s="71">
        <v>1488489.0678254981</v>
      </c>
      <c r="AI169" s="71">
        <v>100411344.5362902</v>
      </c>
      <c r="AJ169" s="71">
        <v>115889221.5457997</v>
      </c>
      <c r="AK169" s="71">
        <v>0</v>
      </c>
      <c r="AL169" s="71">
        <v>0</v>
      </c>
      <c r="AM169" s="71">
        <v>6012548.4328185311</v>
      </c>
      <c r="AN169" s="71">
        <v>0</v>
      </c>
      <c r="AO169" s="71">
        <v>0</v>
      </c>
      <c r="AP169" s="71">
        <v>230433449.26077634</v>
      </c>
      <c r="AQ169" s="72"/>
      <c r="AR169" s="71">
        <v>206</v>
      </c>
      <c r="AS169" s="71">
        <v>99</v>
      </c>
      <c r="AT169" s="71">
        <v>1</v>
      </c>
      <c r="AU169" s="71">
        <v>0</v>
      </c>
      <c r="AV169" s="71">
        <v>0</v>
      </c>
      <c r="AW169" s="71">
        <v>0</v>
      </c>
      <c r="AX169" s="71"/>
      <c r="AY169" s="72"/>
      <c r="AZ169" s="71">
        <v>970.63</v>
      </c>
      <c r="BA169" s="71">
        <v>5501.3000000000011</v>
      </c>
      <c r="BB169" s="71">
        <v>1990</v>
      </c>
      <c r="BC169" s="71">
        <v>0</v>
      </c>
      <c r="BD169" s="71">
        <v>0</v>
      </c>
      <c r="BE169" s="71">
        <v>0</v>
      </c>
      <c r="BF169" s="71"/>
      <c r="BG169" s="72"/>
      <c r="BH169" s="71">
        <v>0</v>
      </c>
      <c r="BI169" s="71">
        <v>0</v>
      </c>
      <c r="BJ169" s="71">
        <v>0</v>
      </c>
      <c r="BK169" s="71">
        <v>0.39500000000000002</v>
      </c>
      <c r="BL169" s="71">
        <v>0</v>
      </c>
      <c r="BM169" s="71">
        <v>0</v>
      </c>
      <c r="BN169" s="72"/>
      <c r="BO169" s="71">
        <v>0</v>
      </c>
      <c r="BP169" s="71">
        <v>0</v>
      </c>
      <c r="BQ169" s="71">
        <v>0</v>
      </c>
      <c r="BR169" s="71">
        <v>1</v>
      </c>
      <c r="BS169" s="71">
        <v>0</v>
      </c>
      <c r="BT169" s="71">
        <v>0</v>
      </c>
      <c r="BU169"/>
      <c r="BV169" s="70">
        <v>0.39500000000000002</v>
      </c>
      <c r="BW169" s="70">
        <v>0</v>
      </c>
      <c r="BX169" s="70">
        <v>0</v>
      </c>
      <c r="BY169" s="70">
        <v>0</v>
      </c>
      <c r="BZ169" s="70">
        <v>0</v>
      </c>
      <c r="CA169" s="70">
        <v>0</v>
      </c>
      <c r="CB169" s="70">
        <v>0</v>
      </c>
      <c r="CC169" s="70">
        <v>0</v>
      </c>
      <c r="CD169" s="70">
        <v>0</v>
      </c>
    </row>
    <row r="170" spans="1:82">
      <c r="A170" s="70" t="s">
        <v>1921</v>
      </c>
      <c r="B170" s="70">
        <v>100</v>
      </c>
      <c r="C170" s="70">
        <v>15</v>
      </c>
      <c r="D170" s="70">
        <v>6</v>
      </c>
      <c r="E170" s="70">
        <v>2018</v>
      </c>
      <c r="F170" s="70" t="s">
        <v>183</v>
      </c>
      <c r="G170" s="70" t="s">
        <v>1906</v>
      </c>
      <c r="H170" s="70" t="s">
        <v>1907</v>
      </c>
      <c r="I170" s="148"/>
      <c r="J170" s="71">
        <v>1.9352771326240761</v>
      </c>
      <c r="K170" s="71">
        <v>3.5186639860163558</v>
      </c>
      <c r="L170" s="71">
        <v>6.4316557123076405</v>
      </c>
      <c r="M170" s="71">
        <v>54.344265764576789</v>
      </c>
      <c r="N170" s="71">
        <v>44.549088450553853</v>
      </c>
      <c r="O170" s="71">
        <v>34.527596983590435</v>
      </c>
      <c r="P170" s="71">
        <v>40.772420486471461</v>
      </c>
      <c r="Q170" s="71">
        <v>2.74534079786332</v>
      </c>
      <c r="R170" s="71">
        <v>50.653357459623606</v>
      </c>
      <c r="S170" s="71">
        <v>6.6399667987838766</v>
      </c>
      <c r="T170" s="72"/>
      <c r="U170" s="71">
        <v>398861</v>
      </c>
      <c r="V170" s="71">
        <v>1542</v>
      </c>
      <c r="W170" s="71">
        <v>179</v>
      </c>
      <c r="X170" s="71">
        <v>16995</v>
      </c>
      <c r="Y170" s="71">
        <v>23622</v>
      </c>
      <c r="Z170" s="71">
        <v>21039</v>
      </c>
      <c r="AA170" s="71">
        <v>8530</v>
      </c>
      <c r="AB170" s="71">
        <v>43315</v>
      </c>
      <c r="AC170" s="71">
        <v>8788173.0000000019</v>
      </c>
      <c r="AD170" s="71">
        <v>6.6399667987838766</v>
      </c>
      <c r="AE170" s="72"/>
      <c r="AF170" s="71">
        <v>3439642.9124721438</v>
      </c>
      <c r="AG170" s="71">
        <v>3183578.8467046442</v>
      </c>
      <c r="AH170" s="71">
        <v>1321097.684499966</v>
      </c>
      <c r="AI170" s="71">
        <v>96103597.407922998</v>
      </c>
      <c r="AJ170" s="71">
        <v>106454118.01529139</v>
      </c>
      <c r="AK170" s="71">
        <v>0</v>
      </c>
      <c r="AL170" s="71">
        <v>0</v>
      </c>
      <c r="AM170" s="71">
        <v>5962357.8604750708</v>
      </c>
      <c r="AN170" s="71">
        <v>0</v>
      </c>
      <c r="AO170" s="71">
        <v>0</v>
      </c>
      <c r="AP170" s="71">
        <v>216464392.72736621</v>
      </c>
      <c r="AQ170" s="72"/>
      <c r="AR170" s="71">
        <v>220</v>
      </c>
      <c r="AS170" s="71">
        <v>103</v>
      </c>
      <c r="AT170" s="71">
        <v>1</v>
      </c>
      <c r="AU170" s="71">
        <v>0</v>
      </c>
      <c r="AV170" s="71">
        <v>0</v>
      </c>
      <c r="AW170" s="71">
        <v>0</v>
      </c>
      <c r="AX170" s="71"/>
      <c r="AY170" s="72"/>
      <c r="AZ170" s="71">
        <v>1076.53</v>
      </c>
      <c r="BA170" s="71">
        <v>5661</v>
      </c>
      <c r="BB170" s="71">
        <v>1990</v>
      </c>
      <c r="BC170" s="71">
        <v>0</v>
      </c>
      <c r="BD170" s="71">
        <v>0</v>
      </c>
      <c r="BE170" s="71">
        <v>0</v>
      </c>
      <c r="BF170" s="71"/>
      <c r="BG170" s="72"/>
      <c r="BH170" s="71">
        <v>0</v>
      </c>
      <c r="BI170" s="71">
        <v>0</v>
      </c>
      <c r="BJ170" s="71">
        <v>0</v>
      </c>
      <c r="BK170" s="71">
        <v>0.23</v>
      </c>
      <c r="BL170" s="71">
        <v>0</v>
      </c>
      <c r="BM170" s="71">
        <v>0</v>
      </c>
      <c r="BN170" s="72"/>
      <c r="BO170" s="71">
        <v>0</v>
      </c>
      <c r="BP170" s="71">
        <v>0</v>
      </c>
      <c r="BQ170" s="71">
        <v>0</v>
      </c>
      <c r="BR170" s="71">
        <v>1</v>
      </c>
      <c r="BS170" s="71">
        <v>0</v>
      </c>
      <c r="BT170" s="71">
        <v>0</v>
      </c>
      <c r="BU170"/>
      <c r="BV170" s="70">
        <v>0.23</v>
      </c>
      <c r="BW170" s="70">
        <v>0</v>
      </c>
      <c r="BX170" s="70">
        <v>0</v>
      </c>
      <c r="BY170" s="70">
        <v>0</v>
      </c>
      <c r="BZ170" s="70">
        <v>0</v>
      </c>
      <c r="CA170" s="70">
        <v>0</v>
      </c>
      <c r="CB170" s="70">
        <v>0</v>
      </c>
      <c r="CC170" s="70">
        <v>0</v>
      </c>
      <c r="CD170" s="70">
        <v>0</v>
      </c>
    </row>
    <row r="171" spans="1:82">
      <c r="A171" s="70" t="s">
        <v>1922</v>
      </c>
      <c r="B171" s="70">
        <v>101</v>
      </c>
      <c r="C171" s="70">
        <v>16</v>
      </c>
      <c r="D171" s="70">
        <v>6</v>
      </c>
      <c r="E171" s="70">
        <v>2019</v>
      </c>
      <c r="F171" s="70" t="s">
        <v>158</v>
      </c>
      <c r="G171" s="70" t="s">
        <v>1906</v>
      </c>
      <c r="H171" s="70" t="s">
        <v>1907</v>
      </c>
      <c r="I171" s="148"/>
      <c r="J171" s="71">
        <v>1.8619328781394635</v>
      </c>
      <c r="K171" s="71">
        <v>3.3623091777289806</v>
      </c>
      <c r="L171" s="71">
        <v>6.5692341644091172</v>
      </c>
      <c r="M171" s="71">
        <v>58.678869582281202</v>
      </c>
      <c r="N171" s="71">
        <v>49.463582678586143</v>
      </c>
      <c r="O171" s="71">
        <v>33.884551511718051</v>
      </c>
      <c r="P171" s="71">
        <v>38.86939332733062</v>
      </c>
      <c r="Q171" s="71">
        <v>2.6700160690091401</v>
      </c>
      <c r="R171" s="71">
        <v>51.173762604332396</v>
      </c>
      <c r="S171" s="71">
        <v>7.1957182547358043</v>
      </c>
      <c r="T171" s="72"/>
      <c r="U171" s="71">
        <v>360524</v>
      </c>
      <c r="V171" s="71">
        <v>1542</v>
      </c>
      <c r="W171" s="71">
        <v>179</v>
      </c>
      <c r="X171" s="71">
        <v>16995</v>
      </c>
      <c r="Y171" s="71">
        <v>23826</v>
      </c>
      <c r="Z171" s="71">
        <v>21214</v>
      </c>
      <c r="AA171" s="71">
        <v>8071</v>
      </c>
      <c r="AB171" s="71">
        <v>43267</v>
      </c>
      <c r="AC171" s="71">
        <v>9023880</v>
      </c>
      <c r="AD171" s="71">
        <v>7.1957182547358043</v>
      </c>
      <c r="AE171" s="72"/>
      <c r="AF171" s="71">
        <v>3230141.739534542</v>
      </c>
      <c r="AG171" s="71">
        <v>3104137.1290811701</v>
      </c>
      <c r="AH171" s="71">
        <v>1528105.079090528</v>
      </c>
      <c r="AI171" s="71">
        <v>97093537.675715536</v>
      </c>
      <c r="AJ171" s="71">
        <v>113769192.3953017</v>
      </c>
      <c r="AK171" s="71">
        <v>0</v>
      </c>
      <c r="AL171" s="71">
        <v>0</v>
      </c>
      <c r="AM171" s="71">
        <v>5892639.6861983864</v>
      </c>
      <c r="AN171" s="71">
        <v>0</v>
      </c>
      <c r="AO171" s="71">
        <v>0</v>
      </c>
      <c r="AP171" s="71">
        <v>224617753.70492187</v>
      </c>
      <c r="AQ171" s="72"/>
      <c r="AR171" s="71">
        <v>221</v>
      </c>
      <c r="AS171" s="71">
        <v>107</v>
      </c>
      <c r="AT171" s="71">
        <v>1</v>
      </c>
      <c r="AU171" s="71">
        <v>0</v>
      </c>
      <c r="AV171" s="71">
        <v>0</v>
      </c>
      <c r="AW171" s="71">
        <v>0</v>
      </c>
      <c r="AX171" s="71"/>
      <c r="AY171" s="72"/>
      <c r="AZ171" s="71">
        <v>1079.6300000000001</v>
      </c>
      <c r="BA171" s="71">
        <v>5858.4</v>
      </c>
      <c r="BB171" s="71">
        <v>1990</v>
      </c>
      <c r="BC171" s="71">
        <v>0</v>
      </c>
      <c r="BD171" s="71">
        <v>0</v>
      </c>
      <c r="BE171" s="71">
        <v>0</v>
      </c>
      <c r="BF171" s="71"/>
      <c r="BG171" s="72"/>
      <c r="BH171" s="71">
        <v>0</v>
      </c>
      <c r="BI171" s="71">
        <v>0</v>
      </c>
      <c r="BJ171" s="71">
        <v>0</v>
      </c>
      <c r="BK171" s="71">
        <v>0.36899999999999999</v>
      </c>
      <c r="BL171" s="71">
        <v>0</v>
      </c>
      <c r="BM171" s="71">
        <v>0</v>
      </c>
      <c r="BN171" s="72"/>
      <c r="BO171" s="71">
        <v>0</v>
      </c>
      <c r="BP171" s="71">
        <v>0</v>
      </c>
      <c r="BQ171" s="71">
        <v>0</v>
      </c>
      <c r="BR171" s="71">
        <v>1</v>
      </c>
      <c r="BS171" s="71">
        <v>0</v>
      </c>
      <c r="BT171" s="71">
        <v>0</v>
      </c>
      <c r="BU171"/>
      <c r="BV171" s="70">
        <v>0.36899999999999999</v>
      </c>
      <c r="BW171" s="70">
        <v>0</v>
      </c>
      <c r="BX171" s="70">
        <v>0</v>
      </c>
      <c r="BY171" s="70">
        <v>0</v>
      </c>
      <c r="BZ171" s="70">
        <v>0</v>
      </c>
      <c r="CA171" s="70">
        <v>0</v>
      </c>
      <c r="CB171" s="70">
        <v>0</v>
      </c>
      <c r="CC171" s="70">
        <v>0</v>
      </c>
      <c r="CD171" s="70">
        <v>0</v>
      </c>
    </row>
    <row r="172" spans="1:82">
      <c r="A172" s="70" t="s">
        <v>1923</v>
      </c>
      <c r="B172" s="70">
        <v>102</v>
      </c>
      <c r="C172" s="70">
        <v>17</v>
      </c>
      <c r="D172" s="70">
        <v>6</v>
      </c>
      <c r="E172" s="70">
        <v>2020</v>
      </c>
      <c r="F172" s="70" t="s">
        <v>159</v>
      </c>
      <c r="G172" s="70" t="s">
        <v>1906</v>
      </c>
      <c r="H172" s="70" t="s">
        <v>1907</v>
      </c>
      <c r="I172" s="148"/>
      <c r="J172" s="71">
        <v>2.0875566023240859</v>
      </c>
      <c r="K172" s="71">
        <v>4.1695354101773177</v>
      </c>
      <c r="L172" s="71">
        <v>5.3815384648036737</v>
      </c>
      <c r="M172" s="71">
        <v>57.120685783792489</v>
      </c>
      <c r="N172" s="71">
        <v>48.071528170827321</v>
      </c>
      <c r="O172" s="71">
        <v>29.8192049071295</v>
      </c>
      <c r="P172" s="71">
        <v>36.546719814452828</v>
      </c>
      <c r="Q172" s="71">
        <v>2.5130239527087599</v>
      </c>
      <c r="R172" s="71">
        <v>49.014302699593536</v>
      </c>
      <c r="S172" s="71">
        <v>5.8018982218886439</v>
      </c>
      <c r="T172" s="72"/>
      <c r="U172" s="71">
        <v>414260</v>
      </c>
      <c r="V172" s="71">
        <v>1696</v>
      </c>
      <c r="W172" s="71">
        <v>128</v>
      </c>
      <c r="X172" s="71">
        <v>16912</v>
      </c>
      <c r="Y172" s="71">
        <v>23732</v>
      </c>
      <c r="Z172" s="71">
        <v>21308</v>
      </c>
      <c r="AA172" s="71">
        <v>8066</v>
      </c>
      <c r="AB172" s="71">
        <v>42622</v>
      </c>
      <c r="AC172" s="71">
        <v>8688754</v>
      </c>
      <c r="AD172" s="71">
        <v>5.8018982218886439</v>
      </c>
      <c r="AE172" s="72"/>
      <c r="AF172" s="71">
        <v>3501747.8695623409</v>
      </c>
      <c r="AG172" s="71">
        <v>3577551.3191351853</v>
      </c>
      <c r="AH172" s="71">
        <v>1450322.0791228164</v>
      </c>
      <c r="AI172" s="71">
        <v>91044483.076563299</v>
      </c>
      <c r="AJ172" s="71">
        <v>104371165.28088351</v>
      </c>
      <c r="AK172" s="71"/>
      <c r="AL172" s="71"/>
      <c r="AM172" s="71">
        <v>5562644.5402966514</v>
      </c>
      <c r="AN172" s="71"/>
      <c r="AO172" s="71"/>
      <c r="AP172" s="71">
        <v>209507914.16556379</v>
      </c>
      <c r="AQ172" s="72"/>
      <c r="AR172" s="71">
        <v>223</v>
      </c>
      <c r="AS172" s="71">
        <v>108</v>
      </c>
      <c r="AT172" s="71">
        <v>1</v>
      </c>
      <c r="AU172" s="71">
        <v>0</v>
      </c>
      <c r="AV172" s="71">
        <v>0</v>
      </c>
      <c r="AW172" s="71">
        <v>0</v>
      </c>
      <c r="AX172" s="71"/>
      <c r="AY172" s="72"/>
      <c r="AZ172" s="71">
        <v>1094.53</v>
      </c>
      <c r="BA172" s="71">
        <v>6357.8999999999987</v>
      </c>
      <c r="BB172" s="71">
        <v>1990</v>
      </c>
      <c r="BC172" s="71">
        <v>0</v>
      </c>
      <c r="BD172" s="71">
        <v>0</v>
      </c>
      <c r="BE172" s="71">
        <v>0</v>
      </c>
      <c r="BF172" s="71"/>
      <c r="BG172" s="72"/>
      <c r="BH172" s="71">
        <v>0</v>
      </c>
      <c r="BI172" s="71">
        <v>0</v>
      </c>
      <c r="BJ172" s="71">
        <v>0</v>
      </c>
      <c r="BK172" s="71">
        <v>0.26400000000000001</v>
      </c>
      <c r="BL172" s="71">
        <v>0</v>
      </c>
      <c r="BM172" s="71">
        <v>0</v>
      </c>
      <c r="BN172" s="72"/>
      <c r="BO172" s="71">
        <v>0</v>
      </c>
      <c r="BP172" s="71">
        <v>0</v>
      </c>
      <c r="BQ172" s="71">
        <v>0</v>
      </c>
      <c r="BR172" s="71">
        <v>1</v>
      </c>
      <c r="BS172" s="71">
        <v>0</v>
      </c>
      <c r="BT172" s="71">
        <v>0</v>
      </c>
      <c r="BU172"/>
      <c r="BV172" s="70">
        <v>0.26400000000000001</v>
      </c>
      <c r="BW172" s="70">
        <v>0</v>
      </c>
      <c r="BX172" s="70">
        <v>0</v>
      </c>
      <c r="BY172" s="70">
        <v>0</v>
      </c>
      <c r="BZ172" s="70">
        <v>0</v>
      </c>
      <c r="CA172" s="70">
        <v>0</v>
      </c>
      <c r="CB172" s="70">
        <v>0</v>
      </c>
      <c r="CC172" s="70">
        <v>0</v>
      </c>
      <c r="CD172" s="70">
        <v>0</v>
      </c>
    </row>
    <row r="173" spans="1:82">
      <c r="A173" s="70" t="s">
        <v>1924</v>
      </c>
      <c r="B173" s="70">
        <v>102</v>
      </c>
      <c r="C173" s="70">
        <v>18</v>
      </c>
      <c r="D173" s="70">
        <v>6</v>
      </c>
      <c r="E173" s="70">
        <v>2021</v>
      </c>
      <c r="F173" s="70" t="s">
        <v>160</v>
      </c>
      <c r="G173" s="70" t="s">
        <v>1906</v>
      </c>
      <c r="H173" s="70" t="s">
        <v>1907</v>
      </c>
      <c r="I173" s="148"/>
      <c r="J173" s="71">
        <v>1.8066739529864109</v>
      </c>
      <c r="K173" s="71">
        <v>4.2313186710620574</v>
      </c>
      <c r="L173" s="71">
        <v>4.7095923474387984</v>
      </c>
      <c r="M173" s="71">
        <v>53.854767615139309</v>
      </c>
      <c r="N173" s="71">
        <v>43.593311779814215</v>
      </c>
      <c r="O173" s="71">
        <v>29.235008202496903</v>
      </c>
      <c r="P173" s="71">
        <v>37.832697819054736</v>
      </c>
      <c r="Q173" s="71">
        <v>2.4614252865537098</v>
      </c>
      <c r="R173" s="71">
        <v>46.562529682232345</v>
      </c>
      <c r="S173" s="71">
        <v>4.9667269463382384</v>
      </c>
      <c r="T173" s="72"/>
      <c r="U173" s="71">
        <v>465438</v>
      </c>
      <c r="V173" s="71">
        <v>1696</v>
      </c>
      <c r="W173" s="71">
        <v>128</v>
      </c>
      <c r="X173" s="71">
        <v>16912</v>
      </c>
      <c r="Y173" s="71">
        <v>23685</v>
      </c>
      <c r="Z173" s="71">
        <v>21510</v>
      </c>
      <c r="AA173" s="71">
        <v>8142</v>
      </c>
      <c r="AB173" s="71">
        <v>42157</v>
      </c>
      <c r="AC173" s="71">
        <v>8007473</v>
      </c>
      <c r="AD173" s="71">
        <v>4.9667269463382384</v>
      </c>
      <c r="AE173" s="72"/>
      <c r="AF173" s="71">
        <v>3462835.9864121759</v>
      </c>
      <c r="AG173" s="71">
        <v>3629376.0715250373</v>
      </c>
      <c r="AH173" s="71">
        <v>1338265.4717810042</v>
      </c>
      <c r="AI173" s="71">
        <v>102373766.31441732</v>
      </c>
      <c r="AJ173" s="71">
        <v>112709660.877275</v>
      </c>
      <c r="AK173" s="71">
        <v>0</v>
      </c>
      <c r="AL173" s="71">
        <v>0</v>
      </c>
      <c r="AM173" s="71">
        <v>5533691.7183135478</v>
      </c>
      <c r="AN173" s="71">
        <v>0</v>
      </c>
      <c r="AO173" s="71">
        <v>0</v>
      </c>
      <c r="AP173" s="71">
        <v>229047596.43972409</v>
      </c>
      <c r="AQ173" s="72"/>
      <c r="AR173" s="71">
        <v>225</v>
      </c>
      <c r="AS173" s="71">
        <v>109</v>
      </c>
      <c r="AT173" s="71">
        <v>1</v>
      </c>
      <c r="AU173" s="71">
        <v>0</v>
      </c>
      <c r="AV173" s="71">
        <v>0</v>
      </c>
      <c r="AW173" s="71">
        <v>0</v>
      </c>
      <c r="AX173" s="71"/>
      <c r="AY173" s="72"/>
      <c r="AZ173" s="71">
        <v>1109.93</v>
      </c>
      <c r="BA173" s="71">
        <v>6407.3999999999987</v>
      </c>
      <c r="BB173" s="71">
        <v>1990</v>
      </c>
      <c r="BC173" s="71">
        <v>0</v>
      </c>
      <c r="BD173" s="71">
        <v>0</v>
      </c>
      <c r="BE173" s="71">
        <v>0</v>
      </c>
      <c r="BF173" s="71"/>
      <c r="BG173" s="72"/>
      <c r="BH173" s="71">
        <v>0</v>
      </c>
      <c r="BI173" s="71">
        <v>0</v>
      </c>
      <c r="BJ173" s="71">
        <v>0</v>
      </c>
      <c r="BK173" s="71">
        <v>0.27200000000000002</v>
      </c>
      <c r="BL173" s="71">
        <v>0</v>
      </c>
      <c r="BM173" s="71">
        <v>0</v>
      </c>
      <c r="BN173" s="72"/>
      <c r="BO173" s="71">
        <v>0</v>
      </c>
      <c r="BP173" s="71">
        <v>0</v>
      </c>
      <c r="BQ173" s="71">
        <v>0</v>
      </c>
      <c r="BR173" s="71">
        <v>1</v>
      </c>
      <c r="BS173" s="71">
        <v>0</v>
      </c>
      <c r="BT173" s="71">
        <v>0</v>
      </c>
      <c r="BU173"/>
      <c r="BV173" s="70">
        <v>0.27200000000000002</v>
      </c>
      <c r="BW173" s="70">
        <v>0</v>
      </c>
      <c r="BX173" s="70">
        <v>0</v>
      </c>
      <c r="BY173" s="70">
        <v>0</v>
      </c>
      <c r="BZ173" s="70">
        <v>0</v>
      </c>
      <c r="CA173" s="70">
        <v>0</v>
      </c>
      <c r="CB173" s="70">
        <v>0</v>
      </c>
      <c r="CC173" s="70">
        <v>0</v>
      </c>
      <c r="CD173" s="70">
        <v>0</v>
      </c>
    </row>
    <row r="174" spans="1:82">
      <c r="A174" s="70" t="s">
        <v>1925</v>
      </c>
      <c r="B174" s="70">
        <v>102</v>
      </c>
      <c r="C174" s="70">
        <v>19</v>
      </c>
      <c r="D174" s="70">
        <v>6</v>
      </c>
      <c r="E174" s="70">
        <v>2022</v>
      </c>
      <c r="F174" s="70" t="s">
        <v>161</v>
      </c>
      <c r="G174" s="70" t="s">
        <v>1906</v>
      </c>
      <c r="H174" s="70" t="s">
        <v>1907</v>
      </c>
      <c r="I174" s="148"/>
      <c r="J174" s="71">
        <v>2.0701750470751601</v>
      </c>
      <c r="K174" s="71">
        <v>3.9114263777123806</v>
      </c>
      <c r="L174" s="71">
        <v>4.662126895725681</v>
      </c>
      <c r="M174" s="71">
        <v>58.805637640320946</v>
      </c>
      <c r="N174" s="71">
        <v>58.829890452885337</v>
      </c>
      <c r="O174" s="71">
        <v>30.88607028350086</v>
      </c>
      <c r="P174" s="71">
        <v>37.314965475839898</v>
      </c>
      <c r="Q174" s="71">
        <v>2.4531063372702016</v>
      </c>
      <c r="R174" s="71">
        <v>49.119645587610719</v>
      </c>
      <c r="S174" s="71">
        <v>5.8403416679090494</v>
      </c>
      <c r="T174" s="72"/>
      <c r="U174" s="71">
        <v>469456</v>
      </c>
      <c r="V174" s="71">
        <v>1696</v>
      </c>
      <c r="W174" s="71">
        <v>128</v>
      </c>
      <c r="X174" s="71">
        <v>16912</v>
      </c>
      <c r="Y174" s="71">
        <v>23605</v>
      </c>
      <c r="Z174" s="71">
        <v>21591</v>
      </c>
      <c r="AA174" s="71">
        <v>8153</v>
      </c>
      <c r="AB174" s="71">
        <v>41670</v>
      </c>
      <c r="AC174" s="71">
        <v>8553319</v>
      </c>
      <c r="AD174" s="71">
        <v>5.8403416679090494</v>
      </c>
      <c r="AE174" s="72"/>
      <c r="AF174" s="71">
        <v>3194429.9131910107</v>
      </c>
      <c r="AG174" s="71">
        <v>2910593.92673105</v>
      </c>
      <c r="AH174" s="71">
        <v>1486235.8678262329</v>
      </c>
      <c r="AI174" s="71">
        <v>93207294.503966689</v>
      </c>
      <c r="AJ174" s="71">
        <v>115551018.08868563</v>
      </c>
      <c r="AK174" s="71">
        <v>0</v>
      </c>
      <c r="AL174" s="71">
        <v>0</v>
      </c>
      <c r="AM174" s="71">
        <v>5380734.3579445053</v>
      </c>
      <c r="AN174" s="71">
        <v>0</v>
      </c>
      <c r="AO174" s="71">
        <v>0</v>
      </c>
      <c r="AP174" s="71">
        <v>221730306.65834513</v>
      </c>
      <c r="AQ174" s="72"/>
      <c r="AR174" s="71">
        <v>226</v>
      </c>
      <c r="AS174" s="71">
        <v>109</v>
      </c>
      <c r="AT174" s="71">
        <v>1</v>
      </c>
      <c r="AU174" s="71">
        <v>0</v>
      </c>
      <c r="AV174" s="71">
        <v>0</v>
      </c>
      <c r="AW174" s="71">
        <v>0</v>
      </c>
      <c r="AX174" s="71"/>
      <c r="AY174" s="72"/>
      <c r="AZ174" s="71">
        <v>1115.4299999999998</v>
      </c>
      <c r="BA174" s="71">
        <v>6407.3999999999987</v>
      </c>
      <c r="BB174" s="71">
        <v>1990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1926</v>
      </c>
      <c r="B175" s="70">
        <v>102</v>
      </c>
      <c r="C175" s="70">
        <v>20</v>
      </c>
      <c r="D175" s="70">
        <v>6</v>
      </c>
      <c r="E175" s="70">
        <v>2023</v>
      </c>
      <c r="F175" s="70" t="s">
        <v>1539</v>
      </c>
      <c r="G175" s="70" t="s">
        <v>1906</v>
      </c>
      <c r="H175" s="70" t="s">
        <v>1907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231</v>
      </c>
      <c r="AS175" s="71">
        <v>109</v>
      </c>
      <c r="AT175" s="71">
        <v>1</v>
      </c>
      <c r="AU175" s="71">
        <v>0</v>
      </c>
      <c r="AV175" s="71">
        <v>0</v>
      </c>
      <c r="AW175" s="71">
        <v>1</v>
      </c>
      <c r="AX175" s="71"/>
      <c r="AY175" s="72"/>
      <c r="AZ175" s="71">
        <v>1143.0299999999997</v>
      </c>
      <c r="BA175" s="71">
        <v>6407.3999999999987</v>
      </c>
      <c r="BB175" s="71">
        <v>1990</v>
      </c>
      <c r="BC175" s="71">
        <v>0</v>
      </c>
      <c r="BD175" s="71">
        <v>0</v>
      </c>
      <c r="BE175" s="71">
        <v>125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1927</v>
      </c>
      <c r="B176" s="70">
        <v>102</v>
      </c>
      <c r="C176" s="70">
        <v>21</v>
      </c>
      <c r="D176" s="70">
        <v>6</v>
      </c>
      <c r="E176" s="70">
        <v>2024</v>
      </c>
      <c r="F176" s="70" t="s">
        <v>1558</v>
      </c>
      <c r="G176" s="70" t="s">
        <v>1906</v>
      </c>
      <c r="H176" s="70" t="s">
        <v>1907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1928</v>
      </c>
      <c r="B177" s="70">
        <v>154</v>
      </c>
      <c r="C177" s="70">
        <v>1</v>
      </c>
      <c r="D177" s="70">
        <v>10</v>
      </c>
      <c r="E177" s="70">
        <v>1990</v>
      </c>
      <c r="F177" s="70" t="s">
        <v>787</v>
      </c>
      <c r="G177" s="70" t="s">
        <v>1929</v>
      </c>
      <c r="H177" s="70" t="s">
        <v>1930</v>
      </c>
      <c r="I177" s="148"/>
      <c r="J177" s="71">
        <v>37.961606131795882</v>
      </c>
      <c r="K177" s="71">
        <v>6.0812808985990454</v>
      </c>
      <c r="L177" s="71">
        <v>0</v>
      </c>
      <c r="M177" s="71">
        <v>37.71013036779258</v>
      </c>
      <c r="N177" s="71">
        <v>31.862940414528239</v>
      </c>
      <c r="O177" s="71">
        <v>20.055350055706779</v>
      </c>
      <c r="P177" s="71">
        <v>20.8969035500626</v>
      </c>
      <c r="Q177" s="71">
        <v>1.7624370783528001</v>
      </c>
      <c r="R177" s="71">
        <v>0</v>
      </c>
      <c r="S177" s="71">
        <v>1.802469167652434</v>
      </c>
      <c r="T177" s="72"/>
      <c r="U177" s="71">
        <v>1793537</v>
      </c>
      <c r="V177" s="71">
        <v>1420</v>
      </c>
      <c r="W177" s="71">
        <v>0</v>
      </c>
      <c r="X177" s="71">
        <v>8176</v>
      </c>
      <c r="Y177" s="71">
        <v>7325</v>
      </c>
      <c r="Z177" s="71">
        <v>8249</v>
      </c>
      <c r="AA177" s="71">
        <v>5074</v>
      </c>
      <c r="AB177" s="71">
        <v>28616</v>
      </c>
      <c r="AC177" s="71">
        <v>0</v>
      </c>
      <c r="AD177" s="71">
        <v>1.802469167652434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1931</v>
      </c>
      <c r="B178" s="70">
        <v>155</v>
      </c>
      <c r="C178" s="70">
        <v>2</v>
      </c>
      <c r="D178" s="70">
        <v>10</v>
      </c>
      <c r="E178" s="70">
        <v>2005</v>
      </c>
      <c r="F178" s="70" t="s">
        <v>789</v>
      </c>
      <c r="G178" s="1064" t="s">
        <v>1929</v>
      </c>
      <c r="H178" s="70" t="s">
        <v>1930</v>
      </c>
      <c r="I178" s="148"/>
      <c r="J178" s="71">
        <v>30.770697674815761</v>
      </c>
      <c r="K178" s="71">
        <v>4.2722476640868781</v>
      </c>
      <c r="L178" s="71">
        <v>0</v>
      </c>
      <c r="M178" s="71">
        <v>113.7085567748418</v>
      </c>
      <c r="N178" s="71">
        <v>54.394495814692363</v>
      </c>
      <c r="O178" s="71">
        <v>34.475147635780253</v>
      </c>
      <c r="P178" s="71">
        <v>26.822891151854531</v>
      </c>
      <c r="Q178" s="71">
        <v>1.9545413788172601</v>
      </c>
      <c r="R178" s="71">
        <v>0</v>
      </c>
      <c r="S178" s="71">
        <v>0</v>
      </c>
      <c r="T178" s="72"/>
      <c r="U178" s="71">
        <v>1255278</v>
      </c>
      <c r="V178" s="71">
        <v>1133</v>
      </c>
      <c r="W178" s="71">
        <v>0</v>
      </c>
      <c r="X178" s="71">
        <v>10599</v>
      </c>
      <c r="Y178" s="71">
        <v>10971</v>
      </c>
      <c r="Z178" s="71">
        <v>16409</v>
      </c>
      <c r="AA178" s="71">
        <v>5334</v>
      </c>
      <c r="AB178" s="71">
        <v>33176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1932</v>
      </c>
      <c r="B179" s="70">
        <v>156</v>
      </c>
      <c r="C179" s="70">
        <v>3</v>
      </c>
      <c r="D179" s="70">
        <v>10</v>
      </c>
      <c r="E179" s="70">
        <v>2006</v>
      </c>
      <c r="F179" s="70" t="s">
        <v>790</v>
      </c>
      <c r="G179" s="1064" t="s">
        <v>1929</v>
      </c>
      <c r="H179" s="70" t="s">
        <v>1930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1933</v>
      </c>
      <c r="B180" s="70">
        <v>157</v>
      </c>
      <c r="C180" s="70">
        <v>4</v>
      </c>
      <c r="D180" s="70">
        <v>10</v>
      </c>
      <c r="E180" s="70">
        <v>2007</v>
      </c>
      <c r="F180" s="70" t="s">
        <v>791</v>
      </c>
      <c r="G180" s="70" t="s">
        <v>1929</v>
      </c>
      <c r="H180" s="70" t="s">
        <v>1930</v>
      </c>
      <c r="I180" s="148"/>
      <c r="J180" s="71">
        <v>22.347776683874539</v>
      </c>
      <c r="K180" s="71">
        <v>3.7348802371403962</v>
      </c>
      <c r="L180" s="71">
        <v>0</v>
      </c>
      <c r="M180" s="71">
        <v>96.50698509589553</v>
      </c>
      <c r="N180" s="71">
        <v>50.748030997983982</v>
      </c>
      <c r="O180" s="71">
        <v>34.414511109832347</v>
      </c>
      <c r="P180" s="71">
        <v>26.528274826964541</v>
      </c>
      <c r="Q180" s="71">
        <v>2.1158563260278598</v>
      </c>
      <c r="R180" s="71">
        <v>0</v>
      </c>
      <c r="S180" s="71">
        <v>4.0292370958482868</v>
      </c>
      <c r="T180" s="72"/>
      <c r="U180" s="71">
        <v>1002158</v>
      </c>
      <c r="V180" s="71">
        <v>1004</v>
      </c>
      <c r="W180" s="71">
        <v>0</v>
      </c>
      <c r="X180" s="71">
        <v>12492</v>
      </c>
      <c r="Y180" s="71">
        <v>11527</v>
      </c>
      <c r="Z180" s="71">
        <v>17028</v>
      </c>
      <c r="AA180" s="71">
        <v>5195</v>
      </c>
      <c r="AB180" s="71">
        <v>34015</v>
      </c>
      <c r="AC180" s="71">
        <v>0</v>
      </c>
      <c r="AD180" s="71">
        <v>4.0292370958482868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1934</v>
      </c>
      <c r="B181" s="70">
        <v>158</v>
      </c>
      <c r="C181" s="70">
        <v>5</v>
      </c>
      <c r="D181" s="70">
        <v>10</v>
      </c>
      <c r="E181" s="70">
        <v>2008</v>
      </c>
      <c r="F181" s="70" t="s">
        <v>792</v>
      </c>
      <c r="G181" s="70" t="s">
        <v>1929</v>
      </c>
      <c r="H181" s="70" t="s">
        <v>1930</v>
      </c>
      <c r="I181" s="148"/>
      <c r="J181" s="71">
        <v>16.78240224697652</v>
      </c>
      <c r="K181" s="71">
        <v>2.8913797046320839</v>
      </c>
      <c r="L181" s="71">
        <v>0</v>
      </c>
      <c r="M181" s="71">
        <v>107.8725764553914</v>
      </c>
      <c r="N181" s="71">
        <v>55.169570195111383</v>
      </c>
      <c r="O181" s="71">
        <v>33.651751816902298</v>
      </c>
      <c r="P181" s="71">
        <v>25.661530116488979</v>
      </c>
      <c r="Q181" s="71">
        <v>2.1039550751851501</v>
      </c>
      <c r="R181" s="71">
        <v>0</v>
      </c>
      <c r="S181" s="71">
        <v>4.5346790438551867</v>
      </c>
      <c r="T181" s="72"/>
      <c r="U181" s="71">
        <v>871383</v>
      </c>
      <c r="V181" s="71">
        <v>1004</v>
      </c>
      <c r="W181" s="71">
        <v>0</v>
      </c>
      <c r="X181" s="71">
        <v>12492</v>
      </c>
      <c r="Y181" s="71">
        <v>11857</v>
      </c>
      <c r="Z181" s="71">
        <v>17235</v>
      </c>
      <c r="AA181" s="71">
        <v>5031</v>
      </c>
      <c r="AB181" s="71">
        <v>34380</v>
      </c>
      <c r="AC181" s="71">
        <v>0</v>
      </c>
      <c r="AD181" s="71">
        <v>4.5346790438551867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1935</v>
      </c>
      <c r="B182" s="70">
        <v>159</v>
      </c>
      <c r="C182" s="70">
        <v>6</v>
      </c>
      <c r="D182" s="70">
        <v>10</v>
      </c>
      <c r="E182" s="70">
        <v>2009</v>
      </c>
      <c r="F182" s="70" t="s">
        <v>176</v>
      </c>
      <c r="G182" s="70" t="s">
        <v>1929</v>
      </c>
      <c r="H182" s="70" t="s">
        <v>1930</v>
      </c>
      <c r="I182" s="148"/>
      <c r="J182" s="71">
        <v>17.801102326617411</v>
      </c>
      <c r="K182" s="71">
        <v>3.1048136199475191</v>
      </c>
      <c r="L182" s="71">
        <v>4.2824259813352201</v>
      </c>
      <c r="M182" s="71">
        <v>102.3380479905755</v>
      </c>
      <c r="N182" s="71">
        <v>50.334558611839419</v>
      </c>
      <c r="O182" s="71">
        <v>34.967647768737109</v>
      </c>
      <c r="P182" s="71">
        <v>24.772725995597561</v>
      </c>
      <c r="Q182" s="71">
        <v>2.0251919319497298</v>
      </c>
      <c r="R182" s="71">
        <v>0</v>
      </c>
      <c r="S182" s="71">
        <v>4.7473951178561338</v>
      </c>
      <c r="T182" s="72"/>
      <c r="U182" s="71">
        <v>827358</v>
      </c>
      <c r="V182" s="71">
        <v>1076</v>
      </c>
      <c r="W182" s="71">
        <v>95</v>
      </c>
      <c r="X182" s="71">
        <v>13225</v>
      </c>
      <c r="Y182" s="71">
        <v>12134</v>
      </c>
      <c r="Z182" s="71">
        <v>17677</v>
      </c>
      <c r="AA182" s="71">
        <v>4986</v>
      </c>
      <c r="AB182" s="71">
        <v>34739</v>
      </c>
      <c r="AC182" s="71">
        <v>0</v>
      </c>
      <c r="AD182" s="71">
        <v>4.7473951178561338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31.163</v>
      </c>
      <c r="BM182" s="71">
        <v>0</v>
      </c>
      <c r="BN182" s="72"/>
      <c r="BO182" s="71">
        <v>0</v>
      </c>
      <c r="BP182" s="71">
        <v>0</v>
      </c>
      <c r="BQ182" s="71">
        <v>0</v>
      </c>
      <c r="BR182" s="71">
        <v>0</v>
      </c>
      <c r="BS182" s="71">
        <v>3</v>
      </c>
      <c r="BT182" s="71">
        <v>0</v>
      </c>
      <c r="BU182"/>
      <c r="BV182" s="70">
        <v>31.163</v>
      </c>
      <c r="BW182" s="70">
        <v>0</v>
      </c>
      <c r="BX182" s="70">
        <v>0</v>
      </c>
      <c r="BY182" s="70">
        <v>0</v>
      </c>
      <c r="BZ182" s="70">
        <v>0</v>
      </c>
      <c r="CA182" s="70">
        <v>0</v>
      </c>
      <c r="CB182" s="70">
        <v>0</v>
      </c>
      <c r="CC182" s="70">
        <v>0</v>
      </c>
      <c r="CD182" s="70">
        <v>0</v>
      </c>
    </row>
    <row r="183" spans="1:82">
      <c r="A183" s="70" t="s">
        <v>1936</v>
      </c>
      <c r="B183" s="70">
        <v>160</v>
      </c>
      <c r="C183" s="70">
        <v>7</v>
      </c>
      <c r="D183" s="70">
        <v>10</v>
      </c>
      <c r="E183" s="70">
        <v>2010</v>
      </c>
      <c r="F183" s="70" t="s">
        <v>177</v>
      </c>
      <c r="G183" s="70" t="s">
        <v>1929</v>
      </c>
      <c r="H183" s="70" t="s">
        <v>1930</v>
      </c>
      <c r="I183" s="148"/>
      <c r="J183" s="71">
        <v>15.41035020771548</v>
      </c>
      <c r="K183" s="71">
        <v>3.2916721073761148</v>
      </c>
      <c r="L183" s="71">
        <v>4.1752171017908672</v>
      </c>
      <c r="M183" s="71">
        <v>106.0958633075674</v>
      </c>
      <c r="N183" s="71">
        <v>54.313273888803089</v>
      </c>
      <c r="O183" s="71">
        <v>35.774656854456808</v>
      </c>
      <c r="P183" s="71">
        <v>25.31041988231058</v>
      </c>
      <c r="Q183" s="71">
        <v>2.1376987554058999</v>
      </c>
      <c r="R183" s="71">
        <v>0</v>
      </c>
      <c r="S183" s="71">
        <v>3.91845449083405</v>
      </c>
      <c r="T183" s="72"/>
      <c r="U183" s="71">
        <v>812148</v>
      </c>
      <c r="V183" s="71">
        <v>1076</v>
      </c>
      <c r="W183" s="71">
        <v>95</v>
      </c>
      <c r="X183" s="71">
        <v>13225</v>
      </c>
      <c r="Y183" s="71">
        <v>12405</v>
      </c>
      <c r="Z183" s="71">
        <v>18169</v>
      </c>
      <c r="AA183" s="71">
        <v>4967</v>
      </c>
      <c r="AB183" s="71">
        <v>35137</v>
      </c>
      <c r="AC183" s="71">
        <v>0</v>
      </c>
      <c r="AD183" s="71">
        <v>3.91845449083405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27.213000000000001</v>
      </c>
      <c r="BM183" s="71">
        <v>0</v>
      </c>
      <c r="BN183" s="72"/>
      <c r="BO183" s="71">
        <v>0</v>
      </c>
      <c r="BP183" s="71">
        <v>0</v>
      </c>
      <c r="BQ183" s="71">
        <v>0</v>
      </c>
      <c r="BR183" s="71">
        <v>0</v>
      </c>
      <c r="BS183" s="71">
        <v>3</v>
      </c>
      <c r="BT183" s="71">
        <v>0</v>
      </c>
      <c r="BU183"/>
      <c r="BV183" s="70">
        <v>27.213000000000001</v>
      </c>
      <c r="BW183" s="70">
        <v>0</v>
      </c>
      <c r="BX183" s="70">
        <v>0</v>
      </c>
      <c r="BY183" s="70">
        <v>0</v>
      </c>
      <c r="BZ183" s="70">
        <v>0</v>
      </c>
      <c r="CA183" s="70">
        <v>0</v>
      </c>
      <c r="CB183" s="70">
        <v>0</v>
      </c>
      <c r="CC183" s="70">
        <v>0</v>
      </c>
      <c r="CD183" s="70">
        <v>0</v>
      </c>
    </row>
    <row r="184" spans="1:82">
      <c r="A184" s="70" t="s">
        <v>1937</v>
      </c>
      <c r="B184" s="70">
        <v>161</v>
      </c>
      <c r="C184" s="70">
        <v>8</v>
      </c>
      <c r="D184" s="70">
        <v>10</v>
      </c>
      <c r="E184" s="70">
        <v>2011</v>
      </c>
      <c r="F184" s="70" t="s">
        <v>178</v>
      </c>
      <c r="G184" s="70" t="s">
        <v>1929</v>
      </c>
      <c r="H184" s="70" t="s">
        <v>1930</v>
      </c>
      <c r="I184" s="148"/>
      <c r="J184" s="71">
        <v>14.26399425954412</v>
      </c>
      <c r="K184" s="71">
        <v>3.7189808457202989</v>
      </c>
      <c r="L184" s="71">
        <v>4.6873359309711944</v>
      </c>
      <c r="M184" s="71">
        <v>103.2757700714955</v>
      </c>
      <c r="N184" s="71">
        <v>57.523411004062133</v>
      </c>
      <c r="O184" s="71">
        <v>35.888894083321411</v>
      </c>
      <c r="P184" s="71">
        <v>24.455278142150739</v>
      </c>
      <c r="Q184" s="71">
        <v>2.4976710948335401</v>
      </c>
      <c r="R184" s="71">
        <v>0</v>
      </c>
      <c r="S184" s="71">
        <v>4.0779795767708604</v>
      </c>
      <c r="T184" s="72"/>
      <c r="U184" s="71">
        <v>797664</v>
      </c>
      <c r="V184" s="71">
        <v>1076</v>
      </c>
      <c r="W184" s="71">
        <v>95</v>
      </c>
      <c r="X184" s="71">
        <v>13225</v>
      </c>
      <c r="Y184" s="71">
        <v>12741</v>
      </c>
      <c r="Z184" s="71">
        <v>18623</v>
      </c>
      <c r="AA184" s="71">
        <v>4942</v>
      </c>
      <c r="AB184" s="71">
        <v>35591</v>
      </c>
      <c r="AC184" s="71">
        <v>0</v>
      </c>
      <c r="AD184" s="71">
        <v>4.0779795767708604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27.133000000000003</v>
      </c>
      <c r="BM184" s="71">
        <v>0</v>
      </c>
      <c r="BN184" s="72"/>
      <c r="BO184" s="71">
        <v>0</v>
      </c>
      <c r="BP184" s="71">
        <v>0</v>
      </c>
      <c r="BQ184" s="71">
        <v>0</v>
      </c>
      <c r="BR184" s="71">
        <v>0</v>
      </c>
      <c r="BS184" s="71">
        <v>3</v>
      </c>
      <c r="BT184" s="71">
        <v>0</v>
      </c>
      <c r="BU184"/>
      <c r="BV184" s="70">
        <v>27.132999999999999</v>
      </c>
      <c r="BW184" s="70">
        <v>0</v>
      </c>
      <c r="BX184" s="70">
        <v>0</v>
      </c>
      <c r="BY184" s="70">
        <v>0</v>
      </c>
      <c r="BZ184" s="70">
        <v>0</v>
      </c>
      <c r="CA184" s="70">
        <v>0</v>
      </c>
      <c r="CB184" s="70">
        <v>0</v>
      </c>
      <c r="CC184" s="70">
        <v>0</v>
      </c>
      <c r="CD184" s="70">
        <v>0</v>
      </c>
    </row>
    <row r="185" spans="1:82">
      <c r="A185" s="70" t="s">
        <v>1938</v>
      </c>
      <c r="B185" s="70">
        <v>162</v>
      </c>
      <c r="C185" s="70">
        <v>9</v>
      </c>
      <c r="D185" s="70">
        <v>10</v>
      </c>
      <c r="E185" s="70">
        <v>2012</v>
      </c>
      <c r="F185" s="70" t="s">
        <v>179</v>
      </c>
      <c r="G185" s="70" t="s">
        <v>1929</v>
      </c>
      <c r="H185" s="70" t="s">
        <v>1930</v>
      </c>
      <c r="I185" s="148"/>
      <c r="J185" s="71">
        <v>11.2749750925268</v>
      </c>
      <c r="K185" s="71">
        <v>3.2914064820526252</v>
      </c>
      <c r="L185" s="71">
        <v>4.5224639118217516</v>
      </c>
      <c r="M185" s="71">
        <v>107.0483616171619</v>
      </c>
      <c r="N185" s="71">
        <v>50.831451613325449</v>
      </c>
      <c r="O185" s="71">
        <v>36.440094556864956</v>
      </c>
      <c r="P185" s="71">
        <v>23.937503766869963</v>
      </c>
      <c r="Q185" s="71">
        <v>2.7403553961390101</v>
      </c>
      <c r="R185" s="71">
        <v>0</v>
      </c>
      <c r="S185" s="71">
        <v>4.3937685904234298</v>
      </c>
      <c r="T185" s="72"/>
      <c r="U185" s="71">
        <v>709979</v>
      </c>
      <c r="V185" s="71">
        <v>1076</v>
      </c>
      <c r="W185" s="71">
        <v>95</v>
      </c>
      <c r="X185" s="71">
        <v>13225</v>
      </c>
      <c r="Y185" s="71">
        <v>12935</v>
      </c>
      <c r="Z185" s="71">
        <v>19059</v>
      </c>
      <c r="AA185" s="71">
        <v>4810</v>
      </c>
      <c r="AB185" s="71">
        <v>35941</v>
      </c>
      <c r="AC185" s="71">
        <v>0</v>
      </c>
      <c r="AD185" s="71">
        <v>4.3937685904234298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26.835999999999999</v>
      </c>
      <c r="BM185" s="71">
        <v>0</v>
      </c>
      <c r="BN185" s="72"/>
      <c r="BO185" s="71">
        <v>0</v>
      </c>
      <c r="BP185" s="71">
        <v>0</v>
      </c>
      <c r="BQ185" s="71">
        <v>0</v>
      </c>
      <c r="BR185" s="71">
        <v>0</v>
      </c>
      <c r="BS185" s="71">
        <v>3</v>
      </c>
      <c r="BT185" s="71">
        <v>0</v>
      </c>
      <c r="BU185"/>
      <c r="BV185" s="70">
        <v>26.835999999999999</v>
      </c>
      <c r="BW185" s="70">
        <v>0</v>
      </c>
      <c r="BX185" s="70">
        <v>0</v>
      </c>
      <c r="BY185" s="70">
        <v>0</v>
      </c>
      <c r="BZ185" s="70">
        <v>0</v>
      </c>
      <c r="CA185" s="70">
        <v>0</v>
      </c>
      <c r="CB185" s="70">
        <v>0</v>
      </c>
      <c r="CC185" s="70">
        <v>0</v>
      </c>
      <c r="CD185" s="70">
        <v>0</v>
      </c>
    </row>
    <row r="186" spans="1:82">
      <c r="A186" s="70" t="s">
        <v>1939</v>
      </c>
      <c r="B186" s="70">
        <v>163</v>
      </c>
      <c r="C186" s="70">
        <v>10</v>
      </c>
      <c r="D186" s="70">
        <v>10</v>
      </c>
      <c r="E186" s="70">
        <v>2013</v>
      </c>
      <c r="F186" s="70" t="s">
        <v>180</v>
      </c>
      <c r="G186" s="70" t="s">
        <v>1929</v>
      </c>
      <c r="H186" s="70" t="s">
        <v>1930</v>
      </c>
      <c r="I186" s="148"/>
      <c r="J186" s="71">
        <v>10.996014331084959</v>
      </c>
      <c r="K186" s="71">
        <v>3.0579081115650841</v>
      </c>
      <c r="L186" s="71">
        <v>4.0535133528397473</v>
      </c>
      <c r="M186" s="71">
        <v>110.4962875110168</v>
      </c>
      <c r="N186" s="71">
        <v>52.158776990426752</v>
      </c>
      <c r="O186" s="71">
        <v>36.011910047751201</v>
      </c>
      <c r="P186" s="71">
        <v>24.102630913456373</v>
      </c>
      <c r="Q186" s="71">
        <v>2.8299514347060799</v>
      </c>
      <c r="R186" s="71">
        <v>0</v>
      </c>
      <c r="S186" s="71">
        <v>4.3288786929007443</v>
      </c>
      <c r="T186" s="72"/>
      <c r="U186" s="71">
        <v>668467</v>
      </c>
      <c r="V186" s="71">
        <v>1076</v>
      </c>
      <c r="W186" s="71">
        <v>95</v>
      </c>
      <c r="X186" s="71">
        <v>13225</v>
      </c>
      <c r="Y186" s="71">
        <v>13267</v>
      </c>
      <c r="Z186" s="71">
        <v>19676</v>
      </c>
      <c r="AA186" s="71">
        <v>4825</v>
      </c>
      <c r="AB186" s="71">
        <v>36584</v>
      </c>
      <c r="AC186" s="71">
        <v>0</v>
      </c>
      <c r="AD186" s="71">
        <v>4.3288786929007443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25.777999999999999</v>
      </c>
      <c r="BM186" s="71">
        <v>0</v>
      </c>
      <c r="BN186" s="72"/>
      <c r="BO186" s="71">
        <v>0</v>
      </c>
      <c r="BP186" s="71">
        <v>0</v>
      </c>
      <c r="BQ186" s="71">
        <v>0</v>
      </c>
      <c r="BR186" s="71">
        <v>0</v>
      </c>
      <c r="BS186" s="71">
        <v>3</v>
      </c>
      <c r="BT186" s="71">
        <v>0</v>
      </c>
      <c r="BU186"/>
      <c r="BV186" s="70">
        <v>25.777999999999999</v>
      </c>
      <c r="BW186" s="70">
        <v>0</v>
      </c>
      <c r="BX186" s="70">
        <v>0</v>
      </c>
      <c r="BY186" s="70">
        <v>0</v>
      </c>
      <c r="BZ186" s="70">
        <v>0</v>
      </c>
      <c r="CA186" s="70">
        <v>0</v>
      </c>
      <c r="CB186" s="70">
        <v>0</v>
      </c>
      <c r="CC186" s="70">
        <v>0</v>
      </c>
      <c r="CD186" s="70">
        <v>0</v>
      </c>
    </row>
    <row r="187" spans="1:82">
      <c r="A187" s="70" t="s">
        <v>1940</v>
      </c>
      <c r="B187" s="70">
        <v>164</v>
      </c>
      <c r="C187" s="70">
        <v>11</v>
      </c>
      <c r="D187" s="70">
        <v>10</v>
      </c>
      <c r="E187" s="70">
        <v>2014</v>
      </c>
      <c r="F187" s="70" t="s">
        <v>181</v>
      </c>
      <c r="G187" s="70" t="s">
        <v>1929</v>
      </c>
      <c r="H187" s="70" t="s">
        <v>1930</v>
      </c>
      <c r="I187" s="148"/>
      <c r="J187" s="71">
        <v>11.319843551449219</v>
      </c>
      <c r="K187" s="71">
        <v>2.593775571021105</v>
      </c>
      <c r="L187" s="71">
        <v>0.62367727983233545</v>
      </c>
      <c r="M187" s="71">
        <v>108.0222965913882</v>
      </c>
      <c r="N187" s="71">
        <v>53.593772978173597</v>
      </c>
      <c r="O187" s="71">
        <v>35.483272290594975</v>
      </c>
      <c r="P187" s="71">
        <v>23.996931571076694</v>
      </c>
      <c r="Q187" s="71">
        <v>2.7544308518639999</v>
      </c>
      <c r="R187" s="71">
        <v>0</v>
      </c>
      <c r="S187" s="71">
        <v>4.8425325453001262</v>
      </c>
      <c r="T187" s="72"/>
      <c r="U187" s="71">
        <v>678724</v>
      </c>
      <c r="V187" s="71">
        <v>837</v>
      </c>
      <c r="W187" s="71">
        <v>13</v>
      </c>
      <c r="X187" s="71">
        <v>14633</v>
      </c>
      <c r="Y187" s="71">
        <v>13596</v>
      </c>
      <c r="Z187" s="71">
        <v>20419</v>
      </c>
      <c r="AA187" s="71">
        <v>4779</v>
      </c>
      <c r="AB187" s="71">
        <v>37113</v>
      </c>
      <c r="AC187" s="71">
        <v>0</v>
      </c>
      <c r="AD187" s="71">
        <v>4.8425325453001262</v>
      </c>
      <c r="AE187" s="72"/>
      <c r="AF187" s="71"/>
      <c r="AG187" s="71"/>
      <c r="AH187" s="71"/>
      <c r="AI187" s="71"/>
      <c r="AJ187" s="71"/>
      <c r="AK187" s="71"/>
      <c r="AL187" s="71"/>
      <c r="AM187" s="71"/>
      <c r="AN187" s="71"/>
      <c r="AO187" s="71"/>
      <c r="AP187" s="71"/>
      <c r="AQ187" s="72"/>
      <c r="AR187" s="71">
        <v>156</v>
      </c>
      <c r="AS187" s="71">
        <v>153</v>
      </c>
      <c r="AT187" s="71">
        <v>0</v>
      </c>
      <c r="AU187" s="71">
        <v>0</v>
      </c>
      <c r="AV187" s="71">
        <v>0</v>
      </c>
      <c r="AW187" s="71">
        <v>1</v>
      </c>
      <c r="AX187" s="71"/>
      <c r="AY187" s="72"/>
      <c r="AZ187" s="71">
        <v>824.5</v>
      </c>
      <c r="BA187" s="71">
        <v>2596.8000000000002</v>
      </c>
      <c r="BB187" s="71">
        <v>0</v>
      </c>
      <c r="BC187" s="71">
        <v>0</v>
      </c>
      <c r="BD187" s="71">
        <v>0</v>
      </c>
      <c r="BE187" s="71">
        <v>3840</v>
      </c>
      <c r="BF187" s="71"/>
      <c r="BG187" s="72"/>
      <c r="BH187" s="71">
        <v>0</v>
      </c>
      <c r="BI187" s="71">
        <v>0</v>
      </c>
      <c r="BJ187" s="71">
        <v>0</v>
      </c>
      <c r="BK187" s="71">
        <v>0</v>
      </c>
      <c r="BL187" s="71">
        <v>25.151</v>
      </c>
      <c r="BM187" s="71">
        <v>0</v>
      </c>
      <c r="BN187" s="72"/>
      <c r="BO187" s="71">
        <v>0</v>
      </c>
      <c r="BP187" s="71">
        <v>0</v>
      </c>
      <c r="BQ187" s="71">
        <v>0</v>
      </c>
      <c r="BR187" s="71">
        <v>0</v>
      </c>
      <c r="BS187" s="71">
        <v>3</v>
      </c>
      <c r="BT187" s="71">
        <v>0</v>
      </c>
      <c r="BU187"/>
      <c r="BV187" s="70">
        <v>25.151</v>
      </c>
      <c r="BW187" s="70">
        <v>0</v>
      </c>
      <c r="BX187" s="70">
        <v>0</v>
      </c>
      <c r="BY187" s="70">
        <v>0</v>
      </c>
      <c r="BZ187" s="70">
        <v>0</v>
      </c>
      <c r="CA187" s="70">
        <v>0</v>
      </c>
      <c r="CB187" s="70">
        <v>0</v>
      </c>
      <c r="CC187" s="70">
        <v>0</v>
      </c>
      <c r="CD187" s="70">
        <v>0</v>
      </c>
    </row>
    <row r="188" spans="1:82">
      <c r="A188" s="70" t="s">
        <v>1941</v>
      </c>
      <c r="B188" s="70">
        <v>165</v>
      </c>
      <c r="C188" s="70">
        <v>12</v>
      </c>
      <c r="D188" s="70">
        <v>10</v>
      </c>
      <c r="E188" s="70">
        <v>2015</v>
      </c>
      <c r="F188" s="70" t="s">
        <v>182</v>
      </c>
      <c r="G188" s="70" t="s">
        <v>1929</v>
      </c>
      <c r="H188" s="70" t="s">
        <v>1930</v>
      </c>
      <c r="I188" s="148"/>
      <c r="J188" s="71">
        <v>7.7418917466379371</v>
      </c>
      <c r="K188" s="71">
        <v>2.5796084973388189</v>
      </c>
      <c r="L188" s="71">
        <v>0.71632158325360729</v>
      </c>
      <c r="M188" s="71">
        <v>97.795971573280909</v>
      </c>
      <c r="N188" s="71">
        <v>51.409472670715807</v>
      </c>
      <c r="O188" s="71">
        <v>35.475508419359514</v>
      </c>
      <c r="P188" s="71">
        <v>24.407863653061998</v>
      </c>
      <c r="Q188" s="71">
        <v>2.7130480648405499</v>
      </c>
      <c r="R188" s="71">
        <v>0</v>
      </c>
      <c r="S188" s="71">
        <v>5.2231852933143958</v>
      </c>
      <c r="T188" s="72"/>
      <c r="U188" s="71">
        <v>450478</v>
      </c>
      <c r="V188" s="71">
        <v>837</v>
      </c>
      <c r="W188" s="71">
        <v>13</v>
      </c>
      <c r="X188" s="71">
        <v>14633</v>
      </c>
      <c r="Y188" s="71">
        <v>13772</v>
      </c>
      <c r="Z188" s="71">
        <v>20611</v>
      </c>
      <c r="AA188" s="71">
        <v>4857</v>
      </c>
      <c r="AB188" s="71">
        <v>37342</v>
      </c>
      <c r="AC188" s="71">
        <v>0</v>
      </c>
      <c r="AD188" s="71">
        <v>5.2231852933143958</v>
      </c>
      <c r="AE188" s="72"/>
      <c r="AF188" s="71">
        <v>5846042.0262921359</v>
      </c>
      <c r="AG188" s="71">
        <v>1652079.455921737</v>
      </c>
      <c r="AH188" s="71">
        <v>144037.6121052544</v>
      </c>
      <c r="AI188" s="71">
        <v>98565672.870984241</v>
      </c>
      <c r="AJ188" s="71">
        <v>56180512.230731681</v>
      </c>
      <c r="AK188" s="71">
        <v>0</v>
      </c>
      <c r="AL188" s="71">
        <v>0</v>
      </c>
      <c r="AM188" s="71">
        <v>5117564.4562014863</v>
      </c>
      <c r="AN188" s="71">
        <v>0</v>
      </c>
      <c r="AO188" s="71">
        <v>0</v>
      </c>
      <c r="AP188" s="71">
        <v>167505908.65223652</v>
      </c>
      <c r="AQ188" s="72"/>
      <c r="AR188" s="71">
        <v>168</v>
      </c>
      <c r="AS188" s="71">
        <v>170</v>
      </c>
      <c r="AT188" s="71">
        <v>0</v>
      </c>
      <c r="AU188" s="71">
        <v>0</v>
      </c>
      <c r="AV188" s="71">
        <v>0</v>
      </c>
      <c r="AW188" s="71">
        <v>1</v>
      </c>
      <c r="AX188" s="71"/>
      <c r="AY188" s="72"/>
      <c r="AZ188" s="71">
        <v>881.58999999999992</v>
      </c>
      <c r="BA188" s="71">
        <v>2842.1</v>
      </c>
      <c r="BB188" s="71">
        <v>0</v>
      </c>
      <c r="BC188" s="71">
        <v>0</v>
      </c>
      <c r="BD188" s="71">
        <v>0</v>
      </c>
      <c r="BE188" s="71">
        <v>3840</v>
      </c>
      <c r="BF188" s="71"/>
      <c r="BG188" s="72"/>
      <c r="BH188" s="71">
        <v>0</v>
      </c>
      <c r="BI188" s="71">
        <v>0</v>
      </c>
      <c r="BJ188" s="71">
        <v>0</v>
      </c>
      <c r="BK188" s="71">
        <v>0</v>
      </c>
      <c r="BL188" s="71">
        <v>24.886000000000003</v>
      </c>
      <c r="BM188" s="71">
        <v>0</v>
      </c>
      <c r="BN188" s="72"/>
      <c r="BO188" s="71">
        <v>0</v>
      </c>
      <c r="BP188" s="71">
        <v>0</v>
      </c>
      <c r="BQ188" s="71">
        <v>0</v>
      </c>
      <c r="BR188" s="71">
        <v>0</v>
      </c>
      <c r="BS188" s="71">
        <v>3</v>
      </c>
      <c r="BT188" s="71">
        <v>0</v>
      </c>
      <c r="BU188"/>
      <c r="BV188" s="70">
        <v>24.885999999999999</v>
      </c>
      <c r="BW188" s="70">
        <v>0</v>
      </c>
      <c r="BX188" s="70">
        <v>0</v>
      </c>
      <c r="BY188" s="70">
        <v>0</v>
      </c>
      <c r="BZ188" s="70">
        <v>0</v>
      </c>
      <c r="CA188" s="70">
        <v>0</v>
      </c>
      <c r="CB188" s="70">
        <v>0</v>
      </c>
      <c r="CC188" s="70">
        <v>0</v>
      </c>
      <c r="CD188" s="70">
        <v>0</v>
      </c>
    </row>
    <row r="189" spans="1:82">
      <c r="A189" s="70" t="s">
        <v>1942</v>
      </c>
      <c r="B189" s="70">
        <v>166</v>
      </c>
      <c r="C189" s="70">
        <v>13</v>
      </c>
      <c r="D189" s="70">
        <v>10</v>
      </c>
      <c r="E189" s="70">
        <v>2016</v>
      </c>
      <c r="F189" s="70" t="s">
        <v>155</v>
      </c>
      <c r="G189" s="70" t="s">
        <v>1929</v>
      </c>
      <c r="H189" s="70" t="s">
        <v>1930</v>
      </c>
      <c r="I189" s="148"/>
      <c r="J189" s="71">
        <v>15.904845739458924</v>
      </c>
      <c r="K189" s="71">
        <v>2.4598537084398195</v>
      </c>
      <c r="L189" s="71">
        <v>0.68363413509171234</v>
      </c>
      <c r="M189" s="71">
        <v>101.35888212508988</v>
      </c>
      <c r="N189" s="71">
        <v>52.594488379789063</v>
      </c>
      <c r="O189" s="71">
        <v>35.789440016834611</v>
      </c>
      <c r="P189" s="71">
        <v>23.822313642699704</v>
      </c>
      <c r="Q189" s="71">
        <v>2.683381370098969</v>
      </c>
      <c r="R189" s="71">
        <v>0</v>
      </c>
      <c r="S189" s="71">
        <v>4.8767428630246039</v>
      </c>
      <c r="T189" s="72"/>
      <c r="U189" s="71">
        <v>764655</v>
      </c>
      <c r="V189" s="71">
        <v>837</v>
      </c>
      <c r="W189" s="71">
        <v>13</v>
      </c>
      <c r="X189" s="71">
        <v>14633</v>
      </c>
      <c r="Y189" s="71">
        <v>14154</v>
      </c>
      <c r="Z189" s="71">
        <v>21049</v>
      </c>
      <c r="AA189" s="71">
        <v>4903</v>
      </c>
      <c r="AB189" s="71">
        <v>37991</v>
      </c>
      <c r="AC189" s="71">
        <v>0</v>
      </c>
      <c r="AD189" s="71">
        <v>4.8767428630246039</v>
      </c>
      <c r="AE189" s="72"/>
      <c r="AF189" s="71">
        <v>13204060.5304501</v>
      </c>
      <c r="AG189" s="71">
        <v>1440270.0924587811</v>
      </c>
      <c r="AH189" s="71">
        <v>108258.88823237531</v>
      </c>
      <c r="AI189" s="71">
        <v>105808639.25689</v>
      </c>
      <c r="AJ189" s="71">
        <v>58425445.884858988</v>
      </c>
      <c r="AK189" s="71">
        <v>0</v>
      </c>
      <c r="AL189" s="71">
        <v>0</v>
      </c>
      <c r="AM189" s="71">
        <v>5210552.1289727474</v>
      </c>
      <c r="AN189" s="71">
        <v>0</v>
      </c>
      <c r="AO189" s="71">
        <v>0</v>
      </c>
      <c r="AP189" s="71">
        <v>184197226.78186297</v>
      </c>
      <c r="AQ189" s="72"/>
      <c r="AR189" s="71">
        <v>189</v>
      </c>
      <c r="AS189" s="71">
        <v>173</v>
      </c>
      <c r="AT189" s="71">
        <v>0</v>
      </c>
      <c r="AU189" s="71">
        <v>0</v>
      </c>
      <c r="AV189" s="71">
        <v>0</v>
      </c>
      <c r="AW189" s="71">
        <v>1</v>
      </c>
      <c r="AX189" s="71"/>
      <c r="AY189" s="72"/>
      <c r="AZ189" s="71">
        <v>1013</v>
      </c>
      <c r="BA189" s="71">
        <v>2881</v>
      </c>
      <c r="BB189" s="71">
        <v>0</v>
      </c>
      <c r="BC189" s="71">
        <v>0</v>
      </c>
      <c r="BD189" s="71">
        <v>0</v>
      </c>
      <c r="BE189" s="71">
        <v>3840</v>
      </c>
      <c r="BF189" s="71"/>
      <c r="BG189" s="72"/>
      <c r="BH189" s="71">
        <v>0</v>
      </c>
      <c r="BI189" s="71">
        <v>0</v>
      </c>
      <c r="BJ189" s="71">
        <v>0</v>
      </c>
      <c r="BK189" s="71">
        <v>0</v>
      </c>
      <c r="BL189" s="71">
        <v>24.173000000000002</v>
      </c>
      <c r="BM189" s="71">
        <v>0</v>
      </c>
      <c r="BN189" s="72"/>
      <c r="BO189" s="71">
        <v>0</v>
      </c>
      <c r="BP189" s="71">
        <v>0</v>
      </c>
      <c r="BQ189" s="71">
        <v>0</v>
      </c>
      <c r="BR189" s="71">
        <v>0</v>
      </c>
      <c r="BS189" s="71">
        <v>3</v>
      </c>
      <c r="BT189" s="71">
        <v>0</v>
      </c>
      <c r="BU189"/>
      <c r="BV189" s="70">
        <v>24.172999999999998</v>
      </c>
      <c r="BW189" s="70">
        <v>0</v>
      </c>
      <c r="BX189" s="70">
        <v>0</v>
      </c>
      <c r="BY189" s="70">
        <v>0</v>
      </c>
      <c r="BZ189" s="70">
        <v>0</v>
      </c>
      <c r="CA189" s="70">
        <v>0</v>
      </c>
      <c r="CB189" s="70">
        <v>0</v>
      </c>
      <c r="CC189" s="70">
        <v>0</v>
      </c>
      <c r="CD189" s="70">
        <v>0</v>
      </c>
    </row>
    <row r="190" spans="1:82">
      <c r="A190" s="70" t="s">
        <v>1943</v>
      </c>
      <c r="B190" s="70">
        <v>167</v>
      </c>
      <c r="C190" s="70">
        <v>14</v>
      </c>
      <c r="D190" s="70">
        <v>10</v>
      </c>
      <c r="E190" s="70">
        <v>2017</v>
      </c>
      <c r="F190" s="70" t="s">
        <v>156</v>
      </c>
      <c r="G190" s="70" t="s">
        <v>1929</v>
      </c>
      <c r="H190" s="70" t="s">
        <v>1930</v>
      </c>
      <c r="I190" s="148"/>
      <c r="J190" s="71">
        <v>15.6331686427047</v>
      </c>
      <c r="K190" s="71">
        <v>2.6481040570923575</v>
      </c>
      <c r="L190" s="71">
        <v>0.53076738518106659</v>
      </c>
      <c r="M190" s="71">
        <v>101.7770600802011</v>
      </c>
      <c r="N190" s="71">
        <v>55.952286015774604</v>
      </c>
      <c r="O190" s="71">
        <v>37.088729545723716</v>
      </c>
      <c r="P190" s="71">
        <v>23.695547510741957</v>
      </c>
      <c r="Q190" s="71">
        <v>2.6351198299640299</v>
      </c>
      <c r="R190" s="71">
        <v>0</v>
      </c>
      <c r="S190" s="71">
        <v>5.4750833434308221</v>
      </c>
      <c r="T190" s="72"/>
      <c r="U190" s="71">
        <v>827252</v>
      </c>
      <c r="V190" s="71">
        <v>837</v>
      </c>
      <c r="W190" s="71">
        <v>13</v>
      </c>
      <c r="X190" s="71">
        <v>14633</v>
      </c>
      <c r="Y190" s="71">
        <v>14641</v>
      </c>
      <c r="Z190" s="71">
        <v>22175</v>
      </c>
      <c r="AA190" s="71">
        <v>4908</v>
      </c>
      <c r="AB190" s="71">
        <v>38580</v>
      </c>
      <c r="AC190" s="71">
        <v>0</v>
      </c>
      <c r="AD190" s="71">
        <v>5.4750833434308221</v>
      </c>
      <c r="AE190" s="72"/>
      <c r="AF190" s="71">
        <v>12312885.25279668</v>
      </c>
      <c r="AG190" s="71">
        <v>1558051.9427788761</v>
      </c>
      <c r="AH190" s="71">
        <v>113181.3766571702</v>
      </c>
      <c r="AI190" s="71">
        <v>108497797.3896137</v>
      </c>
      <c r="AJ190" s="71">
        <v>63780321.876870118</v>
      </c>
      <c r="AK190" s="71">
        <v>0</v>
      </c>
      <c r="AL190" s="71">
        <v>0</v>
      </c>
      <c r="AM190" s="71">
        <v>5299614.314328054</v>
      </c>
      <c r="AN190" s="71">
        <v>0</v>
      </c>
      <c r="AO190" s="71">
        <v>0</v>
      </c>
      <c r="AP190" s="71">
        <v>191561852.15304458</v>
      </c>
      <c r="AQ190" s="72"/>
      <c r="AR190" s="71">
        <v>209</v>
      </c>
      <c r="AS190" s="71">
        <v>178</v>
      </c>
      <c r="AT190" s="71">
        <v>0</v>
      </c>
      <c r="AU190" s="71">
        <v>0</v>
      </c>
      <c r="AV190" s="71">
        <v>0</v>
      </c>
      <c r="AW190" s="71">
        <v>1</v>
      </c>
      <c r="AX190" s="71"/>
      <c r="AY190" s="72"/>
      <c r="AZ190" s="71">
        <v>1106.0999999999999</v>
      </c>
      <c r="BA190" s="71">
        <v>2968.2</v>
      </c>
      <c r="BB190" s="71">
        <v>0</v>
      </c>
      <c r="BC190" s="71">
        <v>0</v>
      </c>
      <c r="BD190" s="71">
        <v>0</v>
      </c>
      <c r="BE190" s="71">
        <v>3840</v>
      </c>
      <c r="BF190" s="71"/>
      <c r="BG190" s="72"/>
      <c r="BH190" s="71">
        <v>0</v>
      </c>
      <c r="BI190" s="71">
        <v>0</v>
      </c>
      <c r="BJ190" s="71">
        <v>0</v>
      </c>
      <c r="BK190" s="71">
        <v>0</v>
      </c>
      <c r="BL190" s="71">
        <v>23.154</v>
      </c>
      <c r="BM190" s="71">
        <v>0</v>
      </c>
      <c r="BN190" s="72"/>
      <c r="BO190" s="71">
        <v>0</v>
      </c>
      <c r="BP190" s="71">
        <v>0</v>
      </c>
      <c r="BQ190" s="71">
        <v>0</v>
      </c>
      <c r="BR190" s="71">
        <v>0</v>
      </c>
      <c r="BS190" s="71">
        <v>3</v>
      </c>
      <c r="BT190" s="71">
        <v>0</v>
      </c>
      <c r="BU190"/>
      <c r="BV190" s="70">
        <v>23.154</v>
      </c>
      <c r="BW190" s="70">
        <v>0</v>
      </c>
      <c r="BX190" s="70">
        <v>0</v>
      </c>
      <c r="BY190" s="70">
        <v>0</v>
      </c>
      <c r="BZ190" s="70">
        <v>0</v>
      </c>
      <c r="CA190" s="70">
        <v>0</v>
      </c>
      <c r="CB190" s="70">
        <v>0</v>
      </c>
      <c r="CC190" s="70">
        <v>0</v>
      </c>
      <c r="CD190" s="70">
        <v>0</v>
      </c>
    </row>
    <row r="191" spans="1:82">
      <c r="A191" s="70" t="s">
        <v>1944</v>
      </c>
      <c r="B191" s="70">
        <v>168</v>
      </c>
      <c r="C191" s="70">
        <v>15</v>
      </c>
      <c r="D191" s="70">
        <v>10</v>
      </c>
      <c r="E191" s="70">
        <v>2018</v>
      </c>
      <c r="F191" s="70" t="s">
        <v>183</v>
      </c>
      <c r="G191" s="70" t="s">
        <v>1929</v>
      </c>
      <c r="H191" s="70" t="s">
        <v>1930</v>
      </c>
      <c r="I191" s="148"/>
      <c r="J191" s="71">
        <v>32.228680549562988</v>
      </c>
      <c r="K191" s="71">
        <v>2.5264900387607514</v>
      </c>
      <c r="L191" s="71">
        <v>0.49965158149122041</v>
      </c>
      <c r="M191" s="71">
        <v>117.75787254735214</v>
      </c>
      <c r="N191" s="71">
        <v>52.116761213828966</v>
      </c>
      <c r="O191" s="71">
        <v>37.465208020266466</v>
      </c>
      <c r="P191" s="71">
        <v>23.741689631454129</v>
      </c>
      <c r="Q191" s="71">
        <v>2.49390903184407</v>
      </c>
      <c r="R191" s="71">
        <v>0</v>
      </c>
      <c r="S191" s="71">
        <v>5.2347311482316554</v>
      </c>
      <c r="T191" s="72"/>
      <c r="U191" s="71">
        <v>1757872</v>
      </c>
      <c r="V191" s="71">
        <v>837</v>
      </c>
      <c r="W191" s="71">
        <v>13</v>
      </c>
      <c r="X191" s="71">
        <v>14633</v>
      </c>
      <c r="Y191" s="71">
        <v>15190</v>
      </c>
      <c r="Z191" s="71">
        <v>22829</v>
      </c>
      <c r="AA191" s="71">
        <v>4967</v>
      </c>
      <c r="AB191" s="71">
        <v>39348</v>
      </c>
      <c r="AC191" s="71">
        <v>0</v>
      </c>
      <c r="AD191" s="71">
        <v>5.2347311482316554</v>
      </c>
      <c r="AE191" s="72"/>
      <c r="AF191" s="71">
        <v>20636453.085642312</v>
      </c>
      <c r="AG191" s="71">
        <v>1395167.5924161179</v>
      </c>
      <c r="AH191" s="71">
        <v>104550.8784902458</v>
      </c>
      <c r="AI191" s="71">
        <v>127232608.70605271</v>
      </c>
      <c r="AJ191" s="71">
        <v>56100353.87788783</v>
      </c>
      <c r="AK191" s="71">
        <v>0</v>
      </c>
      <c r="AL191" s="71">
        <v>0</v>
      </c>
      <c r="AM191" s="71">
        <v>5416295.9042819589</v>
      </c>
      <c r="AN191" s="71">
        <v>0</v>
      </c>
      <c r="AO191" s="71">
        <v>0</v>
      </c>
      <c r="AP191" s="71">
        <v>210885430.04477119</v>
      </c>
      <c r="AQ191" s="72"/>
      <c r="AR191" s="71">
        <v>220</v>
      </c>
      <c r="AS191" s="71">
        <v>181</v>
      </c>
      <c r="AT191" s="71">
        <v>0</v>
      </c>
      <c r="AU191" s="71">
        <v>0</v>
      </c>
      <c r="AV191" s="71">
        <v>0</v>
      </c>
      <c r="AW191" s="71">
        <v>1</v>
      </c>
      <c r="AX191" s="71"/>
      <c r="AY191" s="72"/>
      <c r="AZ191" s="71">
        <v>1166.0999999999999</v>
      </c>
      <c r="BA191" s="71">
        <v>3009</v>
      </c>
      <c r="BB191" s="71">
        <v>0</v>
      </c>
      <c r="BC191" s="71">
        <v>0</v>
      </c>
      <c r="BD191" s="71">
        <v>0</v>
      </c>
      <c r="BE191" s="71">
        <v>3840</v>
      </c>
      <c r="BF191" s="71"/>
      <c r="BG191" s="72"/>
      <c r="BH191" s="71">
        <v>0</v>
      </c>
      <c r="BI191" s="71">
        <v>0</v>
      </c>
      <c r="BJ191" s="71">
        <v>0</v>
      </c>
      <c r="BK191" s="71">
        <v>0</v>
      </c>
      <c r="BL191" s="71">
        <v>22.712</v>
      </c>
      <c r="BM191" s="71">
        <v>0</v>
      </c>
      <c r="BN191" s="72"/>
      <c r="BO191" s="71">
        <v>0</v>
      </c>
      <c r="BP191" s="71">
        <v>0</v>
      </c>
      <c r="BQ191" s="71">
        <v>0</v>
      </c>
      <c r="BR191" s="71">
        <v>0</v>
      </c>
      <c r="BS191" s="71">
        <v>3</v>
      </c>
      <c r="BT191" s="71">
        <v>0</v>
      </c>
      <c r="BU191"/>
      <c r="BV191" s="70">
        <v>22.712</v>
      </c>
      <c r="BW191" s="70">
        <v>0</v>
      </c>
      <c r="BX191" s="70">
        <v>0</v>
      </c>
      <c r="BY191" s="70">
        <v>0</v>
      </c>
      <c r="BZ191" s="70">
        <v>0</v>
      </c>
      <c r="CA191" s="70">
        <v>0</v>
      </c>
      <c r="CB191" s="70">
        <v>0</v>
      </c>
      <c r="CC191" s="70">
        <v>0</v>
      </c>
      <c r="CD191" s="70">
        <v>0</v>
      </c>
    </row>
    <row r="192" spans="1:82">
      <c r="A192" s="70" t="s">
        <v>1945</v>
      </c>
      <c r="B192" s="70">
        <v>169</v>
      </c>
      <c r="C192" s="70">
        <v>16</v>
      </c>
      <c r="D192" s="70">
        <v>10</v>
      </c>
      <c r="E192" s="70">
        <v>2019</v>
      </c>
      <c r="F192" s="70" t="s">
        <v>158</v>
      </c>
      <c r="G192" s="70" t="s">
        <v>1929</v>
      </c>
      <c r="H192" s="70" t="s">
        <v>1930</v>
      </c>
      <c r="I192" s="148"/>
      <c r="J192" s="71">
        <v>15.693362190040444</v>
      </c>
      <c r="K192" s="71">
        <v>2.3639802546674824</v>
      </c>
      <c r="L192" s="71">
        <v>0.50811741822950385</v>
      </c>
      <c r="M192" s="71">
        <v>96.916219404279005</v>
      </c>
      <c r="N192" s="71">
        <v>52.451157016097213</v>
      </c>
      <c r="O192" s="71">
        <v>37.516750537721947</v>
      </c>
      <c r="P192" s="71">
        <v>23.906290233783814</v>
      </c>
      <c r="Q192" s="71">
        <v>2.46279315178047</v>
      </c>
      <c r="R192" s="71">
        <v>0</v>
      </c>
      <c r="S192" s="71">
        <v>5.3726150555754986</v>
      </c>
      <c r="T192" s="72"/>
      <c r="U192" s="71">
        <v>860299</v>
      </c>
      <c r="V192" s="71">
        <v>837</v>
      </c>
      <c r="W192" s="71">
        <v>13</v>
      </c>
      <c r="X192" s="71">
        <v>14633</v>
      </c>
      <c r="Y192" s="71">
        <v>15570</v>
      </c>
      <c r="Z192" s="71">
        <v>23488</v>
      </c>
      <c r="AA192" s="71">
        <v>4964</v>
      </c>
      <c r="AB192" s="71">
        <v>39909</v>
      </c>
      <c r="AC192" s="71">
        <v>0</v>
      </c>
      <c r="AD192" s="71">
        <v>5.3726150555754986</v>
      </c>
      <c r="AE192" s="72"/>
      <c r="AF192" s="71">
        <v>12792303.00731978</v>
      </c>
      <c r="AG192" s="71">
        <v>1356282.331385487</v>
      </c>
      <c r="AH192" s="71">
        <v>115504.27778887629</v>
      </c>
      <c r="AI192" s="71">
        <v>100462516.19931521</v>
      </c>
      <c r="AJ192" s="71">
        <v>57371886.698784813</v>
      </c>
      <c r="AK192" s="71">
        <v>0</v>
      </c>
      <c r="AL192" s="71">
        <v>0</v>
      </c>
      <c r="AM192" s="71">
        <v>5435305.3652088521</v>
      </c>
      <c r="AN192" s="71">
        <v>0</v>
      </c>
      <c r="AO192" s="71">
        <v>0</v>
      </c>
      <c r="AP192" s="71">
        <v>177533797.87980303</v>
      </c>
      <c r="AQ192" s="72"/>
      <c r="AR192" s="71">
        <v>239</v>
      </c>
      <c r="AS192" s="71">
        <v>182</v>
      </c>
      <c r="AT192" s="71">
        <v>0</v>
      </c>
      <c r="AU192" s="71">
        <v>0</v>
      </c>
      <c r="AV192" s="71">
        <v>0</v>
      </c>
      <c r="AW192" s="71">
        <v>1</v>
      </c>
      <c r="AX192" s="71"/>
      <c r="AY192" s="72"/>
      <c r="AZ192" s="71">
        <v>1270.3</v>
      </c>
      <c r="BA192" s="71">
        <v>3036</v>
      </c>
      <c r="BB192" s="71">
        <v>0</v>
      </c>
      <c r="BC192" s="71">
        <v>0</v>
      </c>
      <c r="BD192" s="71">
        <v>0</v>
      </c>
      <c r="BE192" s="71">
        <v>0</v>
      </c>
      <c r="BF192" s="71"/>
      <c r="BG192" s="72"/>
      <c r="BH192" s="71">
        <v>0</v>
      </c>
      <c r="BI192" s="71">
        <v>0</v>
      </c>
      <c r="BJ192" s="71">
        <v>0</v>
      </c>
      <c r="BK192" s="71">
        <v>0</v>
      </c>
      <c r="BL192" s="71">
        <v>22.728000000000002</v>
      </c>
      <c r="BM192" s="71">
        <v>0</v>
      </c>
      <c r="BN192" s="72"/>
      <c r="BO192" s="71">
        <v>0</v>
      </c>
      <c r="BP192" s="71">
        <v>0</v>
      </c>
      <c r="BQ192" s="71">
        <v>0</v>
      </c>
      <c r="BR192" s="71">
        <v>0</v>
      </c>
      <c r="BS192" s="71">
        <v>3</v>
      </c>
      <c r="BT192" s="71">
        <v>0</v>
      </c>
      <c r="BU192"/>
      <c r="BV192" s="70">
        <v>22.728000000000002</v>
      </c>
      <c r="BW192" s="70">
        <v>0</v>
      </c>
      <c r="BX192" s="70">
        <v>0</v>
      </c>
      <c r="BY192" s="70">
        <v>0</v>
      </c>
      <c r="BZ192" s="70">
        <v>0</v>
      </c>
      <c r="CA192" s="70">
        <v>0</v>
      </c>
      <c r="CB192" s="70">
        <v>0</v>
      </c>
      <c r="CC192" s="70">
        <v>0</v>
      </c>
      <c r="CD192" s="70">
        <v>0</v>
      </c>
    </row>
    <row r="193" spans="1:82">
      <c r="A193" s="70" t="s">
        <v>1946</v>
      </c>
      <c r="B193" s="70">
        <v>170</v>
      </c>
      <c r="C193" s="70">
        <v>17</v>
      </c>
      <c r="D193" s="70">
        <v>10</v>
      </c>
      <c r="E193" s="70">
        <v>2020</v>
      </c>
      <c r="F193" s="70" t="s">
        <v>159</v>
      </c>
      <c r="G193" s="70" t="s">
        <v>1929</v>
      </c>
      <c r="H193" s="70" t="s">
        <v>1930</v>
      </c>
      <c r="I193" s="148"/>
      <c r="J193" s="71">
        <v>13.77446466995357</v>
      </c>
      <c r="K193" s="71">
        <v>2.4693971836247663</v>
      </c>
      <c r="L193" s="71">
        <v>4.8026468302859557</v>
      </c>
      <c r="M193" s="71">
        <v>84.517830135129316</v>
      </c>
      <c r="N193" s="71">
        <v>50.263808291503658</v>
      </c>
      <c r="O193" s="71">
        <v>32.633472837870883</v>
      </c>
      <c r="P193" s="71">
        <v>22.686514519088185</v>
      </c>
      <c r="Q193" s="71">
        <v>2.38053920723139</v>
      </c>
      <c r="R193" s="71">
        <v>0</v>
      </c>
      <c r="S193" s="71">
        <v>5.1882701754182383</v>
      </c>
      <c r="T193" s="72"/>
      <c r="U193" s="71">
        <v>882376</v>
      </c>
      <c r="V193" s="71">
        <v>1032</v>
      </c>
      <c r="W193" s="71">
        <v>121</v>
      </c>
      <c r="X193" s="71">
        <v>16513</v>
      </c>
      <c r="Y193" s="71">
        <v>16003</v>
      </c>
      <c r="Z193" s="71">
        <v>23319</v>
      </c>
      <c r="AA193" s="71">
        <v>5007</v>
      </c>
      <c r="AB193" s="71">
        <v>40375</v>
      </c>
      <c r="AC193" s="71">
        <v>0</v>
      </c>
      <c r="AD193" s="71">
        <v>5.1882701754182383</v>
      </c>
      <c r="AE193" s="72"/>
      <c r="AF193" s="71">
        <v>11751346.00556425</v>
      </c>
      <c r="AG193" s="71">
        <v>1413125.186357378</v>
      </c>
      <c r="AH193" s="71">
        <v>1204035.3459836498</v>
      </c>
      <c r="AI193" s="71">
        <v>94926622.321789175</v>
      </c>
      <c r="AJ193" s="71">
        <v>61742017.497703388</v>
      </c>
      <c r="AK193" s="71"/>
      <c r="AL193" s="71"/>
      <c r="AM193" s="71">
        <v>5269386.0756059624</v>
      </c>
      <c r="AN193" s="71"/>
      <c r="AO193" s="71"/>
      <c r="AP193" s="71">
        <v>176306532.43300381</v>
      </c>
      <c r="AQ193" s="72"/>
      <c r="AR193" s="71">
        <v>275</v>
      </c>
      <c r="AS193" s="71">
        <v>183</v>
      </c>
      <c r="AT193" s="71">
        <v>0</v>
      </c>
      <c r="AU193" s="71">
        <v>0</v>
      </c>
      <c r="AV193" s="71">
        <v>0</v>
      </c>
      <c r="AW193" s="71">
        <v>1</v>
      </c>
      <c r="AX193" s="71"/>
      <c r="AY193" s="72"/>
      <c r="AZ193" s="71">
        <v>1467.5000000000009</v>
      </c>
      <c r="BA193" s="71">
        <v>3047</v>
      </c>
      <c r="BB193" s="71">
        <v>0</v>
      </c>
      <c r="BC193" s="71">
        <v>0</v>
      </c>
      <c r="BD193" s="71">
        <v>0</v>
      </c>
      <c r="BE193" s="71">
        <v>3840</v>
      </c>
      <c r="BF193" s="71"/>
      <c r="BG193" s="72"/>
      <c r="BH193" s="71">
        <v>0</v>
      </c>
      <c r="BI193" s="71">
        <v>0</v>
      </c>
      <c r="BJ193" s="71">
        <v>0</v>
      </c>
      <c r="BK193" s="71">
        <v>0</v>
      </c>
      <c r="BL193" s="71">
        <v>22.871000000000002</v>
      </c>
      <c r="BM193" s="71">
        <v>0</v>
      </c>
      <c r="BN193" s="72"/>
      <c r="BO193" s="71">
        <v>0</v>
      </c>
      <c r="BP193" s="71">
        <v>0</v>
      </c>
      <c r="BQ193" s="71">
        <v>0</v>
      </c>
      <c r="BR193" s="71">
        <v>0</v>
      </c>
      <c r="BS193" s="71">
        <v>3</v>
      </c>
      <c r="BT193" s="71">
        <v>0</v>
      </c>
      <c r="BU193"/>
      <c r="BV193" s="70">
        <v>22.870999999999999</v>
      </c>
      <c r="BW193" s="70">
        <v>0</v>
      </c>
      <c r="BX193" s="70">
        <v>0</v>
      </c>
      <c r="BY193" s="70">
        <v>0</v>
      </c>
      <c r="BZ193" s="70">
        <v>0</v>
      </c>
      <c r="CA193" s="70">
        <v>0</v>
      </c>
      <c r="CB193" s="70">
        <v>0</v>
      </c>
      <c r="CC193" s="70">
        <v>0</v>
      </c>
      <c r="CD193" s="70">
        <v>0</v>
      </c>
    </row>
    <row r="194" spans="1:82">
      <c r="A194" s="70" t="s">
        <v>1947</v>
      </c>
      <c r="B194" s="70">
        <v>170</v>
      </c>
      <c r="C194" s="70">
        <v>18</v>
      </c>
      <c r="D194" s="70">
        <v>10</v>
      </c>
      <c r="E194" s="70">
        <v>2021</v>
      </c>
      <c r="F194" s="70" t="s">
        <v>160</v>
      </c>
      <c r="G194" s="70" t="s">
        <v>1929</v>
      </c>
      <c r="H194" s="70" t="s">
        <v>1930</v>
      </c>
      <c r="I194" s="148"/>
      <c r="J194" s="71">
        <v>14.300116307046205</v>
      </c>
      <c r="K194" s="71">
        <v>2.6150206217333092</v>
      </c>
      <c r="L194" s="71">
        <v>5.1771206648233026</v>
      </c>
      <c r="M194" s="71">
        <v>91.486536425575267</v>
      </c>
      <c r="N194" s="71">
        <v>53.835584754095684</v>
      </c>
      <c r="O194" s="71">
        <v>32.11365754572742</v>
      </c>
      <c r="P194" s="71">
        <v>23.367801195286944</v>
      </c>
      <c r="Q194" s="71">
        <v>2.3695823666175402</v>
      </c>
      <c r="R194" s="71">
        <v>0</v>
      </c>
      <c r="S194" s="71">
        <v>4.1533611384195703</v>
      </c>
      <c r="T194" s="72"/>
      <c r="U194" s="71">
        <v>970281</v>
      </c>
      <c r="V194" s="71">
        <v>1032</v>
      </c>
      <c r="W194" s="71">
        <v>121</v>
      </c>
      <c r="X194" s="71">
        <v>16513</v>
      </c>
      <c r="Y194" s="71">
        <v>16249</v>
      </c>
      <c r="Z194" s="71">
        <v>23628</v>
      </c>
      <c r="AA194" s="71">
        <v>5029</v>
      </c>
      <c r="AB194" s="71">
        <v>40584</v>
      </c>
      <c r="AC194" s="71">
        <v>0</v>
      </c>
      <c r="AD194" s="71">
        <v>4.1533611384195703</v>
      </c>
      <c r="AE194" s="72"/>
      <c r="AF194" s="71">
        <v>12082888.637724005</v>
      </c>
      <c r="AG194" s="71">
        <v>1514386.8567790701</v>
      </c>
      <c r="AH194" s="71">
        <v>1273093.2528537456</v>
      </c>
      <c r="AI194" s="71">
        <v>104587426.40935731</v>
      </c>
      <c r="AJ194" s="71">
        <v>64838756.483894341</v>
      </c>
      <c r="AK194" s="71">
        <v>0</v>
      </c>
      <c r="AL194" s="71">
        <v>0</v>
      </c>
      <c r="AM194" s="71">
        <v>5327213.6227918733</v>
      </c>
      <c r="AN194" s="71">
        <v>0</v>
      </c>
      <c r="AO194" s="71">
        <v>0</v>
      </c>
      <c r="AP194" s="71">
        <v>189623765.26340035</v>
      </c>
      <c r="AQ194" s="72"/>
      <c r="AR194" s="71">
        <v>319</v>
      </c>
      <c r="AS194" s="71">
        <v>183</v>
      </c>
      <c r="AT194" s="71">
        <v>0</v>
      </c>
      <c r="AU194" s="71">
        <v>0</v>
      </c>
      <c r="AV194" s="71">
        <v>0</v>
      </c>
      <c r="AW194" s="71">
        <v>1</v>
      </c>
      <c r="AX194" s="71"/>
      <c r="AY194" s="72"/>
      <c r="AZ194" s="71">
        <v>1712.4000000000019</v>
      </c>
      <c r="BA194" s="71">
        <v>3047</v>
      </c>
      <c r="BB194" s="71">
        <v>0</v>
      </c>
      <c r="BC194" s="71">
        <v>0</v>
      </c>
      <c r="BD194" s="71">
        <v>0</v>
      </c>
      <c r="BE194" s="71">
        <v>3840</v>
      </c>
      <c r="BF194" s="71"/>
      <c r="BG194" s="72"/>
      <c r="BH194" s="71">
        <v>0</v>
      </c>
      <c r="BI194" s="71">
        <v>0</v>
      </c>
      <c r="BJ194" s="71">
        <v>0</v>
      </c>
      <c r="BK194" s="71">
        <v>0</v>
      </c>
      <c r="BL194" s="71">
        <v>21.277000000000001</v>
      </c>
      <c r="BM194" s="71">
        <v>0</v>
      </c>
      <c r="BN194" s="72"/>
      <c r="BO194" s="71">
        <v>0</v>
      </c>
      <c r="BP194" s="71">
        <v>0</v>
      </c>
      <c r="BQ194" s="71">
        <v>0</v>
      </c>
      <c r="BR194" s="71">
        <v>0</v>
      </c>
      <c r="BS194" s="71">
        <v>3</v>
      </c>
      <c r="BT194" s="71">
        <v>0</v>
      </c>
      <c r="BU194"/>
      <c r="BV194" s="70">
        <v>21.277000000000001</v>
      </c>
      <c r="BW194" s="70">
        <v>0</v>
      </c>
      <c r="BX194" s="70">
        <v>0</v>
      </c>
      <c r="BY194" s="70">
        <v>0</v>
      </c>
      <c r="BZ194" s="70">
        <v>0</v>
      </c>
      <c r="CA194" s="70">
        <v>0</v>
      </c>
      <c r="CB194" s="70">
        <v>0</v>
      </c>
      <c r="CC194" s="70">
        <v>0</v>
      </c>
      <c r="CD194" s="70">
        <v>0</v>
      </c>
    </row>
    <row r="195" spans="1:82">
      <c r="A195" s="70" t="s">
        <v>1948</v>
      </c>
      <c r="B195" s="70">
        <v>170</v>
      </c>
      <c r="C195" s="70">
        <v>19</v>
      </c>
      <c r="D195" s="70">
        <v>10</v>
      </c>
      <c r="E195" s="70">
        <v>2022</v>
      </c>
      <c r="F195" s="70" t="s">
        <v>161</v>
      </c>
      <c r="G195" s="70" t="s">
        <v>1929</v>
      </c>
      <c r="H195" s="70" t="s">
        <v>1930</v>
      </c>
      <c r="I195" s="148"/>
      <c r="J195" s="71">
        <v>14.227892189371602</v>
      </c>
      <c r="K195" s="71">
        <v>2.8473571606138264</v>
      </c>
      <c r="L195" s="71">
        <v>4.219539579745037</v>
      </c>
      <c r="M195" s="71">
        <v>104.67078299066418</v>
      </c>
      <c r="N195" s="71">
        <v>54.125021619181346</v>
      </c>
      <c r="O195" s="71">
        <v>34.605387718409027</v>
      </c>
      <c r="P195" s="71">
        <v>23.264070834501926</v>
      </c>
      <c r="Q195" s="71">
        <v>2.3925881391729189</v>
      </c>
      <c r="R195" s="71">
        <v>0</v>
      </c>
      <c r="S195" s="71">
        <v>5.228374066803382</v>
      </c>
      <c r="T195" s="72"/>
      <c r="U195" s="71">
        <v>977937</v>
      </c>
      <c r="V195" s="71">
        <v>1032</v>
      </c>
      <c r="W195" s="71">
        <v>121</v>
      </c>
      <c r="X195" s="71">
        <v>16513</v>
      </c>
      <c r="Y195" s="71">
        <v>16444</v>
      </c>
      <c r="Z195" s="71">
        <v>24191</v>
      </c>
      <c r="AA195" s="71">
        <v>5083</v>
      </c>
      <c r="AB195" s="71">
        <v>40642</v>
      </c>
      <c r="AC195" s="71">
        <v>0</v>
      </c>
      <c r="AD195" s="71">
        <v>5.228374066803382</v>
      </c>
      <c r="AE195" s="72"/>
      <c r="AF195" s="71">
        <v>11749507.561946008</v>
      </c>
      <c r="AG195" s="71">
        <v>1717135.9079839922</v>
      </c>
      <c r="AH195" s="71">
        <v>1193940.453935049</v>
      </c>
      <c r="AI195" s="71">
        <v>116965461.33045499</v>
      </c>
      <c r="AJ195" s="71">
        <v>66859642.846313119</v>
      </c>
      <c r="AK195" s="71">
        <v>0</v>
      </c>
      <c r="AL195" s="71">
        <v>0</v>
      </c>
      <c r="AM195" s="71">
        <v>5247991.4992939904</v>
      </c>
      <c r="AN195" s="71">
        <v>0</v>
      </c>
      <c r="AO195" s="71">
        <v>0</v>
      </c>
      <c r="AP195" s="71">
        <v>203733679.59992713</v>
      </c>
      <c r="AQ195" s="72"/>
      <c r="AR195" s="71">
        <v>385</v>
      </c>
      <c r="AS195" s="71">
        <v>183</v>
      </c>
      <c r="AT195" s="71">
        <v>0</v>
      </c>
      <c r="AU195" s="71">
        <v>0</v>
      </c>
      <c r="AV195" s="71">
        <v>0</v>
      </c>
      <c r="AW195" s="71">
        <v>1</v>
      </c>
      <c r="AX195" s="71"/>
      <c r="AY195" s="72"/>
      <c r="AZ195" s="71">
        <v>2106.5000000000023</v>
      </c>
      <c r="BA195" s="71">
        <v>3046.9999999999995</v>
      </c>
      <c r="BB195" s="71">
        <v>0</v>
      </c>
      <c r="BC195" s="71">
        <v>0</v>
      </c>
      <c r="BD195" s="71">
        <v>0</v>
      </c>
      <c r="BE195" s="71">
        <v>3840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1949</v>
      </c>
      <c r="B196" s="70">
        <v>170</v>
      </c>
      <c r="C196" s="70">
        <v>20</v>
      </c>
      <c r="D196" s="70">
        <v>10</v>
      </c>
      <c r="E196" s="70">
        <v>2023</v>
      </c>
      <c r="F196" s="70" t="s">
        <v>1539</v>
      </c>
      <c r="G196" s="70" t="s">
        <v>1929</v>
      </c>
      <c r="H196" s="70" t="s">
        <v>1930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434</v>
      </c>
      <c r="AS196" s="71">
        <v>183</v>
      </c>
      <c r="AT196" s="71">
        <v>0</v>
      </c>
      <c r="AU196" s="71">
        <v>0</v>
      </c>
      <c r="AV196" s="71">
        <v>0</v>
      </c>
      <c r="AW196" s="71">
        <v>1</v>
      </c>
      <c r="AX196" s="71"/>
      <c r="AY196" s="72"/>
      <c r="AZ196" s="71">
        <v>2418.6000000000031</v>
      </c>
      <c r="BA196" s="71">
        <v>3046.9999999999995</v>
      </c>
      <c r="BB196" s="71">
        <v>0</v>
      </c>
      <c r="BC196" s="71">
        <v>0</v>
      </c>
      <c r="BD196" s="71">
        <v>0</v>
      </c>
      <c r="BE196" s="71">
        <v>3840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1950</v>
      </c>
      <c r="B197" s="70">
        <v>170</v>
      </c>
      <c r="C197" s="70">
        <v>21</v>
      </c>
      <c r="D197" s="70">
        <v>10</v>
      </c>
      <c r="E197" s="70">
        <v>2024</v>
      </c>
      <c r="F197" s="70" t="s">
        <v>1558</v>
      </c>
      <c r="G197" s="1064" t="s">
        <v>1929</v>
      </c>
      <c r="H197" s="70" t="s">
        <v>1930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1951</v>
      </c>
      <c r="B198" s="70">
        <v>18</v>
      </c>
      <c r="C198" s="70">
        <v>1</v>
      </c>
      <c r="D198" s="70">
        <v>2</v>
      </c>
      <c r="E198" s="70">
        <v>1990</v>
      </c>
      <c r="F198" s="70" t="s">
        <v>787</v>
      </c>
      <c r="G198" s="1064" t="s">
        <v>1952</v>
      </c>
      <c r="H198" s="70" t="s">
        <v>1953</v>
      </c>
      <c r="I198" s="148"/>
      <c r="J198" s="71">
        <v>347.12784218473968</v>
      </c>
      <c r="K198" s="71">
        <v>4.7521628142857848</v>
      </c>
      <c r="L198" s="71">
        <v>24.395670139498009</v>
      </c>
      <c r="M198" s="71">
        <v>26.309714596434191</v>
      </c>
      <c r="N198" s="71">
        <v>45.141944880606317</v>
      </c>
      <c r="O198" s="71">
        <v>40.878973916432763</v>
      </c>
      <c r="P198" s="71">
        <v>42.889308941732743</v>
      </c>
      <c r="Q198" s="71">
        <v>3.1467779439572201</v>
      </c>
      <c r="R198" s="71">
        <v>0</v>
      </c>
      <c r="S198" s="71">
        <v>3.0673918072371298</v>
      </c>
      <c r="T198" s="72"/>
      <c r="U198" s="71">
        <v>14646434</v>
      </c>
      <c r="V198" s="71">
        <v>1681</v>
      </c>
      <c r="W198" s="71">
        <v>259</v>
      </c>
      <c r="X198" s="71">
        <v>9408</v>
      </c>
      <c r="Y198" s="71">
        <v>14888</v>
      </c>
      <c r="Z198" s="71">
        <v>16814</v>
      </c>
      <c r="AA198" s="71">
        <v>10414</v>
      </c>
      <c r="AB198" s="71">
        <v>51093</v>
      </c>
      <c r="AC198" s="71">
        <v>0</v>
      </c>
      <c r="AD198" s="71">
        <v>3.0673918072371298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1954</v>
      </c>
      <c r="B199" s="70">
        <v>19</v>
      </c>
      <c r="C199" s="70">
        <v>2</v>
      </c>
      <c r="D199" s="70">
        <v>2</v>
      </c>
      <c r="E199" s="70">
        <v>2005</v>
      </c>
      <c r="F199" s="70" t="s">
        <v>789</v>
      </c>
      <c r="G199" s="70" t="s">
        <v>1952</v>
      </c>
      <c r="H199" s="70" t="s">
        <v>1953</v>
      </c>
      <c r="I199" s="148"/>
      <c r="J199" s="71">
        <v>445.9224305292496</v>
      </c>
      <c r="K199" s="71">
        <v>2.774538692057317</v>
      </c>
      <c r="L199" s="71">
        <v>25.451285175613879</v>
      </c>
      <c r="M199" s="71">
        <v>51.352236973965553</v>
      </c>
      <c r="N199" s="71">
        <v>68.429468735815988</v>
      </c>
      <c r="O199" s="71">
        <v>60.233287072349562</v>
      </c>
      <c r="P199" s="71">
        <v>43.211305524538062</v>
      </c>
      <c r="Q199" s="71">
        <v>2.99007832768002</v>
      </c>
      <c r="R199" s="71">
        <v>0</v>
      </c>
      <c r="S199" s="71">
        <v>6.2959065600000006</v>
      </c>
      <c r="T199" s="72"/>
      <c r="U199" s="71">
        <v>19684843</v>
      </c>
      <c r="V199" s="71">
        <v>1259</v>
      </c>
      <c r="W199" s="71">
        <v>305</v>
      </c>
      <c r="X199" s="71">
        <v>8637</v>
      </c>
      <c r="Y199" s="71">
        <v>18478</v>
      </c>
      <c r="Z199" s="71">
        <v>28669</v>
      </c>
      <c r="AA199" s="71">
        <v>8593</v>
      </c>
      <c r="AB199" s="71">
        <v>50753</v>
      </c>
      <c r="AC199" s="71">
        <v>0</v>
      </c>
      <c r="AD199" s="71">
        <v>6.2959065600000006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1955</v>
      </c>
      <c r="B200" s="70">
        <v>20</v>
      </c>
      <c r="C200" s="70">
        <v>3</v>
      </c>
      <c r="D200" s="70">
        <v>2</v>
      </c>
      <c r="E200" s="70">
        <v>2006</v>
      </c>
      <c r="F200" s="70" t="s">
        <v>790</v>
      </c>
      <c r="G200" s="70" t="s">
        <v>1952</v>
      </c>
      <c r="H200" s="70" t="s">
        <v>1953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1956</v>
      </c>
      <c r="B201" s="70">
        <v>21</v>
      </c>
      <c r="C201" s="70">
        <v>4</v>
      </c>
      <c r="D201" s="70">
        <v>2</v>
      </c>
      <c r="E201" s="70">
        <v>2007</v>
      </c>
      <c r="F201" s="70" t="s">
        <v>791</v>
      </c>
      <c r="G201" s="70" t="s">
        <v>1952</v>
      </c>
      <c r="H201" s="70" t="s">
        <v>1953</v>
      </c>
      <c r="I201" s="148"/>
      <c r="J201" s="71">
        <v>480.97122525042698</v>
      </c>
      <c r="K201" s="71">
        <v>2.4195992543993841</v>
      </c>
      <c r="L201" s="71">
        <v>22.853423309491632</v>
      </c>
      <c r="M201" s="71">
        <v>49.793250149136519</v>
      </c>
      <c r="N201" s="71">
        <v>70.349907283551346</v>
      </c>
      <c r="O201" s="71">
        <v>59.226993661829738</v>
      </c>
      <c r="P201" s="71">
        <v>42.011187103260298</v>
      </c>
      <c r="Q201" s="71">
        <v>3.0922666376450598</v>
      </c>
      <c r="R201" s="71">
        <v>0</v>
      </c>
      <c r="S201" s="71">
        <v>6.2428966875</v>
      </c>
      <c r="T201" s="72"/>
      <c r="U201" s="71">
        <v>23610610</v>
      </c>
      <c r="V201" s="71">
        <v>1022</v>
      </c>
      <c r="W201" s="71">
        <v>268</v>
      </c>
      <c r="X201" s="71">
        <v>10122</v>
      </c>
      <c r="Y201" s="71">
        <v>18664</v>
      </c>
      <c r="Z201" s="71">
        <v>29305</v>
      </c>
      <c r="AA201" s="71">
        <v>8227</v>
      </c>
      <c r="AB201" s="71">
        <v>49712</v>
      </c>
      <c r="AC201" s="71">
        <v>0</v>
      </c>
      <c r="AD201" s="71">
        <v>6.2428966875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1957</v>
      </c>
      <c r="B202" s="70">
        <v>22</v>
      </c>
      <c r="C202" s="70">
        <v>5</v>
      </c>
      <c r="D202" s="70">
        <v>2</v>
      </c>
      <c r="E202" s="70">
        <v>2008</v>
      </c>
      <c r="F202" s="70" t="s">
        <v>792</v>
      </c>
      <c r="G202" s="70" t="s">
        <v>1952</v>
      </c>
      <c r="H202" s="70" t="s">
        <v>1953</v>
      </c>
      <c r="I202" s="148"/>
      <c r="J202" s="71">
        <v>467.63183808973378</v>
      </c>
      <c r="K202" s="71">
        <v>1.815779841389467</v>
      </c>
      <c r="L202" s="71">
        <v>20.424467401416688</v>
      </c>
      <c r="M202" s="71">
        <v>51.348026141587269</v>
      </c>
      <c r="N202" s="71">
        <v>68.816568171241258</v>
      </c>
      <c r="O202" s="71">
        <v>57.343678509463523</v>
      </c>
      <c r="P202" s="71">
        <v>40.728944142350343</v>
      </c>
      <c r="Q202" s="71">
        <v>3.0072237462070399</v>
      </c>
      <c r="R202" s="71">
        <v>0</v>
      </c>
      <c r="S202" s="71">
        <v>6.3165108246400008</v>
      </c>
      <c r="T202" s="72"/>
      <c r="U202" s="71">
        <v>24063686</v>
      </c>
      <c r="V202" s="71">
        <v>1022</v>
      </c>
      <c r="W202" s="71">
        <v>268</v>
      </c>
      <c r="X202" s="71">
        <v>10122</v>
      </c>
      <c r="Y202" s="71">
        <v>18772</v>
      </c>
      <c r="Z202" s="71">
        <v>29369</v>
      </c>
      <c r="AA202" s="71">
        <v>7985</v>
      </c>
      <c r="AB202" s="71">
        <v>49140</v>
      </c>
      <c r="AC202" s="71">
        <v>0</v>
      </c>
      <c r="AD202" s="71">
        <v>6.3165108246400008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1958</v>
      </c>
      <c r="B203" s="70">
        <v>23</v>
      </c>
      <c r="C203" s="70">
        <v>6</v>
      </c>
      <c r="D203" s="70">
        <v>2</v>
      </c>
      <c r="E203" s="70">
        <v>2009</v>
      </c>
      <c r="F203" s="70" t="s">
        <v>176</v>
      </c>
      <c r="G203" s="70" t="s">
        <v>1952</v>
      </c>
      <c r="H203" s="70" t="s">
        <v>1953</v>
      </c>
      <c r="I203" s="148"/>
      <c r="J203" s="71">
        <v>410.6270828207621</v>
      </c>
      <c r="K203" s="71">
        <v>1.725867810354611</v>
      </c>
      <c r="L203" s="71">
        <v>13.913987492765269</v>
      </c>
      <c r="M203" s="71">
        <v>51.916965239872198</v>
      </c>
      <c r="N203" s="71">
        <v>59.894944661849657</v>
      </c>
      <c r="O203" s="71">
        <v>57.755864224914717</v>
      </c>
      <c r="P203" s="71">
        <v>38.510509264315417</v>
      </c>
      <c r="Q203" s="71">
        <v>2.8472429821360699</v>
      </c>
      <c r="R203" s="71">
        <v>0</v>
      </c>
      <c r="S203" s="71">
        <v>5.5405550600399982</v>
      </c>
      <c r="T203" s="72"/>
      <c r="U203" s="71">
        <v>18440098</v>
      </c>
      <c r="V203" s="71">
        <v>1069</v>
      </c>
      <c r="W203" s="71">
        <v>284</v>
      </c>
      <c r="X203" s="71">
        <v>11086</v>
      </c>
      <c r="Y203" s="71">
        <v>18929</v>
      </c>
      <c r="Z203" s="71">
        <v>29197</v>
      </c>
      <c r="AA203" s="71">
        <v>7751</v>
      </c>
      <c r="AB203" s="71">
        <v>48840</v>
      </c>
      <c r="AC203" s="71">
        <v>0</v>
      </c>
      <c r="AD203" s="71">
        <v>5.5405550600399982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137.42500000000001</v>
      </c>
      <c r="BK203" s="71">
        <v>0</v>
      </c>
      <c r="BL203" s="71">
        <v>9.875</v>
      </c>
      <c r="BM203" s="71">
        <v>0</v>
      </c>
      <c r="BN203" s="72"/>
      <c r="BO203" s="71">
        <v>0</v>
      </c>
      <c r="BP203" s="71">
        <v>0</v>
      </c>
      <c r="BQ203" s="71">
        <v>11</v>
      </c>
      <c r="BR203" s="71">
        <v>0</v>
      </c>
      <c r="BS203" s="71">
        <v>2</v>
      </c>
      <c r="BT203" s="71">
        <v>0</v>
      </c>
      <c r="BU203"/>
      <c r="BV203" s="70">
        <v>141.505</v>
      </c>
      <c r="BW203" s="70">
        <v>0</v>
      </c>
      <c r="BX203" s="70">
        <v>5.7949999999999999</v>
      </c>
      <c r="BY203" s="70">
        <v>0</v>
      </c>
      <c r="BZ203" s="70">
        <v>0</v>
      </c>
      <c r="CA203" s="70">
        <v>0</v>
      </c>
      <c r="CB203" s="70">
        <v>0</v>
      </c>
      <c r="CC203" s="70">
        <v>0</v>
      </c>
      <c r="CD203" s="70">
        <v>0</v>
      </c>
    </row>
    <row r="204" spans="1:82">
      <c r="A204" s="70" t="s">
        <v>1959</v>
      </c>
      <c r="B204" s="70">
        <v>24</v>
      </c>
      <c r="C204" s="70">
        <v>7</v>
      </c>
      <c r="D204" s="70">
        <v>2</v>
      </c>
      <c r="E204" s="70">
        <v>2010</v>
      </c>
      <c r="F204" s="70" t="s">
        <v>177</v>
      </c>
      <c r="G204" s="70" t="s">
        <v>1952</v>
      </c>
      <c r="H204" s="70" t="s">
        <v>1953</v>
      </c>
      <c r="I204" s="148"/>
      <c r="J204" s="71">
        <v>451.43617850646069</v>
      </c>
      <c r="K204" s="71">
        <v>1.848080744272586</v>
      </c>
      <c r="L204" s="71">
        <v>13.363002188186639</v>
      </c>
      <c r="M204" s="71">
        <v>49.668761781977167</v>
      </c>
      <c r="N204" s="71">
        <v>66.405265597293578</v>
      </c>
      <c r="O204" s="71">
        <v>57.697439033857009</v>
      </c>
      <c r="P204" s="71">
        <v>38.8497364974302</v>
      </c>
      <c r="Q204" s="71">
        <v>2.9337157891802899</v>
      </c>
      <c r="R204" s="71">
        <v>0</v>
      </c>
      <c r="S204" s="71">
        <v>6.0059004389999986</v>
      </c>
      <c r="T204" s="72"/>
      <c r="U204" s="71">
        <v>22142918</v>
      </c>
      <c r="V204" s="71">
        <v>1069</v>
      </c>
      <c r="W204" s="71">
        <v>284</v>
      </c>
      <c r="X204" s="71">
        <v>11086</v>
      </c>
      <c r="Y204" s="71">
        <v>18863</v>
      </c>
      <c r="Z204" s="71">
        <v>29303</v>
      </c>
      <c r="AA204" s="71">
        <v>7624</v>
      </c>
      <c r="AB204" s="71">
        <v>48221</v>
      </c>
      <c r="AC204" s="71">
        <v>0</v>
      </c>
      <c r="AD204" s="71">
        <v>6.0059004389999986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150.982</v>
      </c>
      <c r="BK204" s="71">
        <v>0</v>
      </c>
      <c r="BL204" s="71">
        <v>9.5570000000000004</v>
      </c>
      <c r="BM204" s="71">
        <v>0</v>
      </c>
      <c r="BN204" s="72"/>
      <c r="BO204" s="71">
        <v>0</v>
      </c>
      <c r="BP204" s="71">
        <v>0</v>
      </c>
      <c r="BQ204" s="71">
        <v>12</v>
      </c>
      <c r="BR204" s="71">
        <v>0</v>
      </c>
      <c r="BS204" s="71">
        <v>2</v>
      </c>
      <c r="BT204" s="71">
        <v>0</v>
      </c>
      <c r="BU204"/>
      <c r="BV204" s="70">
        <v>155.03100000000001</v>
      </c>
      <c r="BW204" s="70">
        <v>0</v>
      </c>
      <c r="BX204" s="70">
        <v>5.508</v>
      </c>
      <c r="BY204" s="70">
        <v>0</v>
      </c>
      <c r="BZ204" s="70">
        <v>0</v>
      </c>
      <c r="CA204" s="70">
        <v>0</v>
      </c>
      <c r="CB204" s="70">
        <v>0</v>
      </c>
      <c r="CC204" s="70">
        <v>0</v>
      </c>
      <c r="CD204" s="70">
        <v>0</v>
      </c>
    </row>
    <row r="205" spans="1:82">
      <c r="A205" s="70" t="s">
        <v>1960</v>
      </c>
      <c r="B205" s="70">
        <v>25</v>
      </c>
      <c r="C205" s="70">
        <v>8</v>
      </c>
      <c r="D205" s="70">
        <v>2</v>
      </c>
      <c r="E205" s="70">
        <v>2011</v>
      </c>
      <c r="F205" s="70" t="s">
        <v>178</v>
      </c>
      <c r="G205" s="70" t="s">
        <v>1952</v>
      </c>
      <c r="H205" s="70" t="s">
        <v>1953</v>
      </c>
      <c r="I205" s="148"/>
      <c r="J205" s="71">
        <v>518.88718113594564</v>
      </c>
      <c r="K205" s="71">
        <v>2.653903631844917</v>
      </c>
      <c r="L205" s="71">
        <v>14.237987702785221</v>
      </c>
      <c r="M205" s="71">
        <v>60.46892807728613</v>
      </c>
      <c r="N205" s="71">
        <v>70.928349639995105</v>
      </c>
      <c r="O205" s="71">
        <v>57.345530861697647</v>
      </c>
      <c r="P205" s="71">
        <v>37.568691148362696</v>
      </c>
      <c r="Q205" s="71">
        <v>3.3303216958337898</v>
      </c>
      <c r="R205" s="71">
        <v>0</v>
      </c>
      <c r="S205" s="71">
        <v>5.4179932237600008</v>
      </c>
      <c r="T205" s="72"/>
      <c r="U205" s="71">
        <v>23607246</v>
      </c>
      <c r="V205" s="71">
        <v>1069</v>
      </c>
      <c r="W205" s="71">
        <v>284</v>
      </c>
      <c r="X205" s="71">
        <v>11086</v>
      </c>
      <c r="Y205" s="71">
        <v>18847</v>
      </c>
      <c r="Z205" s="71">
        <v>29757</v>
      </c>
      <c r="AA205" s="71">
        <v>7592</v>
      </c>
      <c r="AB205" s="71">
        <v>47456</v>
      </c>
      <c r="AC205" s="71">
        <v>0</v>
      </c>
      <c r="AD205" s="71">
        <v>5.4179932237600008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143.10599999999999</v>
      </c>
      <c r="BK205" s="71">
        <v>0</v>
      </c>
      <c r="BL205" s="71">
        <v>15.613999999999999</v>
      </c>
      <c r="BM205" s="71">
        <v>0</v>
      </c>
      <c r="BN205" s="72"/>
      <c r="BO205" s="71">
        <v>0</v>
      </c>
      <c r="BP205" s="71">
        <v>0</v>
      </c>
      <c r="BQ205" s="71">
        <v>12</v>
      </c>
      <c r="BR205" s="71">
        <v>0</v>
      </c>
      <c r="BS205" s="71">
        <v>2</v>
      </c>
      <c r="BT205" s="71">
        <v>0</v>
      </c>
      <c r="BU205"/>
      <c r="BV205" s="70">
        <v>152.83799999999999</v>
      </c>
      <c r="BW205" s="70">
        <v>0</v>
      </c>
      <c r="BX205" s="70">
        <v>5.8819999999999997</v>
      </c>
      <c r="BY205" s="70">
        <v>0</v>
      </c>
      <c r="BZ205" s="70">
        <v>0</v>
      </c>
      <c r="CA205" s="70">
        <v>0</v>
      </c>
      <c r="CB205" s="70">
        <v>0</v>
      </c>
      <c r="CC205" s="70">
        <v>0</v>
      </c>
      <c r="CD205" s="70">
        <v>0</v>
      </c>
    </row>
    <row r="206" spans="1:82">
      <c r="A206" s="70" t="s">
        <v>1961</v>
      </c>
      <c r="B206" s="70">
        <v>26</v>
      </c>
      <c r="C206" s="70">
        <v>9</v>
      </c>
      <c r="D206" s="70">
        <v>2</v>
      </c>
      <c r="E206" s="70">
        <v>2012</v>
      </c>
      <c r="F206" s="70" t="s">
        <v>179</v>
      </c>
      <c r="G206" s="70" t="s">
        <v>1952</v>
      </c>
      <c r="H206" s="70" t="s">
        <v>1953</v>
      </c>
      <c r="I206" s="148"/>
      <c r="J206" s="71">
        <v>505.48259372795258</v>
      </c>
      <c r="K206" s="71">
        <v>2.5147215540212011</v>
      </c>
      <c r="L206" s="71">
        <v>14.26647972631236</v>
      </c>
      <c r="M206" s="71">
        <v>66.105678151280685</v>
      </c>
      <c r="N206" s="71">
        <v>77.952056893543727</v>
      </c>
      <c r="O206" s="71">
        <v>57.563456992682362</v>
      </c>
      <c r="P206" s="71">
        <v>37.618210181656977</v>
      </c>
      <c r="Q206" s="71">
        <v>3.5779933133361701</v>
      </c>
      <c r="R206" s="71">
        <v>0</v>
      </c>
      <c r="S206" s="71">
        <v>5.077917856</v>
      </c>
      <c r="T206" s="72"/>
      <c r="U206" s="71">
        <v>22558763</v>
      </c>
      <c r="V206" s="71">
        <v>1069</v>
      </c>
      <c r="W206" s="71">
        <v>284</v>
      </c>
      <c r="X206" s="71">
        <v>11086</v>
      </c>
      <c r="Y206" s="71">
        <v>18968</v>
      </c>
      <c r="Z206" s="71">
        <v>30107</v>
      </c>
      <c r="AA206" s="71">
        <v>7559</v>
      </c>
      <c r="AB206" s="71">
        <v>46927</v>
      </c>
      <c r="AC206" s="71">
        <v>0</v>
      </c>
      <c r="AD206" s="71">
        <v>5.077917856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180.08500000000001</v>
      </c>
      <c r="BK206" s="71">
        <v>0</v>
      </c>
      <c r="BL206" s="71">
        <v>7.8639999999999999</v>
      </c>
      <c r="BM206" s="71">
        <v>0</v>
      </c>
      <c r="BN206" s="72"/>
      <c r="BO206" s="71">
        <v>0</v>
      </c>
      <c r="BP206" s="71">
        <v>0</v>
      </c>
      <c r="BQ206" s="71">
        <v>13</v>
      </c>
      <c r="BR206" s="71">
        <v>0</v>
      </c>
      <c r="BS206" s="71">
        <v>2</v>
      </c>
      <c r="BT206" s="71">
        <v>0</v>
      </c>
      <c r="BU206"/>
      <c r="BV206" s="70">
        <v>184.20400000000001</v>
      </c>
      <c r="BW206" s="70">
        <v>0</v>
      </c>
      <c r="BX206" s="70">
        <v>3.7450000000000001</v>
      </c>
      <c r="BY206" s="70">
        <v>0</v>
      </c>
      <c r="BZ206" s="70">
        <v>0</v>
      </c>
      <c r="CA206" s="70">
        <v>0</v>
      </c>
      <c r="CB206" s="70">
        <v>0</v>
      </c>
      <c r="CC206" s="70">
        <v>0</v>
      </c>
      <c r="CD206" s="70">
        <v>0</v>
      </c>
    </row>
    <row r="207" spans="1:82">
      <c r="A207" s="70" t="s">
        <v>1962</v>
      </c>
      <c r="B207" s="70">
        <v>27</v>
      </c>
      <c r="C207" s="70">
        <v>10</v>
      </c>
      <c r="D207" s="70">
        <v>2</v>
      </c>
      <c r="E207" s="70">
        <v>2013</v>
      </c>
      <c r="F207" s="70" t="s">
        <v>180</v>
      </c>
      <c r="G207" s="70" t="s">
        <v>1952</v>
      </c>
      <c r="H207" s="70" t="s">
        <v>1953</v>
      </c>
      <c r="I207" s="148"/>
      <c r="J207" s="71">
        <v>523.13437857370354</v>
      </c>
      <c r="K207" s="71">
        <v>2.2421128343752139</v>
      </c>
      <c r="L207" s="71">
        <v>13.689458706709081</v>
      </c>
      <c r="M207" s="71">
        <v>64.518979885403155</v>
      </c>
      <c r="N207" s="71">
        <v>77.172901224454648</v>
      </c>
      <c r="O207" s="71">
        <v>55.498533664258986</v>
      </c>
      <c r="P207" s="71">
        <v>37.565136677552722</v>
      </c>
      <c r="Q207" s="71">
        <v>3.5964610773504799</v>
      </c>
      <c r="R207" s="71">
        <v>0</v>
      </c>
      <c r="S207" s="71">
        <v>7.2867830749999998</v>
      </c>
      <c r="T207" s="72"/>
      <c r="U207" s="71">
        <v>21877257</v>
      </c>
      <c r="V207" s="71">
        <v>1069</v>
      </c>
      <c r="W207" s="71">
        <v>284</v>
      </c>
      <c r="X207" s="71">
        <v>11086</v>
      </c>
      <c r="Y207" s="71">
        <v>18999</v>
      </c>
      <c r="Z207" s="71">
        <v>30323</v>
      </c>
      <c r="AA207" s="71">
        <v>7520</v>
      </c>
      <c r="AB207" s="71">
        <v>46493</v>
      </c>
      <c r="AC207" s="71">
        <v>0</v>
      </c>
      <c r="AD207" s="71">
        <v>7.2867830749999998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198.71600000000001</v>
      </c>
      <c r="BK207" s="71">
        <v>0</v>
      </c>
      <c r="BL207" s="71">
        <v>9.8780000000000001</v>
      </c>
      <c r="BM207" s="71">
        <v>0</v>
      </c>
      <c r="BN207" s="72"/>
      <c r="BO207" s="71">
        <v>0</v>
      </c>
      <c r="BP207" s="71">
        <v>0</v>
      </c>
      <c r="BQ207" s="71">
        <v>13</v>
      </c>
      <c r="BR207" s="71">
        <v>0</v>
      </c>
      <c r="BS207" s="71">
        <v>2</v>
      </c>
      <c r="BT207" s="71">
        <v>0</v>
      </c>
      <c r="BU207"/>
      <c r="BV207" s="70">
        <v>203.054</v>
      </c>
      <c r="BW207" s="70">
        <v>0</v>
      </c>
      <c r="BX207" s="70">
        <v>5.54</v>
      </c>
      <c r="BY207" s="70">
        <v>0</v>
      </c>
      <c r="BZ207" s="70">
        <v>0</v>
      </c>
      <c r="CA207" s="70">
        <v>0</v>
      </c>
      <c r="CB207" s="70">
        <v>0</v>
      </c>
      <c r="CC207" s="70">
        <v>0</v>
      </c>
      <c r="CD207" s="70">
        <v>0</v>
      </c>
    </row>
    <row r="208" spans="1:82">
      <c r="A208" s="70" t="s">
        <v>1963</v>
      </c>
      <c r="B208" s="70">
        <v>28</v>
      </c>
      <c r="C208" s="70">
        <v>11</v>
      </c>
      <c r="D208" s="70">
        <v>2</v>
      </c>
      <c r="E208" s="70">
        <v>2014</v>
      </c>
      <c r="F208" s="70" t="s">
        <v>181</v>
      </c>
      <c r="G208" s="70" t="s">
        <v>1952</v>
      </c>
      <c r="H208" s="70" t="s">
        <v>1953</v>
      </c>
      <c r="I208" s="148"/>
      <c r="J208" s="71">
        <v>545.0576568429243</v>
      </c>
      <c r="K208" s="71">
        <v>2.286962656578758</v>
      </c>
      <c r="L208" s="71">
        <v>14.455070859289201</v>
      </c>
      <c r="M208" s="71">
        <v>58.156504554878083</v>
      </c>
      <c r="N208" s="71">
        <v>74.912573354059745</v>
      </c>
      <c r="O208" s="71">
        <v>53.008557615569288</v>
      </c>
      <c r="P208" s="71">
        <v>37.208048324268326</v>
      </c>
      <c r="Q208" s="71">
        <v>3.4096963920010701</v>
      </c>
      <c r="R208" s="71">
        <v>0</v>
      </c>
      <c r="S208" s="71">
        <v>4.0197407719999996</v>
      </c>
      <c r="T208" s="72"/>
      <c r="U208" s="71">
        <v>25336924</v>
      </c>
      <c r="V208" s="71">
        <v>944</v>
      </c>
      <c r="W208" s="71">
        <v>254</v>
      </c>
      <c r="X208" s="71">
        <v>10316</v>
      </c>
      <c r="Y208" s="71">
        <v>18993</v>
      </c>
      <c r="Z208" s="71">
        <v>30504</v>
      </c>
      <c r="AA208" s="71">
        <v>7410</v>
      </c>
      <c r="AB208" s="71">
        <v>45942</v>
      </c>
      <c r="AC208" s="71">
        <v>0</v>
      </c>
      <c r="AD208" s="71">
        <v>4.0197407719999996</v>
      </c>
      <c r="AE208" s="72"/>
      <c r="AF208" s="71"/>
      <c r="AG208" s="71"/>
      <c r="AH208" s="71"/>
      <c r="AI208" s="71"/>
      <c r="AJ208" s="71"/>
      <c r="AK208" s="71"/>
      <c r="AL208" s="71"/>
      <c r="AM208" s="71"/>
      <c r="AN208" s="71"/>
      <c r="AO208" s="71"/>
      <c r="AP208" s="71"/>
      <c r="AQ208" s="72"/>
      <c r="AR208" s="71">
        <v>775</v>
      </c>
      <c r="AS208" s="71">
        <v>81</v>
      </c>
      <c r="AT208" s="71">
        <v>0</v>
      </c>
      <c r="AU208" s="71">
        <v>3</v>
      </c>
      <c r="AV208" s="71">
        <v>0</v>
      </c>
      <c r="AW208" s="71">
        <v>1</v>
      </c>
      <c r="AX208" s="71"/>
      <c r="AY208" s="72"/>
      <c r="AZ208" s="71">
        <v>3084.9</v>
      </c>
      <c r="BA208" s="71">
        <v>16264.6</v>
      </c>
      <c r="BB208" s="71">
        <v>0</v>
      </c>
      <c r="BC208" s="71">
        <v>7230</v>
      </c>
      <c r="BD208" s="71">
        <v>0</v>
      </c>
      <c r="BE208" s="71">
        <v>15000</v>
      </c>
      <c r="BF208" s="71"/>
      <c r="BG208" s="72"/>
      <c r="BH208" s="71">
        <v>0</v>
      </c>
      <c r="BI208" s="71">
        <v>0</v>
      </c>
      <c r="BJ208" s="71">
        <v>200.273</v>
      </c>
      <c r="BK208" s="71">
        <v>0</v>
      </c>
      <c r="BL208" s="71">
        <v>4.3970000000000002</v>
      </c>
      <c r="BM208" s="71">
        <v>0</v>
      </c>
      <c r="BN208" s="72"/>
      <c r="BO208" s="71">
        <v>0</v>
      </c>
      <c r="BP208" s="71">
        <v>0</v>
      </c>
      <c r="BQ208" s="71">
        <v>12</v>
      </c>
      <c r="BR208" s="71">
        <v>0</v>
      </c>
      <c r="BS208" s="71">
        <v>1</v>
      </c>
      <c r="BT208" s="71">
        <v>0</v>
      </c>
      <c r="BU208"/>
      <c r="BV208" s="70">
        <v>204.67</v>
      </c>
      <c r="BW208" s="70">
        <v>0</v>
      </c>
      <c r="BX208" s="70">
        <v>0</v>
      </c>
      <c r="BY208" s="70">
        <v>0</v>
      </c>
      <c r="BZ208" s="70">
        <v>0</v>
      </c>
      <c r="CA208" s="70">
        <v>0</v>
      </c>
      <c r="CB208" s="70">
        <v>0</v>
      </c>
      <c r="CC208" s="70">
        <v>0</v>
      </c>
      <c r="CD208" s="70">
        <v>0</v>
      </c>
    </row>
    <row r="209" spans="1:82">
      <c r="A209" s="70" t="s">
        <v>1964</v>
      </c>
      <c r="B209" s="70">
        <v>29</v>
      </c>
      <c r="C209" s="70">
        <v>12</v>
      </c>
      <c r="D209" s="70">
        <v>2</v>
      </c>
      <c r="E209" s="70">
        <v>2015</v>
      </c>
      <c r="F209" s="70" t="s">
        <v>182</v>
      </c>
      <c r="G209" s="70" t="s">
        <v>1952</v>
      </c>
      <c r="H209" s="70" t="s">
        <v>1953</v>
      </c>
      <c r="I209" s="148"/>
      <c r="J209" s="71">
        <v>433.83024479709542</v>
      </c>
      <c r="K209" s="71">
        <v>2.1881936909304258</v>
      </c>
      <c r="L209" s="71">
        <v>14.555869919663859</v>
      </c>
      <c r="M209" s="71">
        <v>64.710114786729775</v>
      </c>
      <c r="N209" s="71">
        <v>70.725812575274119</v>
      </c>
      <c r="O209" s="71">
        <v>52.728746806417867</v>
      </c>
      <c r="P209" s="71">
        <v>36.564055165674105</v>
      </c>
      <c r="Q209" s="71">
        <v>3.3052513420221499</v>
      </c>
      <c r="R209" s="71">
        <v>0</v>
      </c>
      <c r="S209" s="71">
        <v>6.1545364630399986</v>
      </c>
      <c r="T209" s="72"/>
      <c r="U209" s="71">
        <v>22531770</v>
      </c>
      <c r="V209" s="71">
        <v>944</v>
      </c>
      <c r="W209" s="71">
        <v>254</v>
      </c>
      <c r="X209" s="71">
        <v>10316</v>
      </c>
      <c r="Y209" s="71">
        <v>19012</v>
      </c>
      <c r="Z209" s="71">
        <v>30635</v>
      </c>
      <c r="AA209" s="71">
        <v>7276</v>
      </c>
      <c r="AB209" s="71">
        <v>45493</v>
      </c>
      <c r="AC209" s="71">
        <v>0</v>
      </c>
      <c r="AD209" s="71">
        <v>6.1545364630399986</v>
      </c>
      <c r="AE209" s="72"/>
      <c r="AF209" s="71">
        <v>243456507.222525</v>
      </c>
      <c r="AG209" s="71">
        <v>1714305.23165495</v>
      </c>
      <c r="AH209" s="71">
        <v>2786080.6024587732</v>
      </c>
      <c r="AI209" s="71">
        <v>79120302.631443709</v>
      </c>
      <c r="AJ209" s="71">
        <v>104231454.6024321</v>
      </c>
      <c r="AK209" s="71">
        <v>0</v>
      </c>
      <c r="AL209" s="71">
        <v>0</v>
      </c>
      <c r="AM209" s="71">
        <v>6234624.8140424779</v>
      </c>
      <c r="AN209" s="71">
        <v>0</v>
      </c>
      <c r="AO209" s="71">
        <v>0</v>
      </c>
      <c r="AP209" s="71">
        <v>437543275.10455704</v>
      </c>
      <c r="AQ209" s="72"/>
      <c r="AR209" s="71">
        <v>876</v>
      </c>
      <c r="AS209" s="71">
        <v>120</v>
      </c>
      <c r="AT209" s="71">
        <v>0</v>
      </c>
      <c r="AU209" s="71">
        <v>4</v>
      </c>
      <c r="AV209" s="71">
        <v>0</v>
      </c>
      <c r="AW209" s="71">
        <v>1</v>
      </c>
      <c r="AX209" s="71"/>
      <c r="AY209" s="72"/>
      <c r="AZ209" s="71">
        <v>3529.81</v>
      </c>
      <c r="BA209" s="71">
        <v>26384</v>
      </c>
      <c r="BB209" s="71">
        <v>0</v>
      </c>
      <c r="BC209" s="71">
        <v>9370</v>
      </c>
      <c r="BD209" s="71">
        <v>0</v>
      </c>
      <c r="BE209" s="71">
        <v>23814</v>
      </c>
      <c r="BF209" s="71"/>
      <c r="BG209" s="72"/>
      <c r="BH209" s="71">
        <v>0</v>
      </c>
      <c r="BI209" s="71">
        <v>0</v>
      </c>
      <c r="BJ209" s="71">
        <v>184.88399999999999</v>
      </c>
      <c r="BK209" s="71">
        <v>0</v>
      </c>
      <c r="BL209" s="71">
        <v>8.9499999999999993</v>
      </c>
      <c r="BM209" s="71">
        <v>0</v>
      </c>
      <c r="BN209" s="72"/>
      <c r="BO209" s="71">
        <v>0</v>
      </c>
      <c r="BP209" s="71">
        <v>0</v>
      </c>
      <c r="BQ209" s="71">
        <v>12</v>
      </c>
      <c r="BR209" s="71">
        <v>0</v>
      </c>
      <c r="BS209" s="71">
        <v>2</v>
      </c>
      <c r="BT209" s="71">
        <v>0</v>
      </c>
      <c r="BU209"/>
      <c r="BV209" s="70">
        <v>189.04</v>
      </c>
      <c r="BW209" s="70">
        <v>0</v>
      </c>
      <c r="BX209" s="70">
        <v>4.7939999999999996</v>
      </c>
      <c r="BY209" s="70">
        <v>0</v>
      </c>
      <c r="BZ209" s="70">
        <v>0</v>
      </c>
      <c r="CA209" s="70">
        <v>0</v>
      </c>
      <c r="CB209" s="70">
        <v>0</v>
      </c>
      <c r="CC209" s="70">
        <v>0</v>
      </c>
      <c r="CD209" s="70">
        <v>0</v>
      </c>
    </row>
    <row r="210" spans="1:82">
      <c r="A210" s="70" t="s">
        <v>1965</v>
      </c>
      <c r="B210" s="70">
        <v>30</v>
      </c>
      <c r="C210" s="70">
        <v>13</v>
      </c>
      <c r="D210" s="70">
        <v>2</v>
      </c>
      <c r="E210" s="70">
        <v>2016</v>
      </c>
      <c r="F210" s="70" t="s">
        <v>155</v>
      </c>
      <c r="G210" s="70" t="s">
        <v>1952</v>
      </c>
      <c r="H210" s="70" t="s">
        <v>1953</v>
      </c>
      <c r="I210" s="148"/>
      <c r="J210" s="71">
        <v>520.27058451794016</v>
      </c>
      <c r="K210" s="71">
        <v>2.0328348706895398</v>
      </c>
      <c r="L210" s="71">
        <v>14.45342277969729</v>
      </c>
      <c r="M210" s="71">
        <v>47.333778388138462</v>
      </c>
      <c r="N210" s="71">
        <v>62.289857603429695</v>
      </c>
      <c r="O210" s="71">
        <v>52.306073601495704</v>
      </c>
      <c r="P210" s="71">
        <v>35.458952674775119</v>
      </c>
      <c r="Q210" s="71">
        <v>3.1684115053538884</v>
      </c>
      <c r="R210" s="71">
        <v>0</v>
      </c>
      <c r="S210" s="71">
        <v>5.8183400670400003</v>
      </c>
      <c r="T210" s="72"/>
      <c r="U210" s="71">
        <v>24349467</v>
      </c>
      <c r="V210" s="71">
        <v>944</v>
      </c>
      <c r="W210" s="71">
        <v>254</v>
      </c>
      <c r="X210" s="71">
        <v>10316</v>
      </c>
      <c r="Y210" s="71">
        <v>19018</v>
      </c>
      <c r="Z210" s="71">
        <v>30763</v>
      </c>
      <c r="AA210" s="71">
        <v>7298</v>
      </c>
      <c r="AB210" s="71">
        <v>44858</v>
      </c>
      <c r="AC210" s="71">
        <v>0</v>
      </c>
      <c r="AD210" s="71">
        <v>5.8183400670400003</v>
      </c>
      <c r="AE210" s="72"/>
      <c r="AF210" s="71">
        <v>292450189.04808551</v>
      </c>
      <c r="AG210" s="71">
        <v>1528405.2216989631</v>
      </c>
      <c r="AH210" s="71">
        <v>2498285.1620108611</v>
      </c>
      <c r="AI210" s="71">
        <v>73632845.405483276</v>
      </c>
      <c r="AJ210" s="71">
        <v>89499318.42464371</v>
      </c>
      <c r="AK210" s="71">
        <v>0</v>
      </c>
      <c r="AL210" s="71">
        <v>0</v>
      </c>
      <c r="AM210" s="71">
        <v>6152376.8103355914</v>
      </c>
      <c r="AN210" s="71">
        <v>0</v>
      </c>
      <c r="AO210" s="71">
        <v>0</v>
      </c>
      <c r="AP210" s="71">
        <v>465761420.07225788</v>
      </c>
      <c r="AQ210" s="72"/>
      <c r="AR210" s="71">
        <v>954</v>
      </c>
      <c r="AS210" s="71">
        <v>224</v>
      </c>
      <c r="AT210" s="71">
        <v>0</v>
      </c>
      <c r="AU210" s="71">
        <v>4</v>
      </c>
      <c r="AV210" s="71">
        <v>0</v>
      </c>
      <c r="AW210" s="71">
        <v>1</v>
      </c>
      <c r="AX210" s="71"/>
      <c r="AY210" s="72"/>
      <c r="AZ210" s="71">
        <v>3875.91</v>
      </c>
      <c r="BA210" s="71">
        <v>34815</v>
      </c>
      <c r="BB210" s="71">
        <v>0</v>
      </c>
      <c r="BC210" s="71">
        <v>9370</v>
      </c>
      <c r="BD210" s="71">
        <v>0</v>
      </c>
      <c r="BE210" s="71">
        <v>23814</v>
      </c>
      <c r="BF210" s="71"/>
      <c r="BG210" s="72"/>
      <c r="BH210" s="71">
        <v>0</v>
      </c>
      <c r="BI210" s="71">
        <v>0</v>
      </c>
      <c r="BJ210" s="71">
        <v>179.828</v>
      </c>
      <c r="BK210" s="71">
        <v>0</v>
      </c>
      <c r="BL210" s="71">
        <v>8.5549999999999997</v>
      </c>
      <c r="BM210" s="71">
        <v>0</v>
      </c>
      <c r="BN210" s="72"/>
      <c r="BO210" s="71">
        <v>0</v>
      </c>
      <c r="BP210" s="71">
        <v>0</v>
      </c>
      <c r="BQ210" s="71">
        <v>12</v>
      </c>
      <c r="BR210" s="71">
        <v>0</v>
      </c>
      <c r="BS210" s="71">
        <v>2</v>
      </c>
      <c r="BT210" s="71">
        <v>0</v>
      </c>
      <c r="BU210"/>
      <c r="BV210" s="70">
        <v>184.01599999999999</v>
      </c>
      <c r="BW210" s="70">
        <v>0</v>
      </c>
      <c r="BX210" s="70">
        <v>4.367</v>
      </c>
      <c r="BY210" s="70">
        <v>0</v>
      </c>
      <c r="BZ210" s="70">
        <v>0</v>
      </c>
      <c r="CA210" s="70">
        <v>0</v>
      </c>
      <c r="CB210" s="70">
        <v>0</v>
      </c>
      <c r="CC210" s="70">
        <v>0</v>
      </c>
      <c r="CD210" s="70">
        <v>0</v>
      </c>
    </row>
    <row r="211" spans="1:82">
      <c r="A211" s="70" t="s">
        <v>1966</v>
      </c>
      <c r="B211" s="70">
        <v>31</v>
      </c>
      <c r="C211" s="70">
        <v>14</v>
      </c>
      <c r="D211" s="70">
        <v>2</v>
      </c>
      <c r="E211" s="70">
        <v>2017</v>
      </c>
      <c r="F211" s="70" t="s">
        <v>156</v>
      </c>
      <c r="G211" s="70" t="s">
        <v>1952</v>
      </c>
      <c r="H211" s="70" t="s">
        <v>1953</v>
      </c>
      <c r="I211" s="148"/>
      <c r="J211" s="71">
        <v>464.45365490726539</v>
      </c>
      <c r="K211" s="71">
        <v>2.0239784506549507</v>
      </c>
      <c r="L211" s="71">
        <v>14.392618223770379</v>
      </c>
      <c r="M211" s="71">
        <v>43.048492079304282</v>
      </c>
      <c r="N211" s="71">
        <v>67.109007579852602</v>
      </c>
      <c r="O211" s="71">
        <v>51.509429710018189</v>
      </c>
      <c r="P211" s="71">
        <v>35.099150448878163</v>
      </c>
      <c r="Q211" s="71">
        <v>3.0193910628146701</v>
      </c>
      <c r="R211" s="71">
        <v>0</v>
      </c>
      <c r="S211" s="71">
        <v>6.707238181000001</v>
      </c>
      <c r="T211" s="72"/>
      <c r="U211" s="71">
        <v>25646262</v>
      </c>
      <c r="V211" s="71">
        <v>944</v>
      </c>
      <c r="W211" s="71">
        <v>254</v>
      </c>
      <c r="X211" s="71">
        <v>10316</v>
      </c>
      <c r="Y211" s="71">
        <v>19013</v>
      </c>
      <c r="Z211" s="71">
        <v>30797</v>
      </c>
      <c r="AA211" s="71">
        <v>7270</v>
      </c>
      <c r="AB211" s="71">
        <v>44206</v>
      </c>
      <c r="AC211" s="71">
        <v>0</v>
      </c>
      <c r="AD211" s="71">
        <v>6.707238181000001</v>
      </c>
      <c r="AE211" s="72"/>
      <c r="AF211" s="71">
        <v>287342583.21191299</v>
      </c>
      <c r="AG211" s="71">
        <v>1540159.832253396</v>
      </c>
      <c r="AH211" s="71">
        <v>2990349.807234976</v>
      </c>
      <c r="AI211" s="71">
        <v>69677948.39896813</v>
      </c>
      <c r="AJ211" s="71">
        <v>98758207.499045163</v>
      </c>
      <c r="AK211" s="71">
        <v>0</v>
      </c>
      <c r="AL211" s="71">
        <v>0</v>
      </c>
      <c r="AM211" s="71">
        <v>6072440.3934470182</v>
      </c>
      <c r="AN211" s="71">
        <v>0</v>
      </c>
      <c r="AO211" s="71">
        <v>0</v>
      </c>
      <c r="AP211" s="71">
        <v>466381689.14286172</v>
      </c>
      <c r="AQ211" s="72"/>
      <c r="AR211" s="71">
        <v>1034</v>
      </c>
      <c r="AS211" s="71">
        <v>245</v>
      </c>
      <c r="AT211" s="71">
        <v>0</v>
      </c>
      <c r="AU211" s="71">
        <v>4</v>
      </c>
      <c r="AV211" s="71">
        <v>0</v>
      </c>
      <c r="AW211" s="71">
        <v>1</v>
      </c>
      <c r="AX211" s="71"/>
      <c r="AY211" s="72"/>
      <c r="AZ211" s="71">
        <v>4230.51</v>
      </c>
      <c r="BA211" s="71">
        <v>37009.5</v>
      </c>
      <c r="BB211" s="71">
        <v>0</v>
      </c>
      <c r="BC211" s="71">
        <v>9370</v>
      </c>
      <c r="BD211" s="71">
        <v>0</v>
      </c>
      <c r="BE211" s="71">
        <v>23814</v>
      </c>
      <c r="BF211" s="71"/>
      <c r="BG211" s="72"/>
      <c r="BH211" s="71">
        <v>0</v>
      </c>
      <c r="BI211" s="71">
        <v>0</v>
      </c>
      <c r="BJ211" s="71">
        <v>185.13399999999999</v>
      </c>
      <c r="BK211" s="71">
        <v>0</v>
      </c>
      <c r="BL211" s="71">
        <v>9.9409999999999989</v>
      </c>
      <c r="BM211" s="71">
        <v>0</v>
      </c>
      <c r="BN211" s="72"/>
      <c r="BO211" s="71">
        <v>0</v>
      </c>
      <c r="BP211" s="71">
        <v>0</v>
      </c>
      <c r="BQ211" s="71">
        <v>13</v>
      </c>
      <c r="BR211" s="71">
        <v>0</v>
      </c>
      <c r="BS211" s="71">
        <v>2</v>
      </c>
      <c r="BT211" s="71">
        <v>0</v>
      </c>
      <c r="BU211"/>
      <c r="BV211" s="70">
        <v>189.24199999999999</v>
      </c>
      <c r="BW211" s="70">
        <v>0</v>
      </c>
      <c r="BX211" s="70">
        <v>5.8330000000000002</v>
      </c>
      <c r="BY211" s="70">
        <v>0</v>
      </c>
      <c r="BZ211" s="70">
        <v>0</v>
      </c>
      <c r="CA211" s="70">
        <v>0</v>
      </c>
      <c r="CB211" s="70">
        <v>0</v>
      </c>
      <c r="CC211" s="70">
        <v>0</v>
      </c>
      <c r="CD211" s="70">
        <v>0</v>
      </c>
    </row>
    <row r="212" spans="1:82">
      <c r="A212" s="70" t="s">
        <v>1967</v>
      </c>
      <c r="B212" s="70">
        <v>32</v>
      </c>
      <c r="C212" s="70">
        <v>15</v>
      </c>
      <c r="D212" s="70">
        <v>2</v>
      </c>
      <c r="E212" s="70">
        <v>2018</v>
      </c>
      <c r="F212" s="70" t="s">
        <v>183</v>
      </c>
      <c r="G212" s="70" t="s">
        <v>1952</v>
      </c>
      <c r="H212" s="70" t="s">
        <v>1953</v>
      </c>
      <c r="I212" s="148"/>
      <c r="J212" s="71">
        <v>496.51492254863945</v>
      </c>
      <c r="K212" s="71">
        <v>1.9097737462322346</v>
      </c>
      <c r="L212" s="71">
        <v>13.499880899855111</v>
      </c>
      <c r="M212" s="71">
        <v>45.686391066946101</v>
      </c>
      <c r="N212" s="71">
        <v>63.835820152876558</v>
      </c>
      <c r="O212" s="71">
        <v>50.392337705125151</v>
      </c>
      <c r="P212" s="71">
        <v>34.424732982833227</v>
      </c>
      <c r="Q212" s="71">
        <v>2.7699959420482201</v>
      </c>
      <c r="R212" s="71">
        <v>0</v>
      </c>
      <c r="S212" s="71">
        <v>7.8752092325800014</v>
      </c>
      <c r="T212" s="72"/>
      <c r="U212" s="71">
        <v>27319895</v>
      </c>
      <c r="V212" s="71">
        <v>944</v>
      </c>
      <c r="W212" s="71">
        <v>254</v>
      </c>
      <c r="X212" s="71">
        <v>10316</v>
      </c>
      <c r="Y212" s="71">
        <v>19043</v>
      </c>
      <c r="Z212" s="71">
        <v>30706</v>
      </c>
      <c r="AA212" s="71">
        <v>7202</v>
      </c>
      <c r="AB212" s="71">
        <v>43704</v>
      </c>
      <c r="AC212" s="71">
        <v>0</v>
      </c>
      <c r="AD212" s="71">
        <v>7.8752092325800014</v>
      </c>
      <c r="AE212" s="72"/>
      <c r="AF212" s="71">
        <v>302150828.48222762</v>
      </c>
      <c r="AG212" s="71">
        <v>1367670.0981557849</v>
      </c>
      <c r="AH212" s="71">
        <v>2872761.1429833532</v>
      </c>
      <c r="AI212" s="71">
        <v>72204548.288211852</v>
      </c>
      <c r="AJ212" s="71">
        <v>94085021.935145527</v>
      </c>
      <c r="AK212" s="71">
        <v>0</v>
      </c>
      <c r="AL212" s="71">
        <v>0</v>
      </c>
      <c r="AM212" s="71">
        <v>6015904.1425419012</v>
      </c>
      <c r="AN212" s="71">
        <v>0</v>
      </c>
      <c r="AO212" s="71">
        <v>0</v>
      </c>
      <c r="AP212" s="71">
        <v>478696734.08926594</v>
      </c>
      <c r="AQ212" s="72"/>
      <c r="AR212" s="71">
        <v>1101</v>
      </c>
      <c r="AS212" s="71">
        <v>268</v>
      </c>
      <c r="AT212" s="71">
        <v>0</v>
      </c>
      <c r="AU212" s="71">
        <v>4</v>
      </c>
      <c r="AV212" s="71">
        <v>0</v>
      </c>
      <c r="AW212" s="71">
        <v>1</v>
      </c>
      <c r="AX212" s="71"/>
      <c r="AY212" s="72"/>
      <c r="AZ212" s="71">
        <v>4549.7100000000009</v>
      </c>
      <c r="BA212" s="71">
        <v>38250</v>
      </c>
      <c r="BB212" s="71">
        <v>0</v>
      </c>
      <c r="BC212" s="71">
        <v>9370</v>
      </c>
      <c r="BD212" s="71">
        <v>0</v>
      </c>
      <c r="BE212" s="71">
        <v>15113</v>
      </c>
      <c r="BF212" s="71"/>
      <c r="BG212" s="72"/>
      <c r="BH212" s="71">
        <v>0</v>
      </c>
      <c r="BI212" s="71">
        <v>0</v>
      </c>
      <c r="BJ212" s="71">
        <v>133.31</v>
      </c>
      <c r="BK212" s="71">
        <v>0</v>
      </c>
      <c r="BL212" s="71">
        <v>10.24</v>
      </c>
      <c r="BM212" s="71">
        <v>0</v>
      </c>
      <c r="BN212" s="72"/>
      <c r="BO212" s="71">
        <v>0</v>
      </c>
      <c r="BP212" s="71">
        <v>0</v>
      </c>
      <c r="BQ212" s="71">
        <v>12</v>
      </c>
      <c r="BR212" s="71">
        <v>0</v>
      </c>
      <c r="BS212" s="71">
        <v>2</v>
      </c>
      <c r="BT212" s="71">
        <v>0</v>
      </c>
      <c r="BU212"/>
      <c r="BV212" s="70">
        <v>137.40100000000001</v>
      </c>
      <c r="BW212" s="70">
        <v>0</v>
      </c>
      <c r="BX212" s="70">
        <v>6.149</v>
      </c>
      <c r="BY212" s="70">
        <v>0</v>
      </c>
      <c r="BZ212" s="70">
        <v>0</v>
      </c>
      <c r="CA212" s="70">
        <v>0</v>
      </c>
      <c r="CB212" s="70">
        <v>0</v>
      </c>
      <c r="CC212" s="70">
        <v>0</v>
      </c>
      <c r="CD212" s="70">
        <v>0</v>
      </c>
    </row>
    <row r="213" spans="1:82">
      <c r="A213" s="70" t="s">
        <v>1968</v>
      </c>
      <c r="B213" s="70">
        <v>33</v>
      </c>
      <c r="C213" s="70">
        <v>16</v>
      </c>
      <c r="D213" s="70">
        <v>2</v>
      </c>
      <c r="E213" s="70">
        <v>2019</v>
      </c>
      <c r="F213" s="70" t="s">
        <v>158</v>
      </c>
      <c r="G213" s="70" t="s">
        <v>1952</v>
      </c>
      <c r="H213" s="70" t="s">
        <v>1953</v>
      </c>
      <c r="I213" s="148"/>
      <c r="J213" s="71">
        <v>482.20434723036095</v>
      </c>
      <c r="K213" s="71">
        <v>1.743976467200808</v>
      </c>
      <c r="L213" s="71">
        <v>13.616033214308533</v>
      </c>
      <c r="M213" s="71">
        <v>44.658340475095038</v>
      </c>
      <c r="N213" s="71">
        <v>60.887284721578887</v>
      </c>
      <c r="O213" s="71">
        <v>48.843014079231928</v>
      </c>
      <c r="P213" s="71">
        <v>34.255729740714003</v>
      </c>
      <c r="Q213" s="71">
        <v>2.6656963536410601</v>
      </c>
      <c r="R213" s="71">
        <v>0</v>
      </c>
      <c r="S213" s="71">
        <v>6.2464414699999988</v>
      </c>
      <c r="T213" s="72"/>
      <c r="U213" s="71">
        <v>26612835</v>
      </c>
      <c r="V213" s="71">
        <v>944</v>
      </c>
      <c r="W213" s="71">
        <v>254</v>
      </c>
      <c r="X213" s="71">
        <v>10316</v>
      </c>
      <c r="Y213" s="71">
        <v>19049</v>
      </c>
      <c r="Z213" s="71">
        <v>30579</v>
      </c>
      <c r="AA213" s="71">
        <v>7113</v>
      </c>
      <c r="AB213" s="71">
        <v>43197</v>
      </c>
      <c r="AC213" s="71">
        <v>0</v>
      </c>
      <c r="AD213" s="71">
        <v>6.2464414699999988</v>
      </c>
      <c r="AE213" s="72"/>
      <c r="AF213" s="71">
        <v>291558221.80318069</v>
      </c>
      <c r="AG213" s="71">
        <v>1320614.7913985299</v>
      </c>
      <c r="AH213" s="71">
        <v>3040821.740810513</v>
      </c>
      <c r="AI213" s="71">
        <v>73467166.599589556</v>
      </c>
      <c r="AJ213" s="71">
        <v>90297061.488745809</v>
      </c>
      <c r="AK213" s="71">
        <v>0</v>
      </c>
      <c r="AL213" s="71">
        <v>0</v>
      </c>
      <c r="AM213" s="71">
        <v>5883106.2131581046</v>
      </c>
      <c r="AN213" s="71">
        <v>0</v>
      </c>
      <c r="AO213" s="71">
        <v>0</v>
      </c>
      <c r="AP213" s="71">
        <v>465566992.63688326</v>
      </c>
      <c r="AQ213" s="72"/>
      <c r="AR213" s="71">
        <v>1168</v>
      </c>
      <c r="AS213" s="71">
        <v>284</v>
      </c>
      <c r="AT213" s="71">
        <v>0</v>
      </c>
      <c r="AU213" s="71">
        <v>4</v>
      </c>
      <c r="AV213" s="71">
        <v>0</v>
      </c>
      <c r="AW213" s="71">
        <v>1</v>
      </c>
      <c r="AX213" s="71"/>
      <c r="AY213" s="72"/>
      <c r="AZ213" s="71">
        <v>4866.71</v>
      </c>
      <c r="BA213" s="71">
        <v>58813.8</v>
      </c>
      <c r="BB213" s="71">
        <v>0</v>
      </c>
      <c r="BC213" s="71">
        <v>9370</v>
      </c>
      <c r="BD213" s="71">
        <v>0</v>
      </c>
      <c r="BE213" s="71">
        <v>15000</v>
      </c>
      <c r="BF213" s="71"/>
      <c r="BG213" s="72"/>
      <c r="BH213" s="71">
        <v>0</v>
      </c>
      <c r="BI213" s="71">
        <v>0</v>
      </c>
      <c r="BJ213" s="71">
        <v>184.399</v>
      </c>
      <c r="BK213" s="71">
        <v>0</v>
      </c>
      <c r="BL213" s="71">
        <v>8.24</v>
      </c>
      <c r="BM213" s="71">
        <v>0</v>
      </c>
      <c r="BN213" s="72"/>
      <c r="BO213" s="71">
        <v>0</v>
      </c>
      <c r="BP213" s="71">
        <v>0</v>
      </c>
      <c r="BQ213" s="71">
        <v>14</v>
      </c>
      <c r="BR213" s="71">
        <v>0</v>
      </c>
      <c r="BS213" s="71">
        <v>2</v>
      </c>
      <c r="BT213" s="71">
        <v>0</v>
      </c>
      <c r="BU213"/>
      <c r="BV213" s="70">
        <v>188.19</v>
      </c>
      <c r="BW213" s="70">
        <v>0</v>
      </c>
      <c r="BX213" s="70">
        <v>4.4489999999999998</v>
      </c>
      <c r="BY213" s="70">
        <v>0</v>
      </c>
      <c r="BZ213" s="70">
        <v>0</v>
      </c>
      <c r="CA213" s="70">
        <v>0</v>
      </c>
      <c r="CB213" s="70">
        <v>0</v>
      </c>
      <c r="CC213" s="70">
        <v>0</v>
      </c>
      <c r="CD213" s="70">
        <v>0</v>
      </c>
    </row>
    <row r="214" spans="1:82">
      <c r="A214" s="70" t="s">
        <v>1969</v>
      </c>
      <c r="B214" s="70">
        <v>34</v>
      </c>
      <c r="C214" s="70">
        <v>17</v>
      </c>
      <c r="D214" s="70">
        <v>2</v>
      </c>
      <c r="E214" s="70">
        <v>2020</v>
      </c>
      <c r="F214" s="70" t="s">
        <v>159</v>
      </c>
      <c r="G214" s="70" t="s">
        <v>1952</v>
      </c>
      <c r="H214" s="70" t="s">
        <v>1953</v>
      </c>
      <c r="I214" s="148"/>
      <c r="J214" s="71">
        <v>389.22036006768587</v>
      </c>
      <c r="K214" s="71">
        <v>2.1904118691634289</v>
      </c>
      <c r="L214" s="71">
        <v>16.51272150927036</v>
      </c>
      <c r="M214" s="71">
        <v>38.477043201730353</v>
      </c>
      <c r="N214" s="71">
        <v>58.41658163433592</v>
      </c>
      <c r="O214" s="71">
        <v>42.643646139011175</v>
      </c>
      <c r="P214" s="71">
        <v>32.477918129183969</v>
      </c>
      <c r="Q214" s="71">
        <v>2.5147338136873301</v>
      </c>
      <c r="R214" s="71">
        <v>0</v>
      </c>
      <c r="S214" s="71">
        <v>6.2841688400000004</v>
      </c>
      <c r="T214" s="72"/>
      <c r="U214" s="71">
        <v>26027203</v>
      </c>
      <c r="V214" s="71">
        <v>1009</v>
      </c>
      <c r="W214" s="71">
        <v>334</v>
      </c>
      <c r="X214" s="71">
        <v>9885</v>
      </c>
      <c r="Y214" s="71">
        <v>19154</v>
      </c>
      <c r="Z214" s="71">
        <v>30472</v>
      </c>
      <c r="AA214" s="71">
        <v>7168</v>
      </c>
      <c r="AB214" s="71">
        <v>42651</v>
      </c>
      <c r="AC214" s="71">
        <v>0</v>
      </c>
      <c r="AD214" s="71">
        <v>6.2841688400000004</v>
      </c>
      <c r="AE214" s="72"/>
      <c r="AF214" s="71">
        <v>279517552.60561699</v>
      </c>
      <c r="AG214" s="71">
        <v>1564640.65758727</v>
      </c>
      <c r="AH214" s="71">
        <v>2989544.0290736188</v>
      </c>
      <c r="AI214" s="71">
        <v>64300767.867409147</v>
      </c>
      <c r="AJ214" s="71">
        <v>90652832.92642577</v>
      </c>
      <c r="AK214" s="71"/>
      <c r="AL214" s="71"/>
      <c r="AM214" s="71">
        <v>5566429.3624933716</v>
      </c>
      <c r="AN214" s="71"/>
      <c r="AO214" s="71"/>
      <c r="AP214" s="71">
        <v>444591767.44860619</v>
      </c>
      <c r="AQ214" s="72"/>
      <c r="AR214" s="71">
        <v>1226</v>
      </c>
      <c r="AS214" s="71">
        <v>307</v>
      </c>
      <c r="AT214" s="71">
        <v>0</v>
      </c>
      <c r="AU214" s="71">
        <v>4</v>
      </c>
      <c r="AV214" s="71">
        <v>0</v>
      </c>
      <c r="AW214" s="71">
        <v>1</v>
      </c>
      <c r="AX214" s="71"/>
      <c r="AY214" s="72"/>
      <c r="AZ214" s="71">
        <v>5156.0000000000027</v>
      </c>
      <c r="BA214" s="71">
        <v>113107</v>
      </c>
      <c r="BB214" s="71">
        <v>0</v>
      </c>
      <c r="BC214" s="71">
        <v>9370</v>
      </c>
      <c r="BD214" s="71">
        <v>0</v>
      </c>
      <c r="BE214" s="71">
        <v>14900.25</v>
      </c>
      <c r="BF214" s="71"/>
      <c r="BG214" s="72"/>
      <c r="BH214" s="71">
        <v>0</v>
      </c>
      <c r="BI214" s="71">
        <v>0</v>
      </c>
      <c r="BJ214" s="71">
        <v>171.90100000000001</v>
      </c>
      <c r="BK214" s="71">
        <v>0</v>
      </c>
      <c r="BL214" s="71">
        <v>4.7050000000000001</v>
      </c>
      <c r="BM214" s="71">
        <v>0</v>
      </c>
      <c r="BN214" s="72"/>
      <c r="BO214" s="71">
        <v>0</v>
      </c>
      <c r="BP214" s="71">
        <v>0</v>
      </c>
      <c r="BQ214" s="71">
        <v>14</v>
      </c>
      <c r="BR214" s="71">
        <v>0</v>
      </c>
      <c r="BS214" s="71">
        <v>1</v>
      </c>
      <c r="BT214" s="71">
        <v>0</v>
      </c>
      <c r="BU214"/>
      <c r="BV214" s="70">
        <v>171.90100000000001</v>
      </c>
      <c r="BW214" s="70">
        <v>0</v>
      </c>
      <c r="BX214" s="70">
        <v>4.7050000000000001</v>
      </c>
      <c r="BY214" s="70">
        <v>0</v>
      </c>
      <c r="BZ214" s="70">
        <v>0</v>
      </c>
      <c r="CA214" s="70">
        <v>0</v>
      </c>
      <c r="CB214" s="70">
        <v>0</v>
      </c>
      <c r="CC214" s="70">
        <v>0</v>
      </c>
      <c r="CD214" s="70">
        <v>0</v>
      </c>
    </row>
    <row r="215" spans="1:82">
      <c r="A215" s="70" t="s">
        <v>1970</v>
      </c>
      <c r="B215" s="70">
        <v>34</v>
      </c>
      <c r="C215" s="70">
        <v>18</v>
      </c>
      <c r="D215" s="70">
        <v>2</v>
      </c>
      <c r="E215" s="70">
        <v>2021</v>
      </c>
      <c r="F215" s="70" t="s">
        <v>160</v>
      </c>
      <c r="G215" s="70" t="s">
        <v>1952</v>
      </c>
      <c r="H215" s="70" t="s">
        <v>1953</v>
      </c>
      <c r="I215" s="148"/>
      <c r="J215" s="71">
        <v>474.12447013090014</v>
      </c>
      <c r="K215" s="71">
        <v>2.3326121515574409</v>
      </c>
      <c r="L215" s="71">
        <v>13.67961405784313</v>
      </c>
      <c r="M215" s="71">
        <v>40.925223633317543</v>
      </c>
      <c r="N215" s="71">
        <v>61.500232944571444</v>
      </c>
      <c r="O215" s="71">
        <v>41.013277894865027</v>
      </c>
      <c r="P215" s="71">
        <v>33.176794697623535</v>
      </c>
      <c r="Q215" s="71">
        <v>2.4503901232555898</v>
      </c>
      <c r="R215" s="71">
        <v>0</v>
      </c>
      <c r="S215" s="71">
        <v>5.5178979321199986</v>
      </c>
      <c r="T215" s="72"/>
      <c r="U215" s="71">
        <v>28686035</v>
      </c>
      <c r="V215" s="71">
        <v>1009</v>
      </c>
      <c r="W215" s="71">
        <v>334</v>
      </c>
      <c r="X215" s="71">
        <v>9885</v>
      </c>
      <c r="Y215" s="71">
        <v>19113</v>
      </c>
      <c r="Z215" s="71">
        <v>30176</v>
      </c>
      <c r="AA215" s="71">
        <v>7140</v>
      </c>
      <c r="AB215" s="71">
        <v>41968</v>
      </c>
      <c r="AC215" s="71">
        <v>0</v>
      </c>
      <c r="AD215" s="71">
        <v>5.5178979321199986</v>
      </c>
      <c r="AE215" s="72"/>
      <c r="AF215" s="71">
        <v>290178868.70963448</v>
      </c>
      <c r="AG215" s="71">
        <v>1658148.3494525389</v>
      </c>
      <c r="AH215" s="71">
        <v>2385294.5521411896</v>
      </c>
      <c r="AI215" s="71">
        <v>67584236.540780663</v>
      </c>
      <c r="AJ215" s="71">
        <v>90454163.878729582</v>
      </c>
      <c r="AK215" s="71">
        <v>0</v>
      </c>
      <c r="AL215" s="71">
        <v>0</v>
      </c>
      <c r="AM215" s="71">
        <v>5508882.8435178734</v>
      </c>
      <c r="AN215" s="71">
        <v>0</v>
      </c>
      <c r="AO215" s="71">
        <v>0</v>
      </c>
      <c r="AP215" s="71">
        <v>457769594.87425637</v>
      </c>
      <c r="AQ215" s="72"/>
      <c r="AR215" s="71">
        <v>1270</v>
      </c>
      <c r="AS215" s="71">
        <v>320</v>
      </c>
      <c r="AT215" s="71">
        <v>0</v>
      </c>
      <c r="AU215" s="71">
        <v>5</v>
      </c>
      <c r="AV215" s="71">
        <v>0</v>
      </c>
      <c r="AW215" s="71">
        <v>1</v>
      </c>
      <c r="AX215" s="71"/>
      <c r="AY215" s="72"/>
      <c r="AZ215" s="71">
        <v>5374.6000000000013</v>
      </c>
      <c r="BA215" s="71">
        <v>114741.2</v>
      </c>
      <c r="BB215" s="71">
        <v>0</v>
      </c>
      <c r="BC215" s="71">
        <v>9540</v>
      </c>
      <c r="BD215" s="71">
        <v>0</v>
      </c>
      <c r="BE215" s="71">
        <v>14900.25</v>
      </c>
      <c r="BF215" s="71"/>
      <c r="BG215" s="72"/>
      <c r="BH215" s="71">
        <v>0</v>
      </c>
      <c r="BI215" s="71">
        <v>0</v>
      </c>
      <c r="BJ215" s="71">
        <v>186.73099999999999</v>
      </c>
      <c r="BK215" s="71">
        <v>0</v>
      </c>
      <c r="BL215" s="71">
        <v>3.7970000000000002</v>
      </c>
      <c r="BM215" s="71">
        <v>0</v>
      </c>
      <c r="BN215" s="72"/>
      <c r="BO215" s="71">
        <v>0</v>
      </c>
      <c r="BP215" s="71">
        <v>0</v>
      </c>
      <c r="BQ215" s="71">
        <v>14</v>
      </c>
      <c r="BR215" s="71">
        <v>0</v>
      </c>
      <c r="BS215" s="71">
        <v>1</v>
      </c>
      <c r="BT215" s="71">
        <v>0</v>
      </c>
      <c r="BU215"/>
      <c r="BV215" s="70">
        <v>186.73099999999999</v>
      </c>
      <c r="BW215" s="70">
        <v>0</v>
      </c>
      <c r="BX215" s="70">
        <v>3.7970000000000002</v>
      </c>
      <c r="BY215" s="70">
        <v>0</v>
      </c>
      <c r="BZ215" s="70">
        <v>0</v>
      </c>
      <c r="CA215" s="70">
        <v>0</v>
      </c>
      <c r="CB215" s="70">
        <v>0</v>
      </c>
      <c r="CC215" s="70">
        <v>0</v>
      </c>
      <c r="CD215" s="70">
        <v>0</v>
      </c>
    </row>
    <row r="216" spans="1:82">
      <c r="A216" s="70" t="s">
        <v>1971</v>
      </c>
      <c r="B216" s="70">
        <v>34</v>
      </c>
      <c r="C216" s="70">
        <v>19</v>
      </c>
      <c r="D216" s="70">
        <v>2</v>
      </c>
      <c r="E216" s="70">
        <v>2022</v>
      </c>
      <c r="F216" s="70" t="s">
        <v>161</v>
      </c>
      <c r="G216" s="1064" t="s">
        <v>1952</v>
      </c>
      <c r="H216" s="70" t="s">
        <v>1953</v>
      </c>
      <c r="I216" s="148"/>
      <c r="J216" s="71">
        <v>419.02564749275621</v>
      </c>
      <c r="K216" s="71">
        <v>2.0927594234778675</v>
      </c>
      <c r="L216" s="71">
        <v>12.583471891286134</v>
      </c>
      <c r="M216" s="71">
        <v>39.338458869245287</v>
      </c>
      <c r="N216" s="71">
        <v>64.620816104472652</v>
      </c>
      <c r="O216" s="71">
        <v>42.803621648970072</v>
      </c>
      <c r="P216" s="71">
        <v>32.857124635232992</v>
      </c>
      <c r="Q216" s="71">
        <v>2.4400372322336286</v>
      </c>
      <c r="R216" s="71">
        <v>0</v>
      </c>
      <c r="S216" s="71">
        <v>8.426329548</v>
      </c>
      <c r="T216" s="72"/>
      <c r="U216" s="71">
        <v>29251613</v>
      </c>
      <c r="V216" s="71">
        <v>1009</v>
      </c>
      <c r="W216" s="71">
        <v>334</v>
      </c>
      <c r="X216" s="71">
        <v>9885</v>
      </c>
      <c r="Y216" s="71">
        <v>19216</v>
      </c>
      <c r="Z216" s="71">
        <v>29922</v>
      </c>
      <c r="AA216" s="71">
        <v>7179</v>
      </c>
      <c r="AB216" s="71">
        <v>41448</v>
      </c>
      <c r="AC216" s="71">
        <v>0</v>
      </c>
      <c r="AD216" s="71">
        <v>8.426329548</v>
      </c>
      <c r="AE216" s="72"/>
      <c r="AF216" s="71">
        <v>264704025.8295604</v>
      </c>
      <c r="AG216" s="71">
        <v>1573223.5366523946</v>
      </c>
      <c r="AH216" s="71">
        <v>2599063.3358850465</v>
      </c>
      <c r="AI216" s="71">
        <v>63745029.115264244</v>
      </c>
      <c r="AJ216" s="71">
        <v>98326867.042756394</v>
      </c>
      <c r="AK216" s="71">
        <v>0</v>
      </c>
      <c r="AL216" s="71">
        <v>0</v>
      </c>
      <c r="AM216" s="71">
        <v>5352068.0985861262</v>
      </c>
      <c r="AN216" s="71">
        <v>0</v>
      </c>
      <c r="AO216" s="71">
        <v>0</v>
      </c>
      <c r="AP216" s="71">
        <v>436300276.95870459</v>
      </c>
      <c r="AQ216" s="72"/>
      <c r="AR216" s="71">
        <v>1345</v>
      </c>
      <c r="AS216" s="71">
        <v>332</v>
      </c>
      <c r="AT216" s="71">
        <v>0</v>
      </c>
      <c r="AU216" s="71">
        <v>5</v>
      </c>
      <c r="AV216" s="71">
        <v>0</v>
      </c>
      <c r="AW216" s="71">
        <v>1</v>
      </c>
      <c r="AX216" s="71"/>
      <c r="AY216" s="72"/>
      <c r="AZ216" s="71">
        <v>5840.6000000000022</v>
      </c>
      <c r="BA216" s="71">
        <v>115801.7</v>
      </c>
      <c r="BB216" s="71">
        <v>0</v>
      </c>
      <c r="BC216" s="71">
        <v>9540</v>
      </c>
      <c r="BD216" s="71">
        <v>0</v>
      </c>
      <c r="BE216" s="71">
        <v>14900.25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1972</v>
      </c>
      <c r="B217" s="70">
        <v>34</v>
      </c>
      <c r="C217" s="70">
        <v>20</v>
      </c>
      <c r="D217" s="70">
        <v>2</v>
      </c>
      <c r="E217" s="70">
        <v>2023</v>
      </c>
      <c r="F217" s="70" t="s">
        <v>1539</v>
      </c>
      <c r="G217" s="1064" t="s">
        <v>1952</v>
      </c>
      <c r="H217" s="70" t="s">
        <v>1953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1405</v>
      </c>
      <c r="AS217" s="71">
        <v>337</v>
      </c>
      <c r="AT217" s="71">
        <v>0</v>
      </c>
      <c r="AU217" s="71">
        <v>5</v>
      </c>
      <c r="AV217" s="71">
        <v>0</v>
      </c>
      <c r="AW217" s="71">
        <v>2</v>
      </c>
      <c r="AX217" s="71"/>
      <c r="AY217" s="72"/>
      <c r="AZ217" s="71">
        <v>6214.0999999999967</v>
      </c>
      <c r="BA217" s="71">
        <v>116049.2</v>
      </c>
      <c r="BB217" s="71">
        <v>0</v>
      </c>
      <c r="BC217" s="71">
        <v>9540</v>
      </c>
      <c r="BD217" s="71">
        <v>0</v>
      </c>
      <c r="BE217" s="71">
        <v>15374.960999999999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1973</v>
      </c>
      <c r="B218" s="70">
        <v>34</v>
      </c>
      <c r="C218" s="70">
        <v>21</v>
      </c>
      <c r="D218" s="70">
        <v>2</v>
      </c>
      <c r="E218" s="70">
        <v>2024</v>
      </c>
      <c r="F218" s="70" t="s">
        <v>1558</v>
      </c>
      <c r="G218" s="70" t="s">
        <v>1952</v>
      </c>
      <c r="H218" s="70" t="s">
        <v>1953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1974</v>
      </c>
      <c r="B219" s="70">
        <v>120</v>
      </c>
      <c r="C219" s="70">
        <v>1</v>
      </c>
      <c r="D219" s="70">
        <v>8</v>
      </c>
      <c r="E219" s="70">
        <v>1990</v>
      </c>
      <c r="F219" s="70" t="s">
        <v>787</v>
      </c>
      <c r="G219" s="70" t="s">
        <v>1975</v>
      </c>
      <c r="H219" s="70" t="s">
        <v>1976</v>
      </c>
      <c r="I219" s="148"/>
      <c r="J219" s="71">
        <v>541.63680937268089</v>
      </c>
      <c r="K219" s="71">
        <v>4.3639367823414181</v>
      </c>
      <c r="L219" s="71">
        <v>0.32919050979109488</v>
      </c>
      <c r="M219" s="71">
        <v>19.436409642375679</v>
      </c>
      <c r="N219" s="71">
        <v>31.692123879651501</v>
      </c>
      <c r="O219" s="71">
        <v>34.501815085529763</v>
      </c>
      <c r="P219" s="71">
        <v>28.565416441315371</v>
      </c>
      <c r="Q219" s="71">
        <v>2.6237007107153199</v>
      </c>
      <c r="R219" s="71">
        <v>0</v>
      </c>
      <c r="S219" s="71">
        <v>3.8736632475777202</v>
      </c>
      <c r="T219" s="72"/>
      <c r="U219" s="71">
        <v>44399539</v>
      </c>
      <c r="V219" s="71">
        <v>1827</v>
      </c>
      <c r="W219" s="71">
        <v>3</v>
      </c>
      <c r="X219" s="71">
        <v>6630</v>
      </c>
      <c r="Y219" s="71">
        <v>12590</v>
      </c>
      <c r="Z219" s="71">
        <v>14191</v>
      </c>
      <c r="AA219" s="71">
        <v>6936</v>
      </c>
      <c r="AB219" s="71">
        <v>42600</v>
      </c>
      <c r="AC219" s="71">
        <v>0</v>
      </c>
      <c r="AD219" s="71">
        <v>3.8736632475777202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1977</v>
      </c>
      <c r="B220" s="70">
        <v>121</v>
      </c>
      <c r="C220" s="70">
        <v>2</v>
      </c>
      <c r="D220" s="70">
        <v>8</v>
      </c>
      <c r="E220" s="70">
        <v>2005</v>
      </c>
      <c r="F220" s="70" t="s">
        <v>789</v>
      </c>
      <c r="G220" s="70" t="s">
        <v>1975</v>
      </c>
      <c r="H220" s="70" t="s">
        <v>1976</v>
      </c>
      <c r="I220" s="148"/>
      <c r="J220" s="71">
        <v>487.7273372101896</v>
      </c>
      <c r="K220" s="71">
        <v>3.4692564974946012</v>
      </c>
      <c r="L220" s="71">
        <v>7.4066606054976392</v>
      </c>
      <c r="M220" s="71">
        <v>39.906817620903567</v>
      </c>
      <c r="N220" s="71">
        <v>45.164477375501491</v>
      </c>
      <c r="O220" s="71">
        <v>47.276480717918652</v>
      </c>
      <c r="P220" s="71">
        <v>30.217239019777629</v>
      </c>
      <c r="Q220" s="71">
        <v>2.6070174389330401</v>
      </c>
      <c r="R220" s="71">
        <v>0</v>
      </c>
      <c r="S220" s="71">
        <v>4.9126020800000001</v>
      </c>
      <c r="T220" s="72"/>
      <c r="U220" s="71">
        <v>32754540</v>
      </c>
      <c r="V220" s="71">
        <v>1756</v>
      </c>
      <c r="W220" s="71">
        <v>82</v>
      </c>
      <c r="X220" s="71">
        <v>7603</v>
      </c>
      <c r="Y220" s="71">
        <v>15898</v>
      </c>
      <c r="Z220" s="71">
        <v>22502</v>
      </c>
      <c r="AA220" s="71">
        <v>6009</v>
      </c>
      <c r="AB220" s="71">
        <v>44251</v>
      </c>
      <c r="AC220" s="71">
        <v>0</v>
      </c>
      <c r="AD220" s="71">
        <v>4.9126020800000001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1978</v>
      </c>
      <c r="B221" s="70">
        <v>122</v>
      </c>
      <c r="C221" s="70">
        <v>3</v>
      </c>
      <c r="D221" s="70">
        <v>8</v>
      </c>
      <c r="E221" s="70">
        <v>2006</v>
      </c>
      <c r="F221" s="70" t="s">
        <v>790</v>
      </c>
      <c r="G221" s="70" t="s">
        <v>1975</v>
      </c>
      <c r="H221" s="70" t="s">
        <v>1976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1979</v>
      </c>
      <c r="B222" s="70">
        <v>123</v>
      </c>
      <c r="C222" s="70">
        <v>4</v>
      </c>
      <c r="D222" s="70">
        <v>8</v>
      </c>
      <c r="E222" s="70">
        <v>2007</v>
      </c>
      <c r="F222" s="70" t="s">
        <v>791</v>
      </c>
      <c r="G222" s="70" t="s">
        <v>1975</v>
      </c>
      <c r="H222" s="70" t="s">
        <v>1976</v>
      </c>
      <c r="I222" s="148"/>
      <c r="J222" s="71">
        <v>508.10841615692709</v>
      </c>
      <c r="K222" s="71">
        <v>3.343944135855434</v>
      </c>
      <c r="L222" s="71">
        <v>6.0901377283066429</v>
      </c>
      <c r="M222" s="71">
        <v>39.282541160251547</v>
      </c>
      <c r="N222" s="71">
        <v>49.934354591140753</v>
      </c>
      <c r="O222" s="71">
        <v>45.974941198406512</v>
      </c>
      <c r="P222" s="71">
        <v>30.797310006048729</v>
      </c>
      <c r="Q222" s="71">
        <v>2.76681726831454</v>
      </c>
      <c r="R222" s="71">
        <v>0</v>
      </c>
      <c r="S222" s="71">
        <v>3.461545183040001</v>
      </c>
      <c r="T222" s="72"/>
      <c r="U222" s="71">
        <v>34284256</v>
      </c>
      <c r="V222" s="71">
        <v>1589</v>
      </c>
      <c r="W222" s="71">
        <v>62</v>
      </c>
      <c r="X222" s="71">
        <v>8672</v>
      </c>
      <c r="Y222" s="71">
        <v>16423</v>
      </c>
      <c r="Z222" s="71">
        <v>22748</v>
      </c>
      <c r="AA222" s="71">
        <v>6031</v>
      </c>
      <c r="AB222" s="71">
        <v>44480</v>
      </c>
      <c r="AC222" s="71">
        <v>0</v>
      </c>
      <c r="AD222" s="71">
        <v>3.461545183040001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1980</v>
      </c>
      <c r="B223" s="70">
        <v>124</v>
      </c>
      <c r="C223" s="70">
        <v>5</v>
      </c>
      <c r="D223" s="70">
        <v>8</v>
      </c>
      <c r="E223" s="70">
        <v>2008</v>
      </c>
      <c r="F223" s="70" t="s">
        <v>792</v>
      </c>
      <c r="G223" s="70" t="s">
        <v>1975</v>
      </c>
      <c r="H223" s="70" t="s">
        <v>1976</v>
      </c>
      <c r="I223" s="148"/>
      <c r="J223" s="71">
        <v>450.52202278591898</v>
      </c>
      <c r="K223" s="71">
        <v>2.533930263954518</v>
      </c>
      <c r="L223" s="71">
        <v>4.8419791147405533</v>
      </c>
      <c r="M223" s="71">
        <v>41.088137914255022</v>
      </c>
      <c r="N223" s="71">
        <v>48.325913358380468</v>
      </c>
      <c r="O223" s="71">
        <v>44.462877422367242</v>
      </c>
      <c r="P223" s="71">
        <v>29.95630418885705</v>
      </c>
      <c r="Q223" s="71">
        <v>2.7128658662873</v>
      </c>
      <c r="R223" s="71">
        <v>0</v>
      </c>
      <c r="S223" s="71">
        <v>4.1607948834000004</v>
      </c>
      <c r="T223" s="72"/>
      <c r="U223" s="71">
        <v>31895435</v>
      </c>
      <c r="V223" s="71">
        <v>1589</v>
      </c>
      <c r="W223" s="71">
        <v>62</v>
      </c>
      <c r="X223" s="71">
        <v>8672</v>
      </c>
      <c r="Y223" s="71">
        <v>16588</v>
      </c>
      <c r="Z223" s="71">
        <v>22772</v>
      </c>
      <c r="AA223" s="71">
        <v>5873</v>
      </c>
      <c r="AB223" s="71">
        <v>44330</v>
      </c>
      <c r="AC223" s="71">
        <v>0</v>
      </c>
      <c r="AD223" s="71">
        <v>4.1607948834000004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1981</v>
      </c>
      <c r="B224" s="70">
        <v>125</v>
      </c>
      <c r="C224" s="70">
        <v>6</v>
      </c>
      <c r="D224" s="70">
        <v>8</v>
      </c>
      <c r="E224" s="70">
        <v>2009</v>
      </c>
      <c r="F224" s="70" t="s">
        <v>176</v>
      </c>
      <c r="G224" s="70" t="s">
        <v>1975</v>
      </c>
      <c r="H224" s="70" t="s">
        <v>1976</v>
      </c>
      <c r="I224" s="148"/>
      <c r="J224" s="71">
        <v>437.41591988867282</v>
      </c>
      <c r="K224" s="71">
        <v>2.1826392200535381</v>
      </c>
      <c r="L224" s="71">
        <v>5.2349909694864563</v>
      </c>
      <c r="M224" s="71">
        <v>41.805454652273049</v>
      </c>
      <c r="N224" s="71">
        <v>41.863595649950902</v>
      </c>
      <c r="O224" s="71">
        <v>45.131350559695491</v>
      </c>
      <c r="P224" s="71">
        <v>28.663027731368292</v>
      </c>
      <c r="Q224" s="71">
        <v>2.5906763080087001</v>
      </c>
      <c r="R224" s="71">
        <v>0</v>
      </c>
      <c r="S224" s="71">
        <v>3.0528128849999989</v>
      </c>
      <c r="T224" s="72"/>
      <c r="U224" s="71">
        <v>24471399</v>
      </c>
      <c r="V224" s="71">
        <v>1670</v>
      </c>
      <c r="W224" s="71">
        <v>99</v>
      </c>
      <c r="X224" s="71">
        <v>10301</v>
      </c>
      <c r="Y224" s="71">
        <v>16825</v>
      </c>
      <c r="Z224" s="71">
        <v>22815</v>
      </c>
      <c r="AA224" s="71">
        <v>5769</v>
      </c>
      <c r="AB224" s="71">
        <v>44439</v>
      </c>
      <c r="AC224" s="71">
        <v>0</v>
      </c>
      <c r="AD224" s="71">
        <v>3.0528128849999989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223.68700000000001</v>
      </c>
      <c r="BK224" s="71">
        <v>0</v>
      </c>
      <c r="BL224" s="71">
        <v>0</v>
      </c>
      <c r="BM224" s="71">
        <v>0</v>
      </c>
      <c r="BN224" s="72"/>
      <c r="BO224" s="71">
        <v>0</v>
      </c>
      <c r="BP224" s="71">
        <v>0</v>
      </c>
      <c r="BQ224" s="71">
        <v>5</v>
      </c>
      <c r="BR224" s="71">
        <v>0</v>
      </c>
      <c r="BS224" s="71">
        <v>0</v>
      </c>
      <c r="BT224" s="71">
        <v>0</v>
      </c>
      <c r="BU224"/>
      <c r="BV224" s="70">
        <v>223.68700000000001</v>
      </c>
      <c r="BW224" s="70">
        <v>0</v>
      </c>
      <c r="BX224" s="70">
        <v>0</v>
      </c>
      <c r="BY224" s="70">
        <v>0</v>
      </c>
      <c r="BZ224" s="70">
        <v>0</v>
      </c>
      <c r="CA224" s="70">
        <v>0</v>
      </c>
      <c r="CB224" s="70">
        <v>0</v>
      </c>
      <c r="CC224" s="70">
        <v>0</v>
      </c>
      <c r="CD224" s="70">
        <v>0</v>
      </c>
    </row>
    <row r="225" spans="1:82">
      <c r="A225" s="70" t="s">
        <v>1982</v>
      </c>
      <c r="B225" s="70">
        <v>126</v>
      </c>
      <c r="C225" s="70">
        <v>7</v>
      </c>
      <c r="D225" s="70">
        <v>8</v>
      </c>
      <c r="E225" s="70">
        <v>2010</v>
      </c>
      <c r="F225" s="70" t="s">
        <v>177</v>
      </c>
      <c r="G225" s="70" t="s">
        <v>1975</v>
      </c>
      <c r="H225" s="70" t="s">
        <v>1976</v>
      </c>
      <c r="I225" s="148"/>
      <c r="J225" s="71">
        <v>381.17751949264652</v>
      </c>
      <c r="K225" s="71">
        <v>2.333539901301672</v>
      </c>
      <c r="L225" s="71">
        <v>4.8504649663847133</v>
      </c>
      <c r="M225" s="71">
        <v>42.332273574442752</v>
      </c>
      <c r="N225" s="71">
        <v>44.613794859940612</v>
      </c>
      <c r="O225" s="71">
        <v>45.028929913840763</v>
      </c>
      <c r="P225" s="71">
        <v>28.826463715367609</v>
      </c>
      <c r="Q225" s="71">
        <v>2.69887737964428</v>
      </c>
      <c r="R225" s="71">
        <v>0</v>
      </c>
      <c r="S225" s="71">
        <v>3.2115405156799999</v>
      </c>
      <c r="T225" s="72"/>
      <c r="U225" s="71">
        <v>25039469</v>
      </c>
      <c r="V225" s="71">
        <v>1670</v>
      </c>
      <c r="W225" s="71">
        <v>99</v>
      </c>
      <c r="X225" s="71">
        <v>10301</v>
      </c>
      <c r="Y225" s="71">
        <v>16939</v>
      </c>
      <c r="Z225" s="71">
        <v>22869</v>
      </c>
      <c r="AA225" s="71">
        <v>5657</v>
      </c>
      <c r="AB225" s="71">
        <v>44361</v>
      </c>
      <c r="AC225" s="71">
        <v>0</v>
      </c>
      <c r="AD225" s="71">
        <v>3.2115405156799999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205.10300000000001</v>
      </c>
      <c r="BK225" s="71">
        <v>0</v>
      </c>
      <c r="BL225" s="71">
        <v>0</v>
      </c>
      <c r="BM225" s="71">
        <v>0</v>
      </c>
      <c r="BN225" s="72"/>
      <c r="BO225" s="71">
        <v>0</v>
      </c>
      <c r="BP225" s="71">
        <v>0</v>
      </c>
      <c r="BQ225" s="71">
        <v>7</v>
      </c>
      <c r="BR225" s="71">
        <v>0</v>
      </c>
      <c r="BS225" s="71">
        <v>0</v>
      </c>
      <c r="BT225" s="71">
        <v>0</v>
      </c>
      <c r="BU225"/>
      <c r="BV225" s="70">
        <v>205.10300000000001</v>
      </c>
      <c r="BW225" s="70">
        <v>0</v>
      </c>
      <c r="BX225" s="70">
        <v>0</v>
      </c>
      <c r="BY225" s="70">
        <v>0</v>
      </c>
      <c r="BZ225" s="70">
        <v>0</v>
      </c>
      <c r="CA225" s="70">
        <v>0</v>
      </c>
      <c r="CB225" s="70">
        <v>0</v>
      </c>
      <c r="CC225" s="70">
        <v>0</v>
      </c>
      <c r="CD225" s="70">
        <v>0</v>
      </c>
    </row>
    <row r="226" spans="1:82">
      <c r="A226" s="70" t="s">
        <v>1983</v>
      </c>
      <c r="B226" s="70">
        <v>127</v>
      </c>
      <c r="C226" s="70">
        <v>8</v>
      </c>
      <c r="D226" s="70">
        <v>8</v>
      </c>
      <c r="E226" s="70">
        <v>2011</v>
      </c>
      <c r="F226" s="70" t="s">
        <v>178</v>
      </c>
      <c r="G226" s="70" t="s">
        <v>1975</v>
      </c>
      <c r="H226" s="70" t="s">
        <v>1976</v>
      </c>
      <c r="I226" s="148"/>
      <c r="J226" s="71">
        <v>394.03292179378241</v>
      </c>
      <c r="K226" s="71">
        <v>3.6513715999216041</v>
      </c>
      <c r="L226" s="71">
        <v>4.4456373920910277</v>
      </c>
      <c r="M226" s="71">
        <v>53.485830114031593</v>
      </c>
      <c r="N226" s="71">
        <v>47.148990440979972</v>
      </c>
      <c r="O226" s="71">
        <v>44.345129235424416</v>
      </c>
      <c r="P226" s="71">
        <v>27.696517960667279</v>
      </c>
      <c r="Q226" s="71">
        <v>3.0989479890071698</v>
      </c>
      <c r="R226" s="71">
        <v>0</v>
      </c>
      <c r="S226" s="71">
        <v>3.5932187180441999</v>
      </c>
      <c r="T226" s="72"/>
      <c r="U226" s="71">
        <v>26034933</v>
      </c>
      <c r="V226" s="71">
        <v>1670</v>
      </c>
      <c r="W226" s="71">
        <v>99</v>
      </c>
      <c r="X226" s="71">
        <v>10301</v>
      </c>
      <c r="Y226" s="71">
        <v>17035</v>
      </c>
      <c r="Z226" s="71">
        <v>23011</v>
      </c>
      <c r="AA226" s="71">
        <v>5597</v>
      </c>
      <c r="AB226" s="71">
        <v>44159</v>
      </c>
      <c r="AC226" s="71">
        <v>0</v>
      </c>
      <c r="AD226" s="71">
        <v>3.5932187180441999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192.11500000000001</v>
      </c>
      <c r="BK226" s="71">
        <v>0</v>
      </c>
      <c r="BL226" s="71">
        <v>0</v>
      </c>
      <c r="BM226" s="71">
        <v>0</v>
      </c>
      <c r="BN226" s="72"/>
      <c r="BO226" s="71">
        <v>0</v>
      </c>
      <c r="BP226" s="71">
        <v>0</v>
      </c>
      <c r="BQ226" s="71">
        <v>5</v>
      </c>
      <c r="BR226" s="71">
        <v>0</v>
      </c>
      <c r="BS226" s="71">
        <v>0</v>
      </c>
      <c r="BT226" s="71">
        <v>0</v>
      </c>
      <c r="BU226"/>
      <c r="BV226" s="70">
        <v>192.11500000000001</v>
      </c>
      <c r="BW226" s="70">
        <v>0</v>
      </c>
      <c r="BX226" s="70">
        <v>0</v>
      </c>
      <c r="BY226" s="70">
        <v>0</v>
      </c>
      <c r="BZ226" s="70">
        <v>0</v>
      </c>
      <c r="CA226" s="70">
        <v>0</v>
      </c>
      <c r="CB226" s="70">
        <v>0</v>
      </c>
      <c r="CC226" s="70">
        <v>0</v>
      </c>
      <c r="CD226" s="70">
        <v>0</v>
      </c>
    </row>
    <row r="227" spans="1:82">
      <c r="A227" s="70" t="s">
        <v>1984</v>
      </c>
      <c r="B227" s="70">
        <v>128</v>
      </c>
      <c r="C227" s="70">
        <v>9</v>
      </c>
      <c r="D227" s="70">
        <v>8</v>
      </c>
      <c r="E227" s="70">
        <v>2012</v>
      </c>
      <c r="F227" s="70" t="s">
        <v>179</v>
      </c>
      <c r="G227" s="70" t="s">
        <v>1975</v>
      </c>
      <c r="H227" s="70" t="s">
        <v>1976</v>
      </c>
      <c r="I227" s="148"/>
      <c r="J227" s="71">
        <v>375.90968702922311</v>
      </c>
      <c r="K227" s="71">
        <v>3.4619315001305822</v>
      </c>
      <c r="L227" s="71">
        <v>4.3838240122652374</v>
      </c>
      <c r="M227" s="71">
        <v>55.014864172539198</v>
      </c>
      <c r="N227" s="71">
        <v>50.212837548347373</v>
      </c>
      <c r="O227" s="71">
        <v>44.172071176202905</v>
      </c>
      <c r="P227" s="71">
        <v>27.376342665603261</v>
      </c>
      <c r="Q227" s="71">
        <v>3.3892846072499698</v>
      </c>
      <c r="R227" s="71">
        <v>0</v>
      </c>
      <c r="S227" s="71">
        <v>3.5356392221499999</v>
      </c>
      <c r="T227" s="72"/>
      <c r="U227" s="71">
        <v>24317765</v>
      </c>
      <c r="V227" s="71">
        <v>1670</v>
      </c>
      <c r="W227" s="71">
        <v>99</v>
      </c>
      <c r="X227" s="71">
        <v>10301</v>
      </c>
      <c r="Y227" s="71">
        <v>17367</v>
      </c>
      <c r="Z227" s="71">
        <v>23103</v>
      </c>
      <c r="AA227" s="71">
        <v>5501</v>
      </c>
      <c r="AB227" s="71">
        <v>44452</v>
      </c>
      <c r="AC227" s="71">
        <v>0</v>
      </c>
      <c r="AD227" s="71">
        <v>3.5356392221499999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3397.4229999999998</v>
      </c>
      <c r="BK227" s="71">
        <v>0</v>
      </c>
      <c r="BL227" s="71">
        <v>0</v>
      </c>
      <c r="BM227" s="71">
        <v>0</v>
      </c>
      <c r="BN227" s="72"/>
      <c r="BO227" s="71">
        <v>0</v>
      </c>
      <c r="BP227" s="71">
        <v>0</v>
      </c>
      <c r="BQ227" s="71">
        <v>7</v>
      </c>
      <c r="BR227" s="71">
        <v>0</v>
      </c>
      <c r="BS227" s="71">
        <v>0</v>
      </c>
      <c r="BT227" s="71">
        <v>0</v>
      </c>
      <c r="BU227"/>
      <c r="BV227" s="70">
        <v>3397.4229999999998</v>
      </c>
      <c r="BW227" s="70">
        <v>0</v>
      </c>
      <c r="BX227" s="70">
        <v>0</v>
      </c>
      <c r="BY227" s="70">
        <v>0</v>
      </c>
      <c r="BZ227" s="70">
        <v>0</v>
      </c>
      <c r="CA227" s="70">
        <v>0</v>
      </c>
      <c r="CB227" s="70">
        <v>0</v>
      </c>
      <c r="CC227" s="70">
        <v>0</v>
      </c>
      <c r="CD227" s="70">
        <v>0</v>
      </c>
    </row>
    <row r="228" spans="1:82">
      <c r="A228" s="70" t="s">
        <v>1985</v>
      </c>
      <c r="B228" s="70">
        <v>129</v>
      </c>
      <c r="C228" s="70">
        <v>10</v>
      </c>
      <c r="D228" s="70">
        <v>8</v>
      </c>
      <c r="E228" s="70">
        <v>2013</v>
      </c>
      <c r="F228" s="70" t="s">
        <v>180</v>
      </c>
      <c r="G228" s="70" t="s">
        <v>1975</v>
      </c>
      <c r="H228" s="70" t="s">
        <v>1976</v>
      </c>
      <c r="I228" s="148"/>
      <c r="J228" s="71">
        <v>418.95362440023513</v>
      </c>
      <c r="K228" s="71">
        <v>3.1059480368720851</v>
      </c>
      <c r="L228" s="71">
        <v>4.0103767606038732</v>
      </c>
      <c r="M228" s="71">
        <v>58.120788110243332</v>
      </c>
      <c r="N228" s="71">
        <v>53.072982500020707</v>
      </c>
      <c r="O228" s="71">
        <v>42.41959947025461</v>
      </c>
      <c r="P228" s="71">
        <v>27.139812176747867</v>
      </c>
      <c r="Q228" s="71">
        <v>3.4226446309863698</v>
      </c>
      <c r="R228" s="71">
        <v>0</v>
      </c>
      <c r="S228" s="71">
        <v>3.6087910618499999</v>
      </c>
      <c r="T228" s="72"/>
      <c r="U228" s="71">
        <v>25240636</v>
      </c>
      <c r="V228" s="71">
        <v>1670</v>
      </c>
      <c r="W228" s="71">
        <v>99</v>
      </c>
      <c r="X228" s="71">
        <v>10301</v>
      </c>
      <c r="Y228" s="71">
        <v>17408</v>
      </c>
      <c r="Z228" s="71">
        <v>23177</v>
      </c>
      <c r="AA228" s="71">
        <v>5433</v>
      </c>
      <c r="AB228" s="71">
        <v>44246</v>
      </c>
      <c r="AC228" s="71">
        <v>0</v>
      </c>
      <c r="AD228" s="71">
        <v>3.6087910618499999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190.09899999999999</v>
      </c>
      <c r="BK228" s="71">
        <v>0</v>
      </c>
      <c r="BL228" s="71">
        <v>0</v>
      </c>
      <c r="BM228" s="71">
        <v>0</v>
      </c>
      <c r="BN228" s="72"/>
      <c r="BO228" s="71">
        <v>0</v>
      </c>
      <c r="BP228" s="71">
        <v>0</v>
      </c>
      <c r="BQ228" s="71">
        <v>8</v>
      </c>
      <c r="BR228" s="71">
        <v>0</v>
      </c>
      <c r="BS228" s="71">
        <v>0</v>
      </c>
      <c r="BT228" s="71">
        <v>0</v>
      </c>
      <c r="BU228"/>
      <c r="BV228" s="70">
        <v>190.09899999999999</v>
      </c>
      <c r="BW228" s="70">
        <v>0</v>
      </c>
      <c r="BX228" s="70">
        <v>0</v>
      </c>
      <c r="BY228" s="70">
        <v>0</v>
      </c>
      <c r="BZ228" s="70">
        <v>0</v>
      </c>
      <c r="CA228" s="70">
        <v>0</v>
      </c>
      <c r="CB228" s="70">
        <v>0</v>
      </c>
      <c r="CC228" s="70">
        <v>0</v>
      </c>
      <c r="CD228" s="70">
        <v>0</v>
      </c>
    </row>
    <row r="229" spans="1:82">
      <c r="A229" s="70" t="s">
        <v>1986</v>
      </c>
      <c r="B229" s="70">
        <v>130</v>
      </c>
      <c r="C229" s="70">
        <v>11</v>
      </c>
      <c r="D229" s="70">
        <v>8</v>
      </c>
      <c r="E229" s="70">
        <v>2014</v>
      </c>
      <c r="F229" s="70" t="s">
        <v>181</v>
      </c>
      <c r="G229" s="70" t="s">
        <v>1975</v>
      </c>
      <c r="H229" s="70" t="s">
        <v>1976</v>
      </c>
      <c r="I229" s="148"/>
      <c r="J229" s="71">
        <v>367.72127911054992</v>
      </c>
      <c r="K229" s="71">
        <v>2.4504889544857988</v>
      </c>
      <c r="L229" s="71">
        <v>3.587948686057246</v>
      </c>
      <c r="M229" s="71">
        <v>44.218405104209872</v>
      </c>
      <c r="N229" s="71">
        <v>53.038687575080061</v>
      </c>
      <c r="O229" s="71">
        <v>40.465423309603537</v>
      </c>
      <c r="P229" s="71">
        <v>26.668278630254932</v>
      </c>
      <c r="Q229" s="71">
        <v>3.2682380026589901</v>
      </c>
      <c r="R229" s="71">
        <v>0</v>
      </c>
      <c r="S229" s="71">
        <v>3.8530772710579999</v>
      </c>
      <c r="T229" s="72"/>
      <c r="U229" s="71">
        <v>24072624</v>
      </c>
      <c r="V229" s="71">
        <v>1183</v>
      </c>
      <c r="W229" s="71">
        <v>56</v>
      </c>
      <c r="X229" s="71">
        <v>9080</v>
      </c>
      <c r="Y229" s="71">
        <v>17521</v>
      </c>
      <c r="Z229" s="71">
        <v>23286</v>
      </c>
      <c r="AA229" s="71">
        <v>5311</v>
      </c>
      <c r="AB229" s="71">
        <v>44036</v>
      </c>
      <c r="AC229" s="71">
        <v>0</v>
      </c>
      <c r="AD229" s="71">
        <v>3.8530772710579999</v>
      </c>
      <c r="AE229" s="72"/>
      <c r="AF229" s="71"/>
      <c r="AG229" s="71"/>
      <c r="AH229" s="71"/>
      <c r="AI229" s="71"/>
      <c r="AJ229" s="71"/>
      <c r="AK229" s="71"/>
      <c r="AL229" s="71"/>
      <c r="AM229" s="71"/>
      <c r="AN229" s="71"/>
      <c r="AO229" s="71"/>
      <c r="AP229" s="71"/>
      <c r="AQ229" s="72"/>
      <c r="AR229" s="71">
        <v>934</v>
      </c>
      <c r="AS229" s="71">
        <v>33</v>
      </c>
      <c r="AT229" s="71">
        <v>0</v>
      </c>
      <c r="AU229" s="71">
        <v>2</v>
      </c>
      <c r="AV229" s="71">
        <v>0</v>
      </c>
      <c r="AW229" s="71">
        <v>0</v>
      </c>
      <c r="AX229" s="71"/>
      <c r="AY229" s="72"/>
      <c r="AZ229" s="71">
        <v>3576</v>
      </c>
      <c r="BA229" s="71">
        <v>1418.1</v>
      </c>
      <c r="BB229" s="71">
        <v>0</v>
      </c>
      <c r="BC229" s="71">
        <v>28.5</v>
      </c>
      <c r="BD229" s="71">
        <v>0</v>
      </c>
      <c r="BE229" s="71">
        <v>0</v>
      </c>
      <c r="BF229" s="71"/>
      <c r="BG229" s="72"/>
      <c r="BH229" s="71">
        <v>0</v>
      </c>
      <c r="BI229" s="71">
        <v>0</v>
      </c>
      <c r="BJ229" s="71">
        <v>188.58</v>
      </c>
      <c r="BK229" s="71">
        <v>0</v>
      </c>
      <c r="BL229" s="71">
        <v>0</v>
      </c>
      <c r="BM229" s="71">
        <v>0</v>
      </c>
      <c r="BN229" s="72"/>
      <c r="BO229" s="71">
        <v>0</v>
      </c>
      <c r="BP229" s="71">
        <v>0</v>
      </c>
      <c r="BQ229" s="71">
        <v>8</v>
      </c>
      <c r="BR229" s="71">
        <v>0</v>
      </c>
      <c r="BS229" s="71">
        <v>0</v>
      </c>
      <c r="BT229" s="71">
        <v>0</v>
      </c>
      <c r="BU229"/>
      <c r="BV229" s="70">
        <v>188.58</v>
      </c>
      <c r="BW229" s="70">
        <v>0</v>
      </c>
      <c r="BX229" s="70">
        <v>0</v>
      </c>
      <c r="BY229" s="70">
        <v>0</v>
      </c>
      <c r="BZ229" s="70">
        <v>0</v>
      </c>
      <c r="CA229" s="70">
        <v>0</v>
      </c>
      <c r="CB229" s="70">
        <v>0</v>
      </c>
      <c r="CC229" s="70">
        <v>0</v>
      </c>
      <c r="CD229" s="70">
        <v>0</v>
      </c>
    </row>
    <row r="230" spans="1:82">
      <c r="A230" s="70" t="s">
        <v>1987</v>
      </c>
      <c r="B230" s="70">
        <v>131</v>
      </c>
      <c r="C230" s="70">
        <v>12</v>
      </c>
      <c r="D230" s="70">
        <v>8</v>
      </c>
      <c r="E230" s="70">
        <v>2015</v>
      </c>
      <c r="F230" s="70" t="s">
        <v>182</v>
      </c>
      <c r="G230" s="70" t="s">
        <v>1975</v>
      </c>
      <c r="H230" s="70" t="s">
        <v>1976</v>
      </c>
      <c r="I230" s="148"/>
      <c r="J230" s="71">
        <v>295.02603681889588</v>
      </c>
      <c r="K230" s="71">
        <v>2.3398510210023802</v>
      </c>
      <c r="L230" s="71">
        <v>3.963522034489205</v>
      </c>
      <c r="M230" s="71">
        <v>44.452357523026059</v>
      </c>
      <c r="N230" s="71">
        <v>47.000259534042208</v>
      </c>
      <c r="O230" s="71">
        <v>39.914465103340312</v>
      </c>
      <c r="P230" s="71">
        <v>26.412956837655727</v>
      </c>
      <c r="Q230" s="71">
        <v>3.17948715691587</v>
      </c>
      <c r="R230" s="71">
        <v>0</v>
      </c>
      <c r="S230" s="71">
        <v>2.9323714193280002</v>
      </c>
      <c r="T230" s="72"/>
      <c r="U230" s="71">
        <v>19576209</v>
      </c>
      <c r="V230" s="71">
        <v>1183</v>
      </c>
      <c r="W230" s="71">
        <v>56</v>
      </c>
      <c r="X230" s="71">
        <v>9080</v>
      </c>
      <c r="Y230" s="71">
        <v>17581</v>
      </c>
      <c r="Z230" s="71">
        <v>23190</v>
      </c>
      <c r="AA230" s="71">
        <v>5256</v>
      </c>
      <c r="AB230" s="71">
        <v>43762</v>
      </c>
      <c r="AC230" s="71">
        <v>0</v>
      </c>
      <c r="AD230" s="71">
        <v>2.9323714193280002</v>
      </c>
      <c r="AE230" s="72"/>
      <c r="AF230" s="71">
        <v>139674793.18110371</v>
      </c>
      <c r="AG230" s="71">
        <v>1985215.8192667181</v>
      </c>
      <c r="AH230" s="71">
        <v>757327.82579581742</v>
      </c>
      <c r="AI230" s="71">
        <v>64002502.517179146</v>
      </c>
      <c r="AJ230" s="71">
        <v>69107556.785863206</v>
      </c>
      <c r="AK230" s="71">
        <v>0</v>
      </c>
      <c r="AL230" s="71">
        <v>0</v>
      </c>
      <c r="AM230" s="71">
        <v>5997398.5253143767</v>
      </c>
      <c r="AN230" s="71">
        <v>0</v>
      </c>
      <c r="AO230" s="71">
        <v>0</v>
      </c>
      <c r="AP230" s="71">
        <v>281524794.65452302</v>
      </c>
      <c r="AQ230" s="72"/>
      <c r="AR230" s="71">
        <v>1023</v>
      </c>
      <c r="AS230" s="71">
        <v>55</v>
      </c>
      <c r="AT230" s="71">
        <v>0</v>
      </c>
      <c r="AU230" s="71">
        <v>2</v>
      </c>
      <c r="AV230" s="71">
        <v>0</v>
      </c>
      <c r="AW230" s="71">
        <v>0</v>
      </c>
      <c r="AX230" s="71"/>
      <c r="AY230" s="72"/>
      <c r="AZ230" s="71">
        <v>3989.5</v>
      </c>
      <c r="BA230" s="71">
        <v>1818.8</v>
      </c>
      <c r="BB230" s="71">
        <v>0</v>
      </c>
      <c r="BC230" s="71">
        <v>28.5</v>
      </c>
      <c r="BD230" s="71">
        <v>0</v>
      </c>
      <c r="BE230" s="71">
        <v>0</v>
      </c>
      <c r="BF230" s="71"/>
      <c r="BG230" s="72"/>
      <c r="BH230" s="71">
        <v>0</v>
      </c>
      <c r="BI230" s="71">
        <v>0</v>
      </c>
      <c r="BJ230" s="71">
        <v>190.81</v>
      </c>
      <c r="BK230" s="71">
        <v>0</v>
      </c>
      <c r="BL230" s="71">
        <v>0</v>
      </c>
      <c r="BM230" s="71">
        <v>0</v>
      </c>
      <c r="BN230" s="72"/>
      <c r="BO230" s="71">
        <v>0</v>
      </c>
      <c r="BP230" s="71">
        <v>0</v>
      </c>
      <c r="BQ230" s="71">
        <v>8</v>
      </c>
      <c r="BR230" s="71">
        <v>0</v>
      </c>
      <c r="BS230" s="71">
        <v>0</v>
      </c>
      <c r="BT230" s="71">
        <v>0</v>
      </c>
      <c r="BU230"/>
      <c r="BV230" s="70">
        <v>190.81</v>
      </c>
      <c r="BW230" s="70">
        <v>0</v>
      </c>
      <c r="BX230" s="70">
        <v>0</v>
      </c>
      <c r="BY230" s="70">
        <v>0</v>
      </c>
      <c r="BZ230" s="70">
        <v>0</v>
      </c>
      <c r="CA230" s="70">
        <v>0</v>
      </c>
      <c r="CB230" s="70">
        <v>0</v>
      </c>
      <c r="CC230" s="70">
        <v>0</v>
      </c>
      <c r="CD230" s="70">
        <v>0</v>
      </c>
    </row>
    <row r="231" spans="1:82">
      <c r="A231" s="70" t="s">
        <v>1988</v>
      </c>
      <c r="B231" s="70">
        <v>132</v>
      </c>
      <c r="C231" s="70">
        <v>13</v>
      </c>
      <c r="D231" s="70">
        <v>8</v>
      </c>
      <c r="E231" s="70">
        <v>2016</v>
      </c>
      <c r="F231" s="70" t="s">
        <v>155</v>
      </c>
      <c r="G231" s="70" t="s">
        <v>1975</v>
      </c>
      <c r="H231" s="70" t="s">
        <v>1976</v>
      </c>
      <c r="I231" s="148"/>
      <c r="J231" s="71">
        <v>303.12589908040746</v>
      </c>
      <c r="K231" s="71">
        <v>2.3044322223437597</v>
      </c>
      <c r="L231" s="71">
        <v>4.3486541489305921</v>
      </c>
      <c r="M231" s="71">
        <v>37.680360790570958</v>
      </c>
      <c r="N231" s="71">
        <v>45.16598267565881</v>
      </c>
      <c r="O231" s="71">
        <v>39.623597802855897</v>
      </c>
      <c r="P231" s="71">
        <v>25.790096025994291</v>
      </c>
      <c r="Q231" s="71">
        <v>3.0617571432984159</v>
      </c>
      <c r="R231" s="71">
        <v>0</v>
      </c>
      <c r="S231" s="71">
        <v>4.8967518132000007</v>
      </c>
      <c r="T231" s="72"/>
      <c r="U231" s="71">
        <v>19174853</v>
      </c>
      <c r="V231" s="71">
        <v>1183</v>
      </c>
      <c r="W231" s="71">
        <v>56</v>
      </c>
      <c r="X231" s="71">
        <v>9080</v>
      </c>
      <c r="Y231" s="71">
        <v>17630</v>
      </c>
      <c r="Z231" s="71">
        <v>23304</v>
      </c>
      <c r="AA231" s="71">
        <v>5308</v>
      </c>
      <c r="AB231" s="71">
        <v>43348</v>
      </c>
      <c r="AC231" s="71">
        <v>0</v>
      </c>
      <c r="AD231" s="71">
        <v>4.8967518132000007</v>
      </c>
      <c r="AE231" s="72"/>
      <c r="AF231" s="71">
        <v>146896471.93647981</v>
      </c>
      <c r="AG231" s="71">
        <v>1844408.3204379629</v>
      </c>
      <c r="AH231" s="71">
        <v>795927.17965565075</v>
      </c>
      <c r="AI231" s="71">
        <v>59568990.298926942</v>
      </c>
      <c r="AJ231" s="71">
        <v>65581352.907564357</v>
      </c>
      <c r="AK231" s="71">
        <v>0</v>
      </c>
      <c r="AL231" s="71">
        <v>0</v>
      </c>
      <c r="AM231" s="71">
        <v>5945276.8731202288</v>
      </c>
      <c r="AN231" s="71">
        <v>0</v>
      </c>
      <c r="AO231" s="71">
        <v>0</v>
      </c>
      <c r="AP231" s="71">
        <v>280632427.51618499</v>
      </c>
      <c r="AQ231" s="72"/>
      <c r="AR231" s="71">
        <v>1102</v>
      </c>
      <c r="AS231" s="71">
        <v>69</v>
      </c>
      <c r="AT231" s="71">
        <v>0</v>
      </c>
      <c r="AU231" s="71">
        <v>2</v>
      </c>
      <c r="AV231" s="71">
        <v>0</v>
      </c>
      <c r="AW231" s="71">
        <v>0</v>
      </c>
      <c r="AX231" s="71"/>
      <c r="AY231" s="72"/>
      <c r="AZ231" s="71">
        <v>4342.7</v>
      </c>
      <c r="BA231" s="71">
        <v>2044.4</v>
      </c>
      <c r="BB231" s="71">
        <v>0</v>
      </c>
      <c r="BC231" s="71">
        <v>28.5</v>
      </c>
      <c r="BD231" s="71">
        <v>0</v>
      </c>
      <c r="BE231" s="71">
        <v>0</v>
      </c>
      <c r="BF231" s="71"/>
      <c r="BG231" s="72"/>
      <c r="BH231" s="71">
        <v>0</v>
      </c>
      <c r="BI231" s="71">
        <v>0</v>
      </c>
      <c r="BJ231" s="71">
        <v>187.072</v>
      </c>
      <c r="BK231" s="71">
        <v>0</v>
      </c>
      <c r="BL231" s="71">
        <v>0</v>
      </c>
      <c r="BM231" s="71">
        <v>0</v>
      </c>
      <c r="BN231" s="72"/>
      <c r="BO231" s="71">
        <v>0</v>
      </c>
      <c r="BP231" s="71">
        <v>0</v>
      </c>
      <c r="BQ231" s="71">
        <v>8</v>
      </c>
      <c r="BR231" s="71">
        <v>0</v>
      </c>
      <c r="BS231" s="71">
        <v>0</v>
      </c>
      <c r="BT231" s="71">
        <v>0</v>
      </c>
      <c r="BU231"/>
      <c r="BV231" s="70">
        <v>187.072</v>
      </c>
      <c r="BW231" s="70">
        <v>0</v>
      </c>
      <c r="BX231" s="70">
        <v>0</v>
      </c>
      <c r="BY231" s="70">
        <v>0</v>
      </c>
      <c r="BZ231" s="70">
        <v>0</v>
      </c>
      <c r="CA231" s="70">
        <v>0</v>
      </c>
      <c r="CB231" s="70">
        <v>0</v>
      </c>
      <c r="CC231" s="70">
        <v>0</v>
      </c>
      <c r="CD231" s="70">
        <v>0</v>
      </c>
    </row>
    <row r="232" spans="1:82">
      <c r="A232" s="70" t="s">
        <v>1989</v>
      </c>
      <c r="B232" s="70">
        <v>133</v>
      </c>
      <c r="C232" s="70">
        <v>14</v>
      </c>
      <c r="D232" s="70">
        <v>8</v>
      </c>
      <c r="E232" s="70">
        <v>2017</v>
      </c>
      <c r="F232" s="70" t="s">
        <v>156</v>
      </c>
      <c r="G232" s="70" t="s">
        <v>1975</v>
      </c>
      <c r="H232" s="70" t="s">
        <v>1976</v>
      </c>
      <c r="I232" s="148"/>
      <c r="J232" s="71">
        <v>348.05835455413319</v>
      </c>
      <c r="K232" s="71">
        <v>2.3783618799022781</v>
      </c>
      <c r="L232" s="71">
        <v>5.1430015003988085</v>
      </c>
      <c r="M232" s="71">
        <v>37.588529153677371</v>
      </c>
      <c r="N232" s="71">
        <v>46.406476509245984</v>
      </c>
      <c r="O232" s="71">
        <v>38.985397834555769</v>
      </c>
      <c r="P232" s="71">
        <v>25.221177709070091</v>
      </c>
      <c r="Q232" s="71">
        <v>2.9455557974909001</v>
      </c>
      <c r="R232" s="71">
        <v>0</v>
      </c>
      <c r="S232" s="71">
        <v>4.7161093266335996</v>
      </c>
      <c r="T232" s="72"/>
      <c r="U232" s="71">
        <v>24075105</v>
      </c>
      <c r="V232" s="71">
        <v>1183</v>
      </c>
      <c r="W232" s="71">
        <v>56</v>
      </c>
      <c r="X232" s="71">
        <v>9080</v>
      </c>
      <c r="Y232" s="71">
        <v>17817</v>
      </c>
      <c r="Z232" s="71">
        <v>23309</v>
      </c>
      <c r="AA232" s="71">
        <v>5224</v>
      </c>
      <c r="AB232" s="71">
        <v>43125</v>
      </c>
      <c r="AC232" s="71">
        <v>0</v>
      </c>
      <c r="AD232" s="71">
        <v>4.7161093266335996</v>
      </c>
      <c r="AE232" s="72"/>
      <c r="AF232" s="71">
        <v>173224900.36236671</v>
      </c>
      <c r="AG232" s="71">
        <v>1917938.369252115</v>
      </c>
      <c r="AH232" s="71">
        <v>1133002.8495575639</v>
      </c>
      <c r="AI232" s="71">
        <v>61695065.372991182</v>
      </c>
      <c r="AJ232" s="71">
        <v>70380562.118801713</v>
      </c>
      <c r="AK232" s="71">
        <v>0</v>
      </c>
      <c r="AL232" s="71">
        <v>0</v>
      </c>
      <c r="AM232" s="71">
        <v>5923946.79381538</v>
      </c>
      <c r="AN232" s="71">
        <v>0</v>
      </c>
      <c r="AO232" s="71">
        <v>0</v>
      </c>
      <c r="AP232" s="71">
        <v>314275415.86678469</v>
      </c>
      <c r="AQ232" s="72"/>
      <c r="AR232" s="71">
        <v>1159</v>
      </c>
      <c r="AS232" s="71">
        <v>78</v>
      </c>
      <c r="AT232" s="71">
        <v>0</v>
      </c>
      <c r="AU232" s="71">
        <v>2</v>
      </c>
      <c r="AV232" s="71">
        <v>0</v>
      </c>
      <c r="AW232" s="71">
        <v>0</v>
      </c>
      <c r="AX232" s="71"/>
      <c r="AY232" s="72"/>
      <c r="AZ232" s="71">
        <v>4621.3999999999996</v>
      </c>
      <c r="BA232" s="71">
        <v>2247.5</v>
      </c>
      <c r="BB232" s="71">
        <v>0</v>
      </c>
      <c r="BC232" s="71">
        <v>28.5</v>
      </c>
      <c r="BD232" s="71">
        <v>0</v>
      </c>
      <c r="BE232" s="71">
        <v>0</v>
      </c>
      <c r="BF232" s="71"/>
      <c r="BG232" s="72"/>
      <c r="BH232" s="71">
        <v>0</v>
      </c>
      <c r="BI232" s="71">
        <v>0</v>
      </c>
      <c r="BJ232" s="71">
        <v>169.863</v>
      </c>
      <c r="BK232" s="71">
        <v>0</v>
      </c>
      <c r="BL232" s="71">
        <v>0</v>
      </c>
      <c r="BM232" s="71">
        <v>0</v>
      </c>
      <c r="BN232" s="72"/>
      <c r="BO232" s="71">
        <v>0</v>
      </c>
      <c r="BP232" s="71">
        <v>0</v>
      </c>
      <c r="BQ232" s="71">
        <v>6</v>
      </c>
      <c r="BR232" s="71">
        <v>0</v>
      </c>
      <c r="BS232" s="71">
        <v>0</v>
      </c>
      <c r="BT232" s="71">
        <v>0</v>
      </c>
      <c r="BU232"/>
      <c r="BV232" s="70">
        <v>169.863</v>
      </c>
      <c r="BW232" s="70">
        <v>0</v>
      </c>
      <c r="BX232" s="70">
        <v>0</v>
      </c>
      <c r="BY232" s="70">
        <v>0</v>
      </c>
      <c r="BZ232" s="70">
        <v>0</v>
      </c>
      <c r="CA232" s="70">
        <v>0</v>
      </c>
      <c r="CB232" s="70">
        <v>0</v>
      </c>
      <c r="CC232" s="70">
        <v>0</v>
      </c>
      <c r="CD232" s="70">
        <v>0</v>
      </c>
    </row>
    <row r="233" spans="1:82">
      <c r="A233" s="70" t="s">
        <v>1990</v>
      </c>
      <c r="B233" s="70">
        <v>134</v>
      </c>
      <c r="C233" s="70">
        <v>15</v>
      </c>
      <c r="D233" s="70">
        <v>8</v>
      </c>
      <c r="E233" s="70">
        <v>2018</v>
      </c>
      <c r="F233" s="70" t="s">
        <v>183</v>
      </c>
      <c r="G233" s="70" t="s">
        <v>1975</v>
      </c>
      <c r="H233" s="70" t="s">
        <v>1976</v>
      </c>
      <c r="I233" s="148"/>
      <c r="J233" s="71">
        <v>317.3943520172777</v>
      </c>
      <c r="K233" s="71">
        <v>2.2214579195481488</v>
      </c>
      <c r="L233" s="71">
        <v>3.3765092616524286</v>
      </c>
      <c r="M233" s="71">
        <v>37.0438211609844</v>
      </c>
      <c r="N233" s="71">
        <v>44.772666538135525</v>
      </c>
      <c r="O233" s="71">
        <v>38.029754498823195</v>
      </c>
      <c r="P233" s="71">
        <v>24.903201727375887</v>
      </c>
      <c r="Q233" s="71">
        <v>2.7055376345005602</v>
      </c>
      <c r="R233" s="71">
        <v>0</v>
      </c>
      <c r="S233" s="71">
        <v>2.0100048782194495</v>
      </c>
      <c r="T233" s="72"/>
      <c r="U233" s="71">
        <v>23064844</v>
      </c>
      <c r="V233" s="71">
        <v>1183</v>
      </c>
      <c r="W233" s="71">
        <v>56</v>
      </c>
      <c r="X233" s="71">
        <v>9080</v>
      </c>
      <c r="Y233" s="71">
        <v>17898</v>
      </c>
      <c r="Z233" s="71">
        <v>23173</v>
      </c>
      <c r="AA233" s="71">
        <v>5210</v>
      </c>
      <c r="AB233" s="71">
        <v>42687</v>
      </c>
      <c r="AC233" s="71">
        <v>0</v>
      </c>
      <c r="AD233" s="71">
        <v>2.01000487821945</v>
      </c>
      <c r="AE233" s="72"/>
      <c r="AF233" s="71">
        <v>153160013.2693885</v>
      </c>
      <c r="AG233" s="71">
        <v>1702986.6841090301</v>
      </c>
      <c r="AH233" s="71">
        <v>675002.78529675852</v>
      </c>
      <c r="AI233" s="71">
        <v>59816661.897845268</v>
      </c>
      <c r="AJ233" s="71">
        <v>65650669.457830191</v>
      </c>
      <c r="AK233" s="71">
        <v>0</v>
      </c>
      <c r="AL233" s="71">
        <v>0</v>
      </c>
      <c r="AM233" s="71">
        <v>5875912.9629481547</v>
      </c>
      <c r="AN233" s="71">
        <v>0</v>
      </c>
      <c r="AO233" s="71">
        <v>0</v>
      </c>
      <c r="AP233" s="71">
        <v>286881247.05741793</v>
      </c>
      <c r="AQ233" s="72"/>
      <c r="AR233" s="71">
        <v>1203</v>
      </c>
      <c r="AS233" s="71">
        <v>84</v>
      </c>
      <c r="AT233" s="71">
        <v>0</v>
      </c>
      <c r="AU233" s="71">
        <v>2</v>
      </c>
      <c r="AV233" s="71">
        <v>0</v>
      </c>
      <c r="AW233" s="71">
        <v>0</v>
      </c>
      <c r="AX233" s="71"/>
      <c r="AY233" s="72"/>
      <c r="AZ233" s="71">
        <v>4813.1999999999971</v>
      </c>
      <c r="BA233" s="71">
        <v>2365</v>
      </c>
      <c r="BB233" s="71">
        <v>0</v>
      </c>
      <c r="BC233" s="71">
        <v>28.5</v>
      </c>
      <c r="BD233" s="71">
        <v>0</v>
      </c>
      <c r="BE233" s="71">
        <v>0</v>
      </c>
      <c r="BF233" s="71"/>
      <c r="BG233" s="72"/>
      <c r="BH233" s="71">
        <v>0</v>
      </c>
      <c r="BI233" s="71">
        <v>0</v>
      </c>
      <c r="BJ233" s="71">
        <v>173.14500000000001</v>
      </c>
      <c r="BK233" s="71">
        <v>0</v>
      </c>
      <c r="BL233" s="71">
        <v>0</v>
      </c>
      <c r="BM233" s="71">
        <v>0</v>
      </c>
      <c r="BN233" s="72"/>
      <c r="BO233" s="71">
        <v>0</v>
      </c>
      <c r="BP233" s="71">
        <v>0</v>
      </c>
      <c r="BQ233" s="71">
        <v>8</v>
      </c>
      <c r="BR233" s="71">
        <v>0</v>
      </c>
      <c r="BS233" s="71">
        <v>0</v>
      </c>
      <c r="BT233" s="71">
        <v>0</v>
      </c>
      <c r="BU233"/>
      <c r="BV233" s="70">
        <v>173.14500000000001</v>
      </c>
      <c r="BW233" s="70">
        <v>0</v>
      </c>
      <c r="BX233" s="70">
        <v>0</v>
      </c>
      <c r="BY233" s="70">
        <v>0</v>
      </c>
      <c r="BZ233" s="70">
        <v>0</v>
      </c>
      <c r="CA233" s="70">
        <v>0</v>
      </c>
      <c r="CB233" s="70">
        <v>0</v>
      </c>
      <c r="CC233" s="70">
        <v>0</v>
      </c>
      <c r="CD233" s="70">
        <v>0</v>
      </c>
    </row>
    <row r="234" spans="1:82">
      <c r="A234" s="70" t="s">
        <v>1991</v>
      </c>
      <c r="B234" s="70">
        <v>135</v>
      </c>
      <c r="C234" s="70">
        <v>16</v>
      </c>
      <c r="D234" s="70">
        <v>8</v>
      </c>
      <c r="E234" s="70">
        <v>2019</v>
      </c>
      <c r="F234" s="70" t="s">
        <v>158</v>
      </c>
      <c r="G234" s="70" t="s">
        <v>1975</v>
      </c>
      <c r="H234" s="70" t="s">
        <v>1976</v>
      </c>
      <c r="I234" s="148"/>
      <c r="J234" s="71">
        <v>315.84020506193599</v>
      </c>
      <c r="K234" s="71">
        <v>2.0204674409698655</v>
      </c>
      <c r="L234" s="71">
        <v>3.4052635933860627</v>
      </c>
      <c r="M234" s="71">
        <v>37.031760530130185</v>
      </c>
      <c r="N234" s="71">
        <v>45.687957630595079</v>
      </c>
      <c r="O234" s="71">
        <v>36.957704953244658</v>
      </c>
      <c r="P234" s="71">
        <v>24.373435711760656</v>
      </c>
      <c r="Q234" s="71">
        <v>2.6038627136580001</v>
      </c>
      <c r="R234" s="71">
        <v>0</v>
      </c>
      <c r="S234" s="71">
        <v>2.0933195403128702</v>
      </c>
      <c r="T234" s="72"/>
      <c r="U234" s="71">
        <v>23125217</v>
      </c>
      <c r="V234" s="71">
        <v>1183</v>
      </c>
      <c r="W234" s="71">
        <v>56</v>
      </c>
      <c r="X234" s="71">
        <v>9080</v>
      </c>
      <c r="Y234" s="71">
        <v>17939</v>
      </c>
      <c r="Z234" s="71">
        <v>23138</v>
      </c>
      <c r="AA234" s="71">
        <v>5061</v>
      </c>
      <c r="AB234" s="71">
        <v>42195</v>
      </c>
      <c r="AC234" s="71">
        <v>0</v>
      </c>
      <c r="AD234" s="71">
        <v>2.0933195403128702</v>
      </c>
      <c r="AE234" s="72"/>
      <c r="AF234" s="71">
        <v>157629130.60429639</v>
      </c>
      <c r="AG234" s="71">
        <v>1638542.494085121</v>
      </c>
      <c r="AH234" s="71">
        <v>712434.09648444108</v>
      </c>
      <c r="AI234" s="71">
        <v>62115926.657616392</v>
      </c>
      <c r="AJ234" s="71">
        <v>66950798.136306413</v>
      </c>
      <c r="AK234" s="71">
        <v>0</v>
      </c>
      <c r="AL234" s="71">
        <v>0</v>
      </c>
      <c r="AM234" s="71">
        <v>5746641.3562100651</v>
      </c>
      <c r="AN234" s="71">
        <v>0</v>
      </c>
      <c r="AO234" s="71">
        <v>0</v>
      </c>
      <c r="AP234" s="71">
        <v>294793473.34499878</v>
      </c>
      <c r="AQ234" s="72"/>
      <c r="AR234" s="71">
        <v>1251</v>
      </c>
      <c r="AS234" s="71">
        <v>85</v>
      </c>
      <c r="AT234" s="71">
        <v>0</v>
      </c>
      <c r="AU234" s="71">
        <v>2</v>
      </c>
      <c r="AV234" s="71">
        <v>0</v>
      </c>
      <c r="AW234" s="71">
        <v>0</v>
      </c>
      <c r="AX234" s="71"/>
      <c r="AY234" s="72"/>
      <c r="AZ234" s="71">
        <v>5053.9000000000005</v>
      </c>
      <c r="BA234" s="71">
        <v>2394.1</v>
      </c>
      <c r="BB234" s="71">
        <v>0</v>
      </c>
      <c r="BC234" s="71">
        <v>28.5</v>
      </c>
      <c r="BD234" s="71">
        <v>0</v>
      </c>
      <c r="BE234" s="71">
        <v>0</v>
      </c>
      <c r="BF234" s="71"/>
      <c r="BG234" s="72"/>
      <c r="BH234" s="71">
        <v>0</v>
      </c>
      <c r="BI234" s="71">
        <v>0</v>
      </c>
      <c r="BJ234" s="71">
        <v>165.244</v>
      </c>
      <c r="BK234" s="71">
        <v>0</v>
      </c>
      <c r="BL234" s="71">
        <v>0</v>
      </c>
      <c r="BM234" s="71">
        <v>0</v>
      </c>
      <c r="BN234" s="72"/>
      <c r="BO234" s="71">
        <v>0</v>
      </c>
      <c r="BP234" s="71">
        <v>0</v>
      </c>
      <c r="BQ234" s="71">
        <v>7</v>
      </c>
      <c r="BR234" s="71">
        <v>0</v>
      </c>
      <c r="BS234" s="71">
        <v>0</v>
      </c>
      <c r="BT234" s="71">
        <v>0</v>
      </c>
      <c r="BU234"/>
      <c r="BV234" s="70">
        <v>165.244</v>
      </c>
      <c r="BW234" s="70">
        <v>0</v>
      </c>
      <c r="BX234" s="70">
        <v>0</v>
      </c>
      <c r="BY234" s="70">
        <v>0</v>
      </c>
      <c r="BZ234" s="70">
        <v>0</v>
      </c>
      <c r="CA234" s="70">
        <v>0</v>
      </c>
      <c r="CB234" s="70">
        <v>0</v>
      </c>
      <c r="CC234" s="70">
        <v>0</v>
      </c>
      <c r="CD234" s="70">
        <v>0</v>
      </c>
    </row>
    <row r="235" spans="1:82">
      <c r="A235" s="70" t="s">
        <v>1992</v>
      </c>
      <c r="B235" s="70">
        <v>136</v>
      </c>
      <c r="C235" s="70">
        <v>17</v>
      </c>
      <c r="D235" s="70">
        <v>8</v>
      </c>
      <c r="E235" s="70">
        <v>2020</v>
      </c>
      <c r="F235" s="70" t="s">
        <v>159</v>
      </c>
      <c r="G235" s="1064" t="s">
        <v>1975</v>
      </c>
      <c r="H235" s="70" t="s">
        <v>1976</v>
      </c>
      <c r="I235" s="148"/>
      <c r="J235" s="71">
        <v>291.54260188262299</v>
      </c>
      <c r="K235" s="71">
        <v>2.2924228345479603</v>
      </c>
      <c r="L235" s="71">
        <v>10.772720314269236</v>
      </c>
      <c r="M235" s="71">
        <v>31.095461698143417</v>
      </c>
      <c r="N235" s="71">
        <v>46.545711338520498</v>
      </c>
      <c r="O235" s="71">
        <v>32.299007380164674</v>
      </c>
      <c r="P235" s="71">
        <v>22.795257548538579</v>
      </c>
      <c r="Q235" s="71">
        <v>2.4557141295650098</v>
      </c>
      <c r="R235" s="71">
        <v>0</v>
      </c>
      <c r="S235" s="71">
        <v>2.5634194460000002</v>
      </c>
      <c r="T235" s="72"/>
      <c r="U235" s="71">
        <v>20960972</v>
      </c>
      <c r="V235" s="71">
        <v>1260</v>
      </c>
      <c r="W235" s="71">
        <v>183</v>
      </c>
      <c r="X235" s="71">
        <v>8651</v>
      </c>
      <c r="Y235" s="71">
        <v>17995</v>
      </c>
      <c r="Z235" s="71">
        <v>23080</v>
      </c>
      <c r="AA235" s="71">
        <v>5031</v>
      </c>
      <c r="AB235" s="71">
        <v>41650</v>
      </c>
      <c r="AC235" s="71">
        <v>0</v>
      </c>
      <c r="AD235" s="71">
        <v>2.5634194460000002</v>
      </c>
      <c r="AE235" s="72"/>
      <c r="AF235" s="71">
        <v>146019117.63086501</v>
      </c>
      <c r="AG235" s="71">
        <v>1751834.6963012891</v>
      </c>
      <c r="AH235" s="71">
        <v>2231585.0559482267</v>
      </c>
      <c r="AI235" s="71">
        <v>52526398.77038607</v>
      </c>
      <c r="AJ235" s="71">
        <v>75177827.119395837</v>
      </c>
      <c r="AK235" s="71"/>
      <c r="AL235" s="71"/>
      <c r="AM235" s="71">
        <v>5435787.7411514139</v>
      </c>
      <c r="AN235" s="71"/>
      <c r="AO235" s="71"/>
      <c r="AP235" s="71">
        <v>283142551.0140478</v>
      </c>
      <c r="AQ235" s="72"/>
      <c r="AR235" s="71">
        <v>1301</v>
      </c>
      <c r="AS235" s="71">
        <v>85</v>
      </c>
      <c r="AT235" s="71">
        <v>0</v>
      </c>
      <c r="AU235" s="71">
        <v>2</v>
      </c>
      <c r="AV235" s="71">
        <v>0</v>
      </c>
      <c r="AW235" s="71">
        <v>0</v>
      </c>
      <c r="AX235" s="71"/>
      <c r="AY235" s="72"/>
      <c r="AZ235" s="71">
        <v>5290.2000000000025</v>
      </c>
      <c r="BA235" s="71">
        <v>2394.099999999999</v>
      </c>
      <c r="BB235" s="71">
        <v>0</v>
      </c>
      <c r="BC235" s="71">
        <v>28.5</v>
      </c>
      <c r="BD235" s="71">
        <v>0</v>
      </c>
      <c r="BE235" s="71">
        <v>0</v>
      </c>
      <c r="BF235" s="71"/>
      <c r="BG235" s="72"/>
      <c r="BH235" s="71">
        <v>0</v>
      </c>
      <c r="BI235" s="71">
        <v>0</v>
      </c>
      <c r="BJ235" s="71">
        <v>169.81399999999999</v>
      </c>
      <c r="BK235" s="71">
        <v>0</v>
      </c>
      <c r="BL235" s="71">
        <v>0</v>
      </c>
      <c r="BM235" s="71">
        <v>0</v>
      </c>
      <c r="BN235" s="72"/>
      <c r="BO235" s="71">
        <v>0</v>
      </c>
      <c r="BP235" s="71">
        <v>0</v>
      </c>
      <c r="BQ235" s="71">
        <v>9</v>
      </c>
      <c r="BR235" s="71">
        <v>0</v>
      </c>
      <c r="BS235" s="71">
        <v>0</v>
      </c>
      <c r="BT235" s="71">
        <v>0</v>
      </c>
      <c r="BU235"/>
      <c r="BV235" s="70">
        <v>169.81399999999999</v>
      </c>
      <c r="BW235" s="70">
        <v>0</v>
      </c>
      <c r="BX235" s="70">
        <v>0</v>
      </c>
      <c r="BY235" s="70">
        <v>0</v>
      </c>
      <c r="BZ235" s="70">
        <v>0</v>
      </c>
      <c r="CA235" s="70">
        <v>0</v>
      </c>
      <c r="CB235" s="70">
        <v>0</v>
      </c>
      <c r="CC235" s="70">
        <v>0</v>
      </c>
      <c r="CD235" s="70">
        <v>0</v>
      </c>
    </row>
    <row r="236" spans="1:82">
      <c r="A236" s="70" t="s">
        <v>1993</v>
      </c>
      <c r="B236" s="70">
        <v>136</v>
      </c>
      <c r="C236" s="70">
        <v>18</v>
      </c>
      <c r="D236" s="70">
        <v>8</v>
      </c>
      <c r="E236" s="70">
        <v>2021</v>
      </c>
      <c r="F236" s="70" t="s">
        <v>160</v>
      </c>
      <c r="G236" s="1064" t="s">
        <v>1975</v>
      </c>
      <c r="H236" s="70" t="s">
        <v>1976</v>
      </c>
      <c r="I236" s="148"/>
      <c r="J236" s="71">
        <v>309.62464940150477</v>
      </c>
      <c r="K236" s="71">
        <v>2.8789883263997549</v>
      </c>
      <c r="L236" s="71">
        <v>10.500375819679698</v>
      </c>
      <c r="M236" s="71">
        <v>33.5033223167882</v>
      </c>
      <c r="N236" s="71">
        <v>44.377434120284583</v>
      </c>
      <c r="O236" s="71">
        <v>31.279148246037369</v>
      </c>
      <c r="P236" s="71">
        <v>23.391034244795083</v>
      </c>
      <c r="Q236" s="71">
        <v>2.4087017285738201</v>
      </c>
      <c r="R236" s="71">
        <v>0</v>
      </c>
      <c r="S236" s="71">
        <v>2.6163458137200002</v>
      </c>
      <c r="T236" s="72"/>
      <c r="U236" s="71">
        <v>23277871</v>
      </c>
      <c r="V236" s="71">
        <v>1260</v>
      </c>
      <c r="W236" s="71">
        <v>183</v>
      </c>
      <c r="X236" s="71">
        <v>8651</v>
      </c>
      <c r="Y236" s="71">
        <v>18064</v>
      </c>
      <c r="Z236" s="71">
        <v>23014</v>
      </c>
      <c r="AA236" s="71">
        <v>5034</v>
      </c>
      <c r="AB236" s="71">
        <v>41254</v>
      </c>
      <c r="AC236" s="71">
        <v>0</v>
      </c>
      <c r="AD236" s="71">
        <v>2.6163458137200002</v>
      </c>
      <c r="AE236" s="72"/>
      <c r="AF236" s="71">
        <v>143306026.30806619</v>
      </c>
      <c r="AG236" s="71">
        <v>2171209.7800515327</v>
      </c>
      <c r="AH236" s="71">
        <v>2112363.1967247175</v>
      </c>
      <c r="AI236" s="71">
        <v>55912374.297930047</v>
      </c>
      <c r="AJ236" s="71">
        <v>66093305.539558277</v>
      </c>
      <c r="AK236" s="71">
        <v>0</v>
      </c>
      <c r="AL236" s="71">
        <v>0</v>
      </c>
      <c r="AM236" s="71">
        <v>5415160.4276231015</v>
      </c>
      <c r="AN236" s="71">
        <v>0</v>
      </c>
      <c r="AO236" s="71">
        <v>0</v>
      </c>
      <c r="AP236" s="71">
        <v>275010439.54995388</v>
      </c>
      <c r="AQ236" s="72"/>
      <c r="AR236" s="71">
        <v>1349</v>
      </c>
      <c r="AS236" s="71">
        <v>87</v>
      </c>
      <c r="AT236" s="71">
        <v>0</v>
      </c>
      <c r="AU236" s="71">
        <v>2</v>
      </c>
      <c r="AV236" s="71">
        <v>0</v>
      </c>
      <c r="AW236" s="71">
        <v>0</v>
      </c>
      <c r="AX236" s="71"/>
      <c r="AY236" s="72"/>
      <c r="AZ236" s="71">
        <v>5553.3000000000029</v>
      </c>
      <c r="BA236" s="71">
        <v>2542.599999999999</v>
      </c>
      <c r="BB236" s="71">
        <v>0</v>
      </c>
      <c r="BC236" s="71">
        <v>28.5</v>
      </c>
      <c r="BD236" s="71">
        <v>0</v>
      </c>
      <c r="BE236" s="71">
        <v>0</v>
      </c>
      <c r="BF236" s="71"/>
      <c r="BG236" s="72"/>
      <c r="BH236" s="71">
        <v>0</v>
      </c>
      <c r="BI236" s="71">
        <v>0</v>
      </c>
      <c r="BJ236" s="71">
        <v>173.02600000000001</v>
      </c>
      <c r="BK236" s="71">
        <v>0</v>
      </c>
      <c r="BL236" s="71">
        <v>0</v>
      </c>
      <c r="BM236" s="71">
        <v>0</v>
      </c>
      <c r="BN236" s="72"/>
      <c r="BO236" s="71">
        <v>0</v>
      </c>
      <c r="BP236" s="71">
        <v>0</v>
      </c>
      <c r="BQ236" s="71">
        <v>9</v>
      </c>
      <c r="BR236" s="71">
        <v>0</v>
      </c>
      <c r="BS236" s="71">
        <v>0</v>
      </c>
      <c r="BT236" s="71">
        <v>0</v>
      </c>
      <c r="BU236"/>
      <c r="BV236" s="70">
        <v>173.02600000000001</v>
      </c>
      <c r="BW236" s="70">
        <v>0</v>
      </c>
      <c r="BX236" s="70">
        <v>0</v>
      </c>
      <c r="BY236" s="70">
        <v>0</v>
      </c>
      <c r="BZ236" s="70">
        <v>0</v>
      </c>
      <c r="CA236" s="70">
        <v>0</v>
      </c>
      <c r="CB236" s="70">
        <v>0</v>
      </c>
      <c r="CC236" s="70">
        <v>0</v>
      </c>
      <c r="CD236" s="70">
        <v>0</v>
      </c>
    </row>
    <row r="237" spans="1:82">
      <c r="A237" s="70" t="s">
        <v>1994</v>
      </c>
      <c r="B237" s="70">
        <v>136</v>
      </c>
      <c r="C237" s="70">
        <v>19</v>
      </c>
      <c r="D237" s="70">
        <v>8</v>
      </c>
      <c r="E237" s="70">
        <v>2022</v>
      </c>
      <c r="F237" s="70" t="s">
        <v>161</v>
      </c>
      <c r="G237" s="70" t="s">
        <v>1975</v>
      </c>
      <c r="H237" s="70" t="s">
        <v>1976</v>
      </c>
      <c r="I237" s="148"/>
      <c r="J237" s="71">
        <v>295.61347694663471</v>
      </c>
      <c r="K237" s="71">
        <v>2.5356975667453412</v>
      </c>
      <c r="L237" s="71">
        <v>7.4592554540878586</v>
      </c>
      <c r="M237" s="71">
        <v>33.189296669800562</v>
      </c>
      <c r="N237" s="71">
        <v>45.893238919264263</v>
      </c>
      <c r="O237" s="71">
        <v>32.724271400368941</v>
      </c>
      <c r="P237" s="71">
        <v>23.080997288686447</v>
      </c>
      <c r="Q237" s="71">
        <v>2.4170191238133589</v>
      </c>
      <c r="R237" s="71">
        <v>0</v>
      </c>
      <c r="S237" s="71">
        <v>3.0131682966000009</v>
      </c>
      <c r="T237" s="72"/>
      <c r="U237" s="71">
        <v>24219785</v>
      </c>
      <c r="V237" s="71">
        <v>1260</v>
      </c>
      <c r="W237" s="71">
        <v>183</v>
      </c>
      <c r="X237" s="71">
        <v>8651</v>
      </c>
      <c r="Y237" s="71">
        <v>18303</v>
      </c>
      <c r="Z237" s="71">
        <v>22876</v>
      </c>
      <c r="AA237" s="71">
        <v>5043</v>
      </c>
      <c r="AB237" s="71">
        <v>41057</v>
      </c>
      <c r="AC237" s="71">
        <v>0</v>
      </c>
      <c r="AD237" s="71">
        <v>3.0131682966000009</v>
      </c>
      <c r="AE237" s="72"/>
      <c r="AF237" s="71">
        <v>141817674.98840764</v>
      </c>
      <c r="AG237" s="71">
        <v>2076865.8392282969</v>
      </c>
      <c r="AH237" s="71">
        <v>1713679.4971461396</v>
      </c>
      <c r="AI237" s="71">
        <v>54572413.150572419</v>
      </c>
      <c r="AJ237" s="71">
        <v>70355793.477249503</v>
      </c>
      <c r="AK237" s="71">
        <v>0</v>
      </c>
      <c r="AL237" s="71">
        <v>0</v>
      </c>
      <c r="AM237" s="71">
        <v>5301579.3264729427</v>
      </c>
      <c r="AN237" s="71">
        <v>0</v>
      </c>
      <c r="AO237" s="71">
        <v>0</v>
      </c>
      <c r="AP237" s="71">
        <v>275838006.27907693</v>
      </c>
      <c r="AQ237" s="72"/>
      <c r="AR237" s="71">
        <v>1415</v>
      </c>
      <c r="AS237" s="71">
        <v>87</v>
      </c>
      <c r="AT237" s="71">
        <v>0</v>
      </c>
      <c r="AU237" s="71">
        <v>2</v>
      </c>
      <c r="AV237" s="71">
        <v>0</v>
      </c>
      <c r="AW237" s="71">
        <v>0</v>
      </c>
      <c r="AX237" s="71"/>
      <c r="AY237" s="72"/>
      <c r="AZ237" s="71">
        <v>5896.3000000000029</v>
      </c>
      <c r="BA237" s="71">
        <v>2542.5999999999995</v>
      </c>
      <c r="BB237" s="71">
        <v>0</v>
      </c>
      <c r="BC237" s="71">
        <v>28.5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1995</v>
      </c>
      <c r="B238" s="70">
        <v>136</v>
      </c>
      <c r="C238" s="70">
        <v>20</v>
      </c>
      <c r="D238" s="70">
        <v>8</v>
      </c>
      <c r="E238" s="70">
        <v>2023</v>
      </c>
      <c r="F238" s="70" t="s">
        <v>1539</v>
      </c>
      <c r="G238" s="70" t="s">
        <v>1975</v>
      </c>
      <c r="H238" s="70" t="s">
        <v>1976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1472</v>
      </c>
      <c r="AS238" s="71">
        <v>88</v>
      </c>
      <c r="AT238" s="71">
        <v>0</v>
      </c>
      <c r="AU238" s="71">
        <v>2</v>
      </c>
      <c r="AV238" s="71">
        <v>0</v>
      </c>
      <c r="AW238" s="71">
        <v>0</v>
      </c>
      <c r="AX238" s="71"/>
      <c r="AY238" s="72"/>
      <c r="AZ238" s="71">
        <v>6188.3000000000029</v>
      </c>
      <c r="BA238" s="71">
        <v>2692.5999999999995</v>
      </c>
      <c r="BB238" s="71">
        <v>0</v>
      </c>
      <c r="BC238" s="71">
        <v>28.5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1996</v>
      </c>
      <c r="B239" s="70">
        <v>136</v>
      </c>
      <c r="C239" s="70">
        <v>21</v>
      </c>
      <c r="D239" s="70">
        <v>8</v>
      </c>
      <c r="E239" s="70">
        <v>2024</v>
      </c>
      <c r="F239" s="70" t="s">
        <v>1558</v>
      </c>
      <c r="G239" s="70" t="s">
        <v>1975</v>
      </c>
      <c r="H239" s="70" t="s">
        <v>1976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1997</v>
      </c>
      <c r="B240" s="70">
        <v>477</v>
      </c>
      <c r="C240" s="70">
        <v>1</v>
      </c>
      <c r="D240" s="70">
        <v>29</v>
      </c>
      <c r="E240" s="70">
        <v>1990</v>
      </c>
      <c r="F240" s="70" t="s">
        <v>787</v>
      </c>
      <c r="G240" s="70" t="s">
        <v>1998</v>
      </c>
      <c r="H240" s="70" t="s">
        <v>1999</v>
      </c>
      <c r="I240" s="148"/>
      <c r="J240" s="71">
        <v>30.074549712618669</v>
      </c>
      <c r="K240" s="71">
        <v>2.7826964156692671</v>
      </c>
      <c r="L240" s="71">
        <v>161.30334979763651</v>
      </c>
      <c r="M240" s="71">
        <v>38.723308441348458</v>
      </c>
      <c r="N240" s="71">
        <v>39.540896100203788</v>
      </c>
      <c r="O240" s="71">
        <v>35.197151503996487</v>
      </c>
      <c r="P240" s="71">
        <v>40.533568139478938</v>
      </c>
      <c r="Q240" s="71">
        <v>3.2297386213594201</v>
      </c>
      <c r="R240" s="71">
        <v>0</v>
      </c>
      <c r="S240" s="71">
        <v>4.7684248991308822</v>
      </c>
      <c r="T240" s="72"/>
      <c r="U240" s="71">
        <v>2465298</v>
      </c>
      <c r="V240" s="71">
        <v>1165</v>
      </c>
      <c r="W240" s="71">
        <v>1470</v>
      </c>
      <c r="X240" s="71">
        <v>13209</v>
      </c>
      <c r="Y240" s="71">
        <v>15708</v>
      </c>
      <c r="Z240" s="71">
        <v>14477</v>
      </c>
      <c r="AA240" s="71">
        <v>9842</v>
      </c>
      <c r="AB240" s="71">
        <v>52440</v>
      </c>
      <c r="AC240" s="71">
        <v>0</v>
      </c>
      <c r="AD240" s="71">
        <v>4.7684248991308822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2000</v>
      </c>
      <c r="B241" s="70">
        <v>478</v>
      </c>
      <c r="C241" s="70">
        <v>2</v>
      </c>
      <c r="D241" s="70">
        <v>29</v>
      </c>
      <c r="E241" s="70">
        <v>2005</v>
      </c>
      <c r="F241" s="70" t="s">
        <v>789</v>
      </c>
      <c r="G241" s="70" t="s">
        <v>1998</v>
      </c>
      <c r="H241" s="70" t="s">
        <v>1999</v>
      </c>
      <c r="I241" s="148"/>
      <c r="J241" s="71">
        <v>21.818611277989501</v>
      </c>
      <c r="K241" s="71">
        <v>1.7287012729543141</v>
      </c>
      <c r="L241" s="71">
        <v>19.329577677762131</v>
      </c>
      <c r="M241" s="71">
        <v>59.511179558832659</v>
      </c>
      <c r="N241" s="71">
        <v>55.479750828165088</v>
      </c>
      <c r="O241" s="71">
        <v>44.085076655590044</v>
      </c>
      <c r="P241" s="71">
        <v>39.535352500165047</v>
      </c>
      <c r="Q241" s="71">
        <v>2.9897837560953202</v>
      </c>
      <c r="R241" s="71">
        <v>0</v>
      </c>
      <c r="S241" s="71">
        <v>0</v>
      </c>
      <c r="T241" s="72"/>
      <c r="U241" s="71">
        <v>1465283</v>
      </c>
      <c r="V241" s="71">
        <v>875</v>
      </c>
      <c r="W241" s="71">
        <v>214</v>
      </c>
      <c r="X241" s="71">
        <v>11338</v>
      </c>
      <c r="Y241" s="71">
        <v>19529</v>
      </c>
      <c r="Z241" s="71">
        <v>20983</v>
      </c>
      <c r="AA241" s="71">
        <v>7862</v>
      </c>
      <c r="AB241" s="71">
        <v>50748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2001</v>
      </c>
      <c r="B242" s="70">
        <v>479</v>
      </c>
      <c r="C242" s="70">
        <v>3</v>
      </c>
      <c r="D242" s="70">
        <v>29</v>
      </c>
      <c r="E242" s="70">
        <v>2006</v>
      </c>
      <c r="F242" s="70" t="s">
        <v>790</v>
      </c>
      <c r="G242" s="70" t="s">
        <v>1998</v>
      </c>
      <c r="H242" s="70" t="s">
        <v>1999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2002</v>
      </c>
      <c r="B243" s="70">
        <v>480</v>
      </c>
      <c r="C243" s="70">
        <v>4</v>
      </c>
      <c r="D243" s="70">
        <v>29</v>
      </c>
      <c r="E243" s="70">
        <v>2007</v>
      </c>
      <c r="F243" s="70" t="s">
        <v>791</v>
      </c>
      <c r="G243" s="70" t="s">
        <v>1998</v>
      </c>
      <c r="H243" s="70" t="s">
        <v>1999</v>
      </c>
      <c r="I243" s="148"/>
      <c r="J243" s="71">
        <v>23.59185900399611</v>
      </c>
      <c r="K243" s="71">
        <v>1.565698198285993</v>
      </c>
      <c r="L243" s="71">
        <v>16.109396571649832</v>
      </c>
      <c r="M243" s="71">
        <v>58.094855901778857</v>
      </c>
      <c r="N243" s="71">
        <v>60.691691651571603</v>
      </c>
      <c r="O243" s="71">
        <v>42.541170093426167</v>
      </c>
      <c r="P243" s="71">
        <v>38.635789670993972</v>
      </c>
      <c r="Q243" s="71">
        <v>3.1192630111713302</v>
      </c>
      <c r="R243" s="71">
        <v>0</v>
      </c>
      <c r="S243" s="71">
        <v>0</v>
      </c>
      <c r="T243" s="72"/>
      <c r="U243" s="71">
        <v>1591844</v>
      </c>
      <c r="V243" s="71">
        <v>744</v>
      </c>
      <c r="W243" s="71">
        <v>164</v>
      </c>
      <c r="X243" s="71">
        <v>12825</v>
      </c>
      <c r="Y243" s="71">
        <v>19961</v>
      </c>
      <c r="Z243" s="71">
        <v>21049</v>
      </c>
      <c r="AA243" s="71">
        <v>7566</v>
      </c>
      <c r="AB243" s="71">
        <v>50146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2003</v>
      </c>
      <c r="B244" s="70">
        <v>481</v>
      </c>
      <c r="C244" s="70">
        <v>5</v>
      </c>
      <c r="D244" s="70">
        <v>29</v>
      </c>
      <c r="E244" s="70">
        <v>2008</v>
      </c>
      <c r="F244" s="70" t="s">
        <v>792</v>
      </c>
      <c r="G244" s="70" t="s">
        <v>1998</v>
      </c>
      <c r="H244" s="70" t="s">
        <v>1999</v>
      </c>
      <c r="I244" s="148"/>
      <c r="J244" s="71">
        <v>17.369332827710821</v>
      </c>
      <c r="K244" s="71">
        <v>1.1864343086105491</v>
      </c>
      <c r="L244" s="71">
        <v>12.807815722862109</v>
      </c>
      <c r="M244" s="71">
        <v>60.765148610507438</v>
      </c>
      <c r="N244" s="71">
        <v>58.673974863623258</v>
      </c>
      <c r="O244" s="71">
        <v>41.001052300732887</v>
      </c>
      <c r="P244" s="71">
        <v>37.709340519022668</v>
      </c>
      <c r="Q244" s="71">
        <v>3.04718542928138</v>
      </c>
      <c r="R244" s="71">
        <v>0</v>
      </c>
      <c r="S244" s="71">
        <v>0</v>
      </c>
      <c r="T244" s="72"/>
      <c r="U244" s="71">
        <v>1229690</v>
      </c>
      <c r="V244" s="71">
        <v>744</v>
      </c>
      <c r="W244" s="71">
        <v>164</v>
      </c>
      <c r="X244" s="71">
        <v>12825</v>
      </c>
      <c r="Y244" s="71">
        <v>20140</v>
      </c>
      <c r="Z244" s="71">
        <v>20999</v>
      </c>
      <c r="AA244" s="71">
        <v>7393</v>
      </c>
      <c r="AB244" s="71">
        <v>49793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2004</v>
      </c>
      <c r="B245" s="70">
        <v>482</v>
      </c>
      <c r="C245" s="70">
        <v>6</v>
      </c>
      <c r="D245" s="70">
        <v>29</v>
      </c>
      <c r="E245" s="70">
        <v>2009</v>
      </c>
      <c r="F245" s="70" t="s">
        <v>176</v>
      </c>
      <c r="G245" s="70" t="s">
        <v>1998</v>
      </c>
      <c r="H245" s="70" t="s">
        <v>1999</v>
      </c>
      <c r="I245" s="148"/>
      <c r="J245" s="71">
        <v>17.413395602745279</v>
      </c>
      <c r="K245" s="71">
        <v>1.2769092922109619</v>
      </c>
      <c r="L245" s="71">
        <v>9.4652867024048053</v>
      </c>
      <c r="M245" s="71">
        <v>54.73953716628084</v>
      </c>
      <c r="N245" s="71">
        <v>50.057165960517807</v>
      </c>
      <c r="O245" s="71">
        <v>41.55288844431135</v>
      </c>
      <c r="P245" s="71">
        <v>36.468473487301672</v>
      </c>
      <c r="Q245" s="71">
        <v>2.8734767933965402</v>
      </c>
      <c r="R245" s="71">
        <v>0</v>
      </c>
      <c r="S245" s="71">
        <v>0</v>
      </c>
      <c r="T245" s="72"/>
      <c r="U245" s="71">
        <v>974199</v>
      </c>
      <c r="V245" s="71">
        <v>977</v>
      </c>
      <c r="W245" s="71">
        <v>179</v>
      </c>
      <c r="X245" s="71">
        <v>13488</v>
      </c>
      <c r="Y245" s="71">
        <v>20118</v>
      </c>
      <c r="Z245" s="71">
        <v>21006</v>
      </c>
      <c r="AA245" s="71">
        <v>7340</v>
      </c>
      <c r="AB245" s="71">
        <v>49290</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2005</v>
      </c>
      <c r="B246" s="70">
        <v>483</v>
      </c>
      <c r="C246" s="70">
        <v>7</v>
      </c>
      <c r="D246" s="70">
        <v>29</v>
      </c>
      <c r="E246" s="70">
        <v>2010</v>
      </c>
      <c r="F246" s="70" t="s">
        <v>177</v>
      </c>
      <c r="G246" s="70" t="s">
        <v>1998</v>
      </c>
      <c r="H246" s="70" t="s">
        <v>1999</v>
      </c>
      <c r="I246" s="148"/>
      <c r="J246" s="71">
        <v>14.44895901941554</v>
      </c>
      <c r="K246" s="71">
        <v>1.365190708725589</v>
      </c>
      <c r="L246" s="71">
        <v>8.7700326159885211</v>
      </c>
      <c r="M246" s="71">
        <v>55.429347245129968</v>
      </c>
      <c r="N246" s="71">
        <v>53.249997312608727</v>
      </c>
      <c r="O246" s="71">
        <v>41.2622438792447</v>
      </c>
      <c r="P246" s="71">
        <v>37.173246032103009</v>
      </c>
      <c r="Q246" s="71">
        <v>2.97265272754895</v>
      </c>
      <c r="R246" s="71">
        <v>0</v>
      </c>
      <c r="S246" s="71">
        <v>0</v>
      </c>
      <c r="T246" s="72"/>
      <c r="U246" s="71">
        <v>949149</v>
      </c>
      <c r="V246" s="71">
        <v>977</v>
      </c>
      <c r="W246" s="71">
        <v>179</v>
      </c>
      <c r="X246" s="71">
        <v>13488</v>
      </c>
      <c r="Y246" s="71">
        <v>20218</v>
      </c>
      <c r="Z246" s="71">
        <v>20956</v>
      </c>
      <c r="AA246" s="71">
        <v>7295</v>
      </c>
      <c r="AB246" s="71">
        <v>48861</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2006</v>
      </c>
      <c r="B247" s="70">
        <v>484</v>
      </c>
      <c r="C247" s="70">
        <v>8</v>
      </c>
      <c r="D247" s="70">
        <v>29</v>
      </c>
      <c r="E247" s="70">
        <v>2011</v>
      </c>
      <c r="F247" s="70" t="s">
        <v>178</v>
      </c>
      <c r="G247" s="70" t="s">
        <v>1998</v>
      </c>
      <c r="H247" s="70" t="s">
        <v>1999</v>
      </c>
      <c r="I247" s="148"/>
      <c r="J247" s="71">
        <v>21.75771092908041</v>
      </c>
      <c r="K247" s="71">
        <v>2.1361617084571298</v>
      </c>
      <c r="L247" s="71">
        <v>8.038071648326202</v>
      </c>
      <c r="M247" s="71">
        <v>70.033674068348517</v>
      </c>
      <c r="N247" s="71">
        <v>55.75399257077197</v>
      </c>
      <c r="O247" s="71">
        <v>40.37331960723747</v>
      </c>
      <c r="P247" s="71">
        <v>35.811988651304112</v>
      </c>
      <c r="Q247" s="71">
        <v>3.3781824383438699</v>
      </c>
      <c r="R247" s="71">
        <v>0</v>
      </c>
      <c r="S247" s="71">
        <v>0</v>
      </c>
      <c r="T247" s="72"/>
      <c r="U247" s="71">
        <v>1437597</v>
      </c>
      <c r="V247" s="71">
        <v>977</v>
      </c>
      <c r="W247" s="71">
        <v>179</v>
      </c>
      <c r="X247" s="71">
        <v>13488</v>
      </c>
      <c r="Y247" s="71">
        <v>20144</v>
      </c>
      <c r="Z247" s="71">
        <v>20950</v>
      </c>
      <c r="AA247" s="71">
        <v>7237</v>
      </c>
      <c r="AB247" s="71">
        <v>48138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2007</v>
      </c>
      <c r="B248" s="70">
        <v>485</v>
      </c>
      <c r="C248" s="70">
        <v>9</v>
      </c>
      <c r="D248" s="70">
        <v>29</v>
      </c>
      <c r="E248" s="70">
        <v>2012</v>
      </c>
      <c r="F248" s="70" t="s">
        <v>179</v>
      </c>
      <c r="G248" s="70" t="s">
        <v>1998</v>
      </c>
      <c r="H248" s="70" t="s">
        <v>1999</v>
      </c>
      <c r="I248" s="148"/>
      <c r="J248" s="71">
        <v>19.488581297661081</v>
      </c>
      <c r="K248" s="71">
        <v>2.0253335782201072</v>
      </c>
      <c r="L248" s="71">
        <v>7.9263080625805813</v>
      </c>
      <c r="M248" s="71">
        <v>72.035772057005019</v>
      </c>
      <c r="N248" s="71">
        <v>58.325765639592987</v>
      </c>
      <c r="O248" s="71">
        <v>40.122534460140145</v>
      </c>
      <c r="P248" s="71">
        <v>35.846536306188014</v>
      </c>
      <c r="Q248" s="71">
        <v>3.6302980294473399</v>
      </c>
      <c r="R248" s="71">
        <v>0</v>
      </c>
      <c r="S248" s="71">
        <v>0</v>
      </c>
      <c r="T248" s="72"/>
      <c r="U248" s="71">
        <v>1260725</v>
      </c>
      <c r="V248" s="71">
        <v>977</v>
      </c>
      <c r="W248" s="71">
        <v>179</v>
      </c>
      <c r="X248" s="71">
        <v>13488</v>
      </c>
      <c r="Y248" s="71">
        <v>20173</v>
      </c>
      <c r="Z248" s="71">
        <v>20985</v>
      </c>
      <c r="AA248" s="71">
        <v>7203</v>
      </c>
      <c r="AB248" s="71">
        <v>47613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2008</v>
      </c>
      <c r="B249" s="70">
        <v>486</v>
      </c>
      <c r="C249" s="70">
        <v>10</v>
      </c>
      <c r="D249" s="70">
        <v>29</v>
      </c>
      <c r="E249" s="70">
        <v>2013</v>
      </c>
      <c r="F249" s="70" t="s">
        <v>180</v>
      </c>
      <c r="G249" s="70" t="s">
        <v>1998</v>
      </c>
      <c r="H249" s="70" t="s">
        <v>1999</v>
      </c>
      <c r="I249" s="148"/>
      <c r="J249" s="71">
        <v>23.47760935739343</v>
      </c>
      <c r="K249" s="71">
        <v>1.817072594026363</v>
      </c>
      <c r="L249" s="71">
        <v>7.2510852540211443</v>
      </c>
      <c r="M249" s="71">
        <v>76.102629844768657</v>
      </c>
      <c r="N249" s="71">
        <v>61.402221251747306</v>
      </c>
      <c r="O249" s="71">
        <v>38.427834080228919</v>
      </c>
      <c r="P249" s="71">
        <v>35.661903024075649</v>
      </c>
      <c r="Q249" s="71">
        <v>3.65463195748658</v>
      </c>
      <c r="R249" s="71">
        <v>0</v>
      </c>
      <c r="S249" s="71">
        <v>0</v>
      </c>
      <c r="T249" s="72"/>
      <c r="U249" s="71">
        <v>1414452</v>
      </c>
      <c r="V249" s="71">
        <v>977</v>
      </c>
      <c r="W249" s="71">
        <v>179</v>
      </c>
      <c r="X249" s="71">
        <v>13488</v>
      </c>
      <c r="Y249" s="71">
        <v>20140</v>
      </c>
      <c r="Z249" s="71">
        <v>20996</v>
      </c>
      <c r="AA249" s="71">
        <v>7139</v>
      </c>
      <c r="AB249" s="71">
        <v>47245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2009</v>
      </c>
      <c r="B250" s="70">
        <v>487</v>
      </c>
      <c r="C250" s="70">
        <v>11</v>
      </c>
      <c r="D250" s="70">
        <v>29</v>
      </c>
      <c r="E250" s="70">
        <v>2014</v>
      </c>
      <c r="F250" s="70" t="s">
        <v>181</v>
      </c>
      <c r="G250" s="70" t="s">
        <v>1998</v>
      </c>
      <c r="H250" s="70" t="s">
        <v>1999</v>
      </c>
      <c r="I250" s="148"/>
      <c r="J250" s="71">
        <v>15.136978110553111</v>
      </c>
      <c r="K250" s="71">
        <v>1.5908499721429361</v>
      </c>
      <c r="L250" s="71">
        <v>10.891987082673779</v>
      </c>
      <c r="M250" s="71">
        <v>63.420296219397059</v>
      </c>
      <c r="N250" s="71">
        <v>60.863869207497267</v>
      </c>
      <c r="O250" s="71">
        <v>36.206179449265221</v>
      </c>
      <c r="P250" s="71">
        <v>35.214580688001853</v>
      </c>
      <c r="Q250" s="71">
        <v>3.4525940567648301</v>
      </c>
      <c r="R250" s="71">
        <v>0</v>
      </c>
      <c r="S250" s="71">
        <v>0</v>
      </c>
      <c r="T250" s="72"/>
      <c r="U250" s="71">
        <v>990932</v>
      </c>
      <c r="V250" s="71">
        <v>768</v>
      </c>
      <c r="W250" s="71">
        <v>170</v>
      </c>
      <c r="X250" s="71">
        <v>13023</v>
      </c>
      <c r="Y250" s="71">
        <v>20106</v>
      </c>
      <c r="Z250" s="71">
        <v>20835</v>
      </c>
      <c r="AA250" s="71">
        <v>7013</v>
      </c>
      <c r="AB250" s="71">
        <v>46520</v>
      </c>
      <c r="AC250" s="71">
        <v>0</v>
      </c>
      <c r="AD250" s="71">
        <v>0</v>
      </c>
      <c r="AE250" s="72"/>
      <c r="AF250" s="71"/>
      <c r="AG250" s="71"/>
      <c r="AH250" s="71"/>
      <c r="AI250" s="71"/>
      <c r="AJ250" s="71"/>
      <c r="AK250" s="71"/>
      <c r="AL250" s="71"/>
      <c r="AM250" s="71"/>
      <c r="AN250" s="71"/>
      <c r="AO250" s="71"/>
      <c r="AP250" s="71"/>
      <c r="AQ250" s="72"/>
      <c r="AR250" s="71">
        <v>458</v>
      </c>
      <c r="AS250" s="71">
        <v>25</v>
      </c>
      <c r="AT250" s="71">
        <v>1</v>
      </c>
      <c r="AU250" s="71">
        <v>0</v>
      </c>
      <c r="AV250" s="71">
        <v>0</v>
      </c>
      <c r="AW250" s="71">
        <v>0</v>
      </c>
      <c r="AX250" s="71"/>
      <c r="AY250" s="72"/>
      <c r="AZ250" s="71">
        <v>1713</v>
      </c>
      <c r="BA250" s="71">
        <v>826.8</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2010</v>
      </c>
      <c r="B251" s="70">
        <v>488</v>
      </c>
      <c r="C251" s="70">
        <v>12</v>
      </c>
      <c r="D251" s="70">
        <v>29</v>
      </c>
      <c r="E251" s="70">
        <v>2015</v>
      </c>
      <c r="F251" s="70" t="s">
        <v>182</v>
      </c>
      <c r="G251" s="70" t="s">
        <v>1998</v>
      </c>
      <c r="H251" s="70" t="s">
        <v>1999</v>
      </c>
      <c r="I251" s="148"/>
      <c r="J251" s="71">
        <v>33.177852503025193</v>
      </c>
      <c r="K251" s="71">
        <v>1.519024162408984</v>
      </c>
      <c r="L251" s="71">
        <v>12.032120461842229</v>
      </c>
      <c r="M251" s="71">
        <v>63.755842733741012</v>
      </c>
      <c r="N251" s="71">
        <v>53.771868509625463</v>
      </c>
      <c r="O251" s="71">
        <v>35.773274804132164</v>
      </c>
      <c r="P251" s="71">
        <v>35.116769859501183</v>
      </c>
      <c r="Q251" s="71">
        <v>3.3356207408519798</v>
      </c>
      <c r="R251" s="71">
        <v>0</v>
      </c>
      <c r="S251" s="71">
        <v>0</v>
      </c>
      <c r="T251" s="72"/>
      <c r="U251" s="71">
        <v>2201489</v>
      </c>
      <c r="V251" s="71">
        <v>768</v>
      </c>
      <c r="W251" s="71">
        <v>170</v>
      </c>
      <c r="X251" s="71">
        <v>13023</v>
      </c>
      <c r="Y251" s="71">
        <v>20114</v>
      </c>
      <c r="Z251" s="71">
        <v>20784</v>
      </c>
      <c r="AA251" s="71">
        <v>6988</v>
      </c>
      <c r="AB251" s="71">
        <v>45911</v>
      </c>
      <c r="AC251" s="71">
        <v>0</v>
      </c>
      <c r="AD251" s="71">
        <v>0</v>
      </c>
      <c r="AE251" s="72"/>
      <c r="AF251" s="71">
        <v>15707460.048341069</v>
      </c>
      <c r="AG251" s="71">
        <v>1288796.068636382</v>
      </c>
      <c r="AH251" s="71">
        <v>2299030.8997373031</v>
      </c>
      <c r="AI251" s="71">
        <v>91795659.722601771</v>
      </c>
      <c r="AJ251" s="71">
        <v>79064296.524137005</v>
      </c>
      <c r="AK251" s="71">
        <v>0</v>
      </c>
      <c r="AL251" s="71">
        <v>0</v>
      </c>
      <c r="AM251" s="71">
        <v>6291909.9605984259</v>
      </c>
      <c r="AN251" s="71">
        <v>0</v>
      </c>
      <c r="AO251" s="71">
        <v>0</v>
      </c>
      <c r="AP251" s="71">
        <v>196447153.22405198</v>
      </c>
      <c r="AQ251" s="72"/>
      <c r="AR251" s="71">
        <v>510</v>
      </c>
      <c r="AS251" s="71">
        <v>34</v>
      </c>
      <c r="AT251" s="71">
        <v>1</v>
      </c>
      <c r="AU251" s="71">
        <v>0</v>
      </c>
      <c r="AV251" s="71">
        <v>0</v>
      </c>
      <c r="AW251" s="71">
        <v>0</v>
      </c>
      <c r="AX251" s="71"/>
      <c r="AY251" s="72"/>
      <c r="AZ251" s="71">
        <v>1936.2</v>
      </c>
      <c r="BA251" s="71">
        <v>968.6</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2011</v>
      </c>
      <c r="B252" s="70">
        <v>489</v>
      </c>
      <c r="C252" s="70">
        <v>13</v>
      </c>
      <c r="D252" s="70">
        <v>29</v>
      </c>
      <c r="E252" s="70">
        <v>2016</v>
      </c>
      <c r="F252" s="70" t="s">
        <v>155</v>
      </c>
      <c r="G252" s="70" t="s">
        <v>1998</v>
      </c>
      <c r="H252" s="70" t="s">
        <v>1999</v>
      </c>
      <c r="I252" s="148"/>
      <c r="J252" s="71">
        <v>29.838313988633129</v>
      </c>
      <c r="K252" s="71">
        <v>1.4960303861031339</v>
      </c>
      <c r="L252" s="71">
        <v>13.201271523539297</v>
      </c>
      <c r="M252" s="71">
        <v>54.043098962071099</v>
      </c>
      <c r="N252" s="71">
        <v>51.311938004014202</v>
      </c>
      <c r="O252" s="71">
        <v>35.233444630569004</v>
      </c>
      <c r="P252" s="71">
        <v>34.346305351875216</v>
      </c>
      <c r="Q252" s="71">
        <v>3.1907312261549006</v>
      </c>
      <c r="R252" s="71">
        <v>0</v>
      </c>
      <c r="S252" s="71">
        <v>0</v>
      </c>
      <c r="T252" s="72"/>
      <c r="U252" s="71">
        <v>1887484</v>
      </c>
      <c r="V252" s="71">
        <v>768</v>
      </c>
      <c r="W252" s="71">
        <v>170</v>
      </c>
      <c r="X252" s="71">
        <v>13023</v>
      </c>
      <c r="Y252" s="71">
        <v>20029</v>
      </c>
      <c r="Z252" s="71">
        <v>20722</v>
      </c>
      <c r="AA252" s="71">
        <v>7069</v>
      </c>
      <c r="AB252" s="71">
        <v>45174</v>
      </c>
      <c r="AC252" s="71">
        <v>0</v>
      </c>
      <c r="AD252" s="71">
        <v>0</v>
      </c>
      <c r="AE252" s="72"/>
      <c r="AF252" s="71">
        <v>14459810.483895481</v>
      </c>
      <c r="AG252" s="71">
        <v>1197384.268889565</v>
      </c>
      <c r="AH252" s="71">
        <v>2416207.5096689402</v>
      </c>
      <c r="AI252" s="71">
        <v>85436889.940850839</v>
      </c>
      <c r="AJ252" s="71">
        <v>74505327.134747967</v>
      </c>
      <c r="AK252" s="71">
        <v>0</v>
      </c>
      <c r="AL252" s="71">
        <v>0</v>
      </c>
      <c r="AM252" s="71">
        <v>6195716.9296468869</v>
      </c>
      <c r="AN252" s="71">
        <v>0</v>
      </c>
      <c r="AO252" s="71">
        <v>0</v>
      </c>
      <c r="AP252" s="71">
        <v>184211336.26769969</v>
      </c>
      <c r="AQ252" s="72"/>
      <c r="AR252" s="71">
        <v>546</v>
      </c>
      <c r="AS252" s="71">
        <v>38</v>
      </c>
      <c r="AT252" s="71">
        <v>1</v>
      </c>
      <c r="AU252" s="71">
        <v>0</v>
      </c>
      <c r="AV252" s="71">
        <v>0</v>
      </c>
      <c r="AW252" s="71">
        <v>0</v>
      </c>
      <c r="AX252" s="71"/>
      <c r="AY252" s="72"/>
      <c r="AZ252" s="71">
        <v>2093.9</v>
      </c>
      <c r="BA252" s="71">
        <v>1516.7</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2012</v>
      </c>
      <c r="B253" s="70">
        <v>490</v>
      </c>
      <c r="C253" s="70">
        <v>14</v>
      </c>
      <c r="D253" s="70">
        <v>29</v>
      </c>
      <c r="E253" s="70">
        <v>2017</v>
      </c>
      <c r="F253" s="70" t="s">
        <v>156</v>
      </c>
      <c r="G253" s="70" t="s">
        <v>1998</v>
      </c>
      <c r="H253" s="70" t="s">
        <v>1999</v>
      </c>
      <c r="I253" s="148"/>
      <c r="J253" s="71">
        <v>30.337067589315811</v>
      </c>
      <c r="K253" s="71">
        <v>1.5440252948139896</v>
      </c>
      <c r="L253" s="71">
        <v>15.612683126210667</v>
      </c>
      <c r="M253" s="71">
        <v>53.911389335720308</v>
      </c>
      <c r="N253" s="71">
        <v>52.113194252511285</v>
      </c>
      <c r="O253" s="71">
        <v>34.661863860454488</v>
      </c>
      <c r="P253" s="71">
        <v>34.008035180453618</v>
      </c>
      <c r="Q253" s="71">
        <v>3.0361252348815801</v>
      </c>
      <c r="R253" s="71">
        <v>0</v>
      </c>
      <c r="S253" s="71">
        <v>0</v>
      </c>
      <c r="T253" s="72"/>
      <c r="U253" s="71">
        <v>2098407</v>
      </c>
      <c r="V253" s="71">
        <v>768</v>
      </c>
      <c r="W253" s="71">
        <v>170</v>
      </c>
      <c r="X253" s="71">
        <v>13023</v>
      </c>
      <c r="Y253" s="71">
        <v>20008</v>
      </c>
      <c r="Z253" s="71">
        <v>20724</v>
      </c>
      <c r="AA253" s="71">
        <v>7044</v>
      </c>
      <c r="AB253" s="71">
        <v>44451</v>
      </c>
      <c r="AC253" s="71">
        <v>0</v>
      </c>
      <c r="AD253" s="71">
        <v>0</v>
      </c>
      <c r="AE253" s="72"/>
      <c r="AF253" s="71">
        <v>15098432.322296949</v>
      </c>
      <c r="AG253" s="71">
        <v>1245119.7528196319</v>
      </c>
      <c r="AH253" s="71">
        <v>3439472.9361568922</v>
      </c>
      <c r="AI253" s="71">
        <v>88486215.457319826</v>
      </c>
      <c r="AJ253" s="71">
        <v>79035431.715383321</v>
      </c>
      <c r="AK253" s="71">
        <v>0</v>
      </c>
      <c r="AL253" s="71">
        <v>0</v>
      </c>
      <c r="AM253" s="71">
        <v>6106095.2795799989</v>
      </c>
      <c r="AN253" s="71">
        <v>0</v>
      </c>
      <c r="AO253" s="71">
        <v>0</v>
      </c>
      <c r="AP253" s="71">
        <v>193410767.46355662</v>
      </c>
      <c r="AQ253" s="72"/>
      <c r="AR253" s="71">
        <v>567</v>
      </c>
      <c r="AS253" s="71">
        <v>47</v>
      </c>
      <c r="AT253" s="71">
        <v>1</v>
      </c>
      <c r="AU253" s="71">
        <v>0</v>
      </c>
      <c r="AV253" s="71">
        <v>0</v>
      </c>
      <c r="AW253" s="71">
        <v>0</v>
      </c>
      <c r="AX253" s="71"/>
      <c r="AY253" s="72"/>
      <c r="AZ253" s="71">
        <v>2188.1</v>
      </c>
      <c r="BA253" s="71">
        <v>1631.8</v>
      </c>
      <c r="BB253" s="71">
        <v>800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2013</v>
      </c>
      <c r="B254" s="70">
        <v>491</v>
      </c>
      <c r="C254" s="70">
        <v>15</v>
      </c>
      <c r="D254" s="70">
        <v>29</v>
      </c>
      <c r="E254" s="70">
        <v>2018</v>
      </c>
      <c r="F254" s="70" t="s">
        <v>183</v>
      </c>
      <c r="G254" s="1064" t="s">
        <v>1998</v>
      </c>
      <c r="H254" s="70" t="s">
        <v>1999</v>
      </c>
      <c r="I254" s="148"/>
      <c r="J254" s="71">
        <v>29.465362565452576</v>
      </c>
      <c r="K254" s="71">
        <v>1.442163721228215</v>
      </c>
      <c r="L254" s="71">
        <v>10.250117401444873</v>
      </c>
      <c r="M254" s="71">
        <v>53.130141297301741</v>
      </c>
      <c r="N254" s="71">
        <v>50.050928153705193</v>
      </c>
      <c r="O254" s="71">
        <v>33.761192316479992</v>
      </c>
      <c r="P254" s="71">
        <v>33.655171470720461</v>
      </c>
      <c r="Q254" s="71">
        <v>2.7741790770513202</v>
      </c>
      <c r="R254" s="71">
        <v>0</v>
      </c>
      <c r="S254" s="71">
        <v>0</v>
      </c>
      <c r="T254" s="72"/>
      <c r="U254" s="71">
        <v>2141229</v>
      </c>
      <c r="V254" s="71">
        <v>768</v>
      </c>
      <c r="W254" s="71">
        <v>170</v>
      </c>
      <c r="X254" s="71">
        <v>13023</v>
      </c>
      <c r="Y254" s="71">
        <v>20008</v>
      </c>
      <c r="Z254" s="71">
        <v>20572</v>
      </c>
      <c r="AA254" s="71">
        <v>7041</v>
      </c>
      <c r="AB254" s="71">
        <v>43770</v>
      </c>
      <c r="AC254" s="71">
        <v>0</v>
      </c>
      <c r="AD254" s="71">
        <v>0</v>
      </c>
      <c r="AE254" s="72"/>
      <c r="AF254" s="71">
        <v>14218637.769793689</v>
      </c>
      <c r="AG254" s="71">
        <v>1105573.7729465221</v>
      </c>
      <c r="AH254" s="71">
        <v>2049115.598222303</v>
      </c>
      <c r="AI254" s="71">
        <v>85792113.204365522</v>
      </c>
      <c r="AJ254" s="71">
        <v>73390244.413468912</v>
      </c>
      <c r="AK254" s="71">
        <v>0</v>
      </c>
      <c r="AL254" s="71">
        <v>0</v>
      </c>
      <c r="AM254" s="71">
        <v>6024989.1158488709</v>
      </c>
      <c r="AN254" s="71">
        <v>0</v>
      </c>
      <c r="AO254" s="71">
        <v>0</v>
      </c>
      <c r="AP254" s="71">
        <v>182580673.8746458</v>
      </c>
      <c r="AQ254" s="72"/>
      <c r="AR254" s="71">
        <v>583</v>
      </c>
      <c r="AS254" s="71">
        <v>52</v>
      </c>
      <c r="AT254" s="71">
        <v>1</v>
      </c>
      <c r="AU254" s="71">
        <v>0</v>
      </c>
      <c r="AV254" s="71">
        <v>0</v>
      </c>
      <c r="AW254" s="71">
        <v>0</v>
      </c>
      <c r="AX254" s="71"/>
      <c r="AY254" s="72"/>
      <c r="AZ254" s="71">
        <v>2260.3000000000011</v>
      </c>
      <c r="BA254" s="71">
        <v>1726</v>
      </c>
      <c r="BB254" s="71">
        <v>800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2014</v>
      </c>
      <c r="B255" s="70">
        <v>492</v>
      </c>
      <c r="C255" s="70">
        <v>16</v>
      </c>
      <c r="D255" s="70">
        <v>29</v>
      </c>
      <c r="E255" s="70">
        <v>2019</v>
      </c>
      <c r="F255" s="70" t="s">
        <v>158</v>
      </c>
      <c r="G255" s="1064" t="s">
        <v>1998</v>
      </c>
      <c r="H255" s="70" t="s">
        <v>1999</v>
      </c>
      <c r="I255" s="148"/>
      <c r="J255" s="71">
        <v>29.065302843797593</v>
      </c>
      <c r="K255" s="71">
        <v>1.3116813141714767</v>
      </c>
      <c r="L255" s="71">
        <v>10.337407337064834</v>
      </c>
      <c r="M255" s="71">
        <v>53.112843324216456</v>
      </c>
      <c r="N255" s="71">
        <v>50.939564110013499</v>
      </c>
      <c r="O255" s="71">
        <v>32.491729369820334</v>
      </c>
      <c r="P255" s="71">
        <v>33.470732700402401</v>
      </c>
      <c r="Q255" s="71">
        <v>2.6557610082944798</v>
      </c>
      <c r="R255" s="71">
        <v>0</v>
      </c>
      <c r="S255" s="71">
        <v>0</v>
      </c>
      <c r="T255" s="72"/>
      <c r="U255" s="71">
        <v>2128106</v>
      </c>
      <c r="V255" s="71">
        <v>768</v>
      </c>
      <c r="W255" s="71">
        <v>170</v>
      </c>
      <c r="X255" s="71">
        <v>13023</v>
      </c>
      <c r="Y255" s="71">
        <v>20001</v>
      </c>
      <c r="Z255" s="71">
        <v>20342</v>
      </c>
      <c r="AA255" s="71">
        <v>6950</v>
      </c>
      <c r="AB255" s="71">
        <v>43036</v>
      </c>
      <c r="AC255" s="71">
        <v>0</v>
      </c>
      <c r="AD255" s="71">
        <v>0</v>
      </c>
      <c r="AE255" s="72"/>
      <c r="AF255" s="71">
        <v>14505874.630875319</v>
      </c>
      <c r="AG255" s="71">
        <v>1063736.8008938071</v>
      </c>
      <c r="AH255" s="71">
        <v>2162746.3643277679</v>
      </c>
      <c r="AI255" s="71">
        <v>89089836.218297169</v>
      </c>
      <c r="AJ255" s="71">
        <v>74646463.767448813</v>
      </c>
      <c r="AK255" s="71">
        <v>0</v>
      </c>
      <c r="AL255" s="71">
        <v>0</v>
      </c>
      <c r="AM255" s="71">
        <v>5861179.2251654547</v>
      </c>
      <c r="AN255" s="71">
        <v>0</v>
      </c>
      <c r="AO255" s="71">
        <v>0</v>
      </c>
      <c r="AP255" s="71">
        <v>187329837.00700834</v>
      </c>
      <c r="AQ255" s="72"/>
      <c r="AR255" s="71">
        <v>605</v>
      </c>
      <c r="AS255" s="71">
        <v>53</v>
      </c>
      <c r="AT255" s="71">
        <v>1</v>
      </c>
      <c r="AU255" s="71">
        <v>0</v>
      </c>
      <c r="AV255" s="71">
        <v>0</v>
      </c>
      <c r="AW255" s="71">
        <v>0</v>
      </c>
      <c r="AX255" s="71"/>
      <c r="AY255" s="72"/>
      <c r="AZ255" s="71">
        <v>2356.1999999999998</v>
      </c>
      <c r="BA255" s="71">
        <v>1742.4</v>
      </c>
      <c r="BB255" s="71">
        <v>800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2015</v>
      </c>
      <c r="B256" s="70">
        <v>493</v>
      </c>
      <c r="C256" s="70">
        <v>17</v>
      </c>
      <c r="D256" s="70">
        <v>29</v>
      </c>
      <c r="E256" s="70">
        <v>2020</v>
      </c>
      <c r="F256" s="70" t="s">
        <v>159</v>
      </c>
      <c r="G256" s="70" t="s">
        <v>1998</v>
      </c>
      <c r="H256" s="70" t="s">
        <v>1999</v>
      </c>
      <c r="I256" s="148"/>
      <c r="J256" s="71">
        <v>24.101958263200249</v>
      </c>
      <c r="K256" s="71">
        <v>1.3663567847186651</v>
      </c>
      <c r="L256" s="71">
        <v>9.7719758042005083</v>
      </c>
      <c r="M256" s="71">
        <v>45.009521602606839</v>
      </c>
      <c r="N256" s="71">
        <v>51.827530874683816</v>
      </c>
      <c r="O256" s="71">
        <v>28.386181356120456</v>
      </c>
      <c r="P256" s="71">
        <v>31.381425915559173</v>
      </c>
      <c r="Q256" s="71">
        <v>2.5025289439437501</v>
      </c>
      <c r="R256" s="71">
        <v>0</v>
      </c>
      <c r="S256" s="71">
        <v>0</v>
      </c>
      <c r="T256" s="72"/>
      <c r="U256" s="71">
        <v>1732853</v>
      </c>
      <c r="V256" s="71">
        <v>751</v>
      </c>
      <c r="W256" s="71">
        <v>166</v>
      </c>
      <c r="X256" s="71">
        <v>12522</v>
      </c>
      <c r="Y256" s="71">
        <v>20037</v>
      </c>
      <c r="Z256" s="71">
        <v>20284</v>
      </c>
      <c r="AA256" s="71">
        <v>6926</v>
      </c>
      <c r="AB256" s="71">
        <v>42444</v>
      </c>
      <c r="AC256" s="71">
        <v>0</v>
      </c>
      <c r="AD256" s="71">
        <v>0</v>
      </c>
      <c r="AE256" s="72"/>
      <c r="AF256" s="71">
        <v>12071466.248988699</v>
      </c>
      <c r="AG256" s="71">
        <v>1044149.0927954508</v>
      </c>
      <c r="AH256" s="71">
        <v>2024279.340368337</v>
      </c>
      <c r="AI256" s="71">
        <v>76030004.092333168</v>
      </c>
      <c r="AJ256" s="71">
        <v>83708703.639418423</v>
      </c>
      <c r="AK256" s="71"/>
      <c r="AL256" s="71"/>
      <c r="AM256" s="71">
        <v>5539413.5626754044</v>
      </c>
      <c r="AN256" s="71"/>
      <c r="AO256" s="71"/>
      <c r="AP256" s="71">
        <v>180418015.97657949</v>
      </c>
      <c r="AQ256" s="72"/>
      <c r="AR256" s="71">
        <v>631</v>
      </c>
      <c r="AS256" s="71">
        <v>54</v>
      </c>
      <c r="AT256" s="71">
        <v>2</v>
      </c>
      <c r="AU256" s="71">
        <v>0</v>
      </c>
      <c r="AV256" s="71">
        <v>0</v>
      </c>
      <c r="AW256" s="71">
        <v>0</v>
      </c>
      <c r="AX256" s="71"/>
      <c r="AY256" s="72"/>
      <c r="AZ256" s="71">
        <v>2496.4</v>
      </c>
      <c r="BA256" s="71">
        <v>1786.4</v>
      </c>
      <c r="BB256" s="71">
        <v>1400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2016</v>
      </c>
      <c r="B257" s="70">
        <v>493</v>
      </c>
      <c r="C257" s="70">
        <v>18</v>
      </c>
      <c r="D257" s="70">
        <v>29</v>
      </c>
      <c r="E257" s="70">
        <v>2021</v>
      </c>
      <c r="F257" s="70" t="s">
        <v>160</v>
      </c>
      <c r="G257" s="70" t="s">
        <v>1998</v>
      </c>
      <c r="H257" s="70" t="s">
        <v>1999</v>
      </c>
      <c r="I257" s="148"/>
      <c r="J257" s="71">
        <v>30.628442762682631</v>
      </c>
      <c r="K257" s="71">
        <v>1.7159684389890602</v>
      </c>
      <c r="L257" s="71">
        <v>9.5249310714034419</v>
      </c>
      <c r="M257" s="71">
        <v>48.494810085634228</v>
      </c>
      <c r="N257" s="71">
        <v>49.06968938876021</v>
      </c>
      <c r="O257" s="71">
        <v>27.461336156738724</v>
      </c>
      <c r="P257" s="71">
        <v>32.335758305428875</v>
      </c>
      <c r="Q257" s="71">
        <v>2.4415736700385802</v>
      </c>
      <c r="R257" s="71">
        <v>0</v>
      </c>
      <c r="S257" s="71">
        <v>0</v>
      </c>
      <c r="T257" s="72"/>
      <c r="U257" s="71">
        <v>2302675</v>
      </c>
      <c r="V257" s="71">
        <v>751</v>
      </c>
      <c r="W257" s="71">
        <v>166</v>
      </c>
      <c r="X257" s="71">
        <v>12522</v>
      </c>
      <c r="Y257" s="71">
        <v>19974</v>
      </c>
      <c r="Z257" s="71">
        <v>20205</v>
      </c>
      <c r="AA257" s="71">
        <v>6959</v>
      </c>
      <c r="AB257" s="71">
        <v>41817</v>
      </c>
      <c r="AC257" s="71">
        <v>0</v>
      </c>
      <c r="AD257" s="71">
        <v>0</v>
      </c>
      <c r="AE257" s="72"/>
      <c r="AF257" s="71">
        <v>14176004.503544429</v>
      </c>
      <c r="AG257" s="71">
        <v>1294109.9562053184</v>
      </c>
      <c r="AH257" s="71">
        <v>1916132.7358267934</v>
      </c>
      <c r="AI257" s="71">
        <v>80931077.4429176</v>
      </c>
      <c r="AJ257" s="71">
        <v>73081692.030953139</v>
      </c>
      <c r="AK257" s="71">
        <v>0</v>
      </c>
      <c r="AL257" s="71">
        <v>0</v>
      </c>
      <c r="AM257" s="71">
        <v>5489061.9964588946</v>
      </c>
      <c r="AN257" s="71">
        <v>0</v>
      </c>
      <c r="AO257" s="71">
        <v>0</v>
      </c>
      <c r="AP257" s="71">
        <v>176888078.66590616</v>
      </c>
      <c r="AQ257" s="72"/>
      <c r="AR257" s="71">
        <v>651</v>
      </c>
      <c r="AS257" s="71">
        <v>54</v>
      </c>
      <c r="AT257" s="71">
        <v>2</v>
      </c>
      <c r="AU257" s="71">
        <v>0</v>
      </c>
      <c r="AV257" s="71">
        <v>0</v>
      </c>
      <c r="AW257" s="71">
        <v>0</v>
      </c>
      <c r="AX257" s="71"/>
      <c r="AY257" s="72"/>
      <c r="AZ257" s="71">
        <v>2616</v>
      </c>
      <c r="BA257" s="71">
        <v>1786.4</v>
      </c>
      <c r="BB257" s="71">
        <v>1400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2017</v>
      </c>
      <c r="B258" s="70">
        <v>493</v>
      </c>
      <c r="C258" s="70">
        <v>19</v>
      </c>
      <c r="D258" s="70">
        <v>29</v>
      </c>
      <c r="E258" s="70">
        <v>2022</v>
      </c>
      <c r="F258" s="70" t="s">
        <v>161</v>
      </c>
      <c r="G258" s="70" t="s">
        <v>1998</v>
      </c>
      <c r="H258" s="70" t="s">
        <v>1999</v>
      </c>
      <c r="I258" s="148"/>
      <c r="J258" s="71">
        <v>29.117343783909256</v>
      </c>
      <c r="K258" s="71">
        <v>1.5113562481156757</v>
      </c>
      <c r="L258" s="71">
        <v>6.7663191550742328</v>
      </c>
      <c r="M258" s="71">
        <v>48.040269668158906</v>
      </c>
      <c r="N258" s="71">
        <v>50.223546716541726</v>
      </c>
      <c r="O258" s="71">
        <v>28.595829047620871</v>
      </c>
      <c r="P258" s="71">
        <v>31.923449551574059</v>
      </c>
      <c r="Q258" s="71">
        <v>2.4311478860150588</v>
      </c>
      <c r="R258" s="71">
        <v>0</v>
      </c>
      <c r="S258" s="71">
        <v>0</v>
      </c>
      <c r="T258" s="72"/>
      <c r="U258" s="71">
        <v>2385601</v>
      </c>
      <c r="V258" s="71">
        <v>751</v>
      </c>
      <c r="W258" s="71">
        <v>166</v>
      </c>
      <c r="X258" s="71">
        <v>12522</v>
      </c>
      <c r="Y258" s="71">
        <v>20030</v>
      </c>
      <c r="Z258" s="71">
        <v>19990</v>
      </c>
      <c r="AA258" s="71">
        <v>6975</v>
      </c>
      <c r="AB258" s="71">
        <v>41297</v>
      </c>
      <c r="AC258" s="71">
        <v>0</v>
      </c>
      <c r="AD258" s="71">
        <v>0</v>
      </c>
      <c r="AE258" s="72"/>
      <c r="AF258" s="71">
        <v>13968760.964229049</v>
      </c>
      <c r="AG258" s="71">
        <v>1237877.9724289293</v>
      </c>
      <c r="AH258" s="71">
        <v>1554485.2269194489</v>
      </c>
      <c r="AI258" s="71">
        <v>78991533.634431601</v>
      </c>
      <c r="AJ258" s="71">
        <v>76994292.921887532</v>
      </c>
      <c r="AK258" s="71">
        <v>0</v>
      </c>
      <c r="AL258" s="71">
        <v>0</v>
      </c>
      <c r="AM258" s="71">
        <v>5332569.8771306509</v>
      </c>
      <c r="AN258" s="71">
        <v>0</v>
      </c>
      <c r="AO258" s="71">
        <v>0</v>
      </c>
      <c r="AP258" s="71">
        <v>178079520.59702721</v>
      </c>
      <c r="AQ258" s="72"/>
      <c r="AR258" s="71">
        <v>689</v>
      </c>
      <c r="AS258" s="71">
        <v>54</v>
      </c>
      <c r="AT258" s="71">
        <v>2</v>
      </c>
      <c r="AU258" s="71">
        <v>0</v>
      </c>
      <c r="AV258" s="71">
        <v>0</v>
      </c>
      <c r="AW258" s="71">
        <v>0</v>
      </c>
      <c r="AX258" s="71"/>
      <c r="AY258" s="72"/>
      <c r="AZ258" s="71">
        <v>2795.5000000000005</v>
      </c>
      <c r="BA258" s="71">
        <v>1786.3999999999999</v>
      </c>
      <c r="BB258" s="71">
        <v>1400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2018</v>
      </c>
      <c r="B259" s="70">
        <v>493</v>
      </c>
      <c r="C259" s="70">
        <v>20</v>
      </c>
      <c r="D259" s="70">
        <v>29</v>
      </c>
      <c r="E259" s="70">
        <v>2023</v>
      </c>
      <c r="F259" s="70" t="s">
        <v>1539</v>
      </c>
      <c r="G259" s="70" t="s">
        <v>1998</v>
      </c>
      <c r="H259" s="70" t="s">
        <v>1999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726</v>
      </c>
      <c r="AS259" s="71">
        <v>54</v>
      </c>
      <c r="AT259" s="71">
        <v>2</v>
      </c>
      <c r="AU259" s="71">
        <v>0</v>
      </c>
      <c r="AV259" s="71">
        <v>0</v>
      </c>
      <c r="AW259" s="71">
        <v>0</v>
      </c>
      <c r="AX259" s="71"/>
      <c r="AY259" s="72"/>
      <c r="AZ259" s="71">
        <v>2994.6000000000008</v>
      </c>
      <c r="BA259" s="71">
        <v>1786.3999999999999</v>
      </c>
      <c r="BB259" s="71">
        <v>1400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2019</v>
      </c>
      <c r="B260" s="70">
        <v>493</v>
      </c>
      <c r="C260" s="70">
        <v>21</v>
      </c>
      <c r="D260" s="70">
        <v>29</v>
      </c>
      <c r="E260" s="70">
        <v>2024</v>
      </c>
      <c r="F260" s="70" t="s">
        <v>1558</v>
      </c>
      <c r="G260" s="70" t="s">
        <v>1998</v>
      </c>
      <c r="H260" s="70" t="s">
        <v>1999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2020</v>
      </c>
      <c r="B261" s="70">
        <v>188</v>
      </c>
      <c r="C261" s="70">
        <v>1</v>
      </c>
      <c r="D261" s="70">
        <v>12</v>
      </c>
      <c r="E261" s="70">
        <v>1990</v>
      </c>
      <c r="F261" s="70" t="s">
        <v>787</v>
      </c>
      <c r="G261" s="70" t="s">
        <v>1737</v>
      </c>
      <c r="H261" s="70" t="s">
        <v>1738</v>
      </c>
      <c r="I261" s="148"/>
      <c r="J261" s="71">
        <v>115.1427498999749</v>
      </c>
      <c r="K261" s="71">
        <v>13.273963736989259</v>
      </c>
      <c r="L261" s="71">
        <v>11.7463487090317</v>
      </c>
      <c r="M261" s="71">
        <v>37.257189678787462</v>
      </c>
      <c r="N261" s="71">
        <v>73.21000792038177</v>
      </c>
      <c r="O261" s="71">
        <v>36.184237468673047</v>
      </c>
      <c r="P261" s="71">
        <v>62.493026107341329</v>
      </c>
      <c r="Q261" s="71">
        <v>3.8516049611738001</v>
      </c>
      <c r="R261" s="71">
        <v>0</v>
      </c>
      <c r="S261" s="71">
        <v>4.1497790373921166</v>
      </c>
      <c r="T261" s="72"/>
      <c r="U261" s="71">
        <v>8625832</v>
      </c>
      <c r="V261" s="71">
        <v>3227</v>
      </c>
      <c r="W261" s="71">
        <v>217</v>
      </c>
      <c r="X261" s="71">
        <v>14804</v>
      </c>
      <c r="Y261" s="71">
        <v>16947</v>
      </c>
      <c r="Z261" s="71">
        <v>14883</v>
      </c>
      <c r="AA261" s="71">
        <v>15174</v>
      </c>
      <c r="AB261" s="71">
        <v>62537</v>
      </c>
      <c r="AC261" s="71">
        <v>0</v>
      </c>
      <c r="AD261" s="71">
        <v>4.1497790373921166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2021</v>
      </c>
      <c r="B262" s="70">
        <v>189</v>
      </c>
      <c r="C262" s="70">
        <v>2</v>
      </c>
      <c r="D262" s="70">
        <v>12</v>
      </c>
      <c r="E262" s="70">
        <v>2005</v>
      </c>
      <c r="F262" s="70" t="s">
        <v>789</v>
      </c>
      <c r="G262" s="70" t="s">
        <v>1737</v>
      </c>
      <c r="H262" s="70" t="s">
        <v>1738</v>
      </c>
      <c r="I262" s="148"/>
      <c r="J262" s="71">
        <v>138.19316828969721</v>
      </c>
      <c r="K262" s="71">
        <v>11.089484894869379</v>
      </c>
      <c r="L262" s="71">
        <v>16.19020105400736</v>
      </c>
      <c r="M262" s="71">
        <v>76.483086725418104</v>
      </c>
      <c r="N262" s="71">
        <v>106.3421695483261</v>
      </c>
      <c r="O262" s="71">
        <v>55.615310687228899</v>
      </c>
      <c r="P262" s="71">
        <v>60.62556725286057</v>
      </c>
      <c r="Q262" s="71">
        <v>3.3184078159892998</v>
      </c>
      <c r="R262" s="71">
        <v>0</v>
      </c>
      <c r="S262" s="71">
        <v>4.674982521737971</v>
      </c>
      <c r="T262" s="72"/>
      <c r="U262" s="71">
        <v>7872470</v>
      </c>
      <c r="V262" s="71">
        <v>2774</v>
      </c>
      <c r="W262" s="71">
        <v>171</v>
      </c>
      <c r="X262" s="71">
        <v>12515</v>
      </c>
      <c r="Y262" s="71">
        <v>18400</v>
      </c>
      <c r="Z262" s="71">
        <v>26471</v>
      </c>
      <c r="AA262" s="71">
        <v>12056</v>
      </c>
      <c r="AB262" s="71">
        <v>56326</v>
      </c>
      <c r="AC262" s="71">
        <v>0</v>
      </c>
      <c r="AD262" s="71">
        <v>4.674982521737971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2022</v>
      </c>
      <c r="B263" s="70">
        <v>190</v>
      </c>
      <c r="C263" s="70">
        <v>3</v>
      </c>
      <c r="D263" s="70">
        <v>12</v>
      </c>
      <c r="E263" s="70">
        <v>2006</v>
      </c>
      <c r="F263" s="70" t="s">
        <v>790</v>
      </c>
      <c r="G263" s="70" t="s">
        <v>1737</v>
      </c>
      <c r="H263" s="70" t="s">
        <v>1738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2023</v>
      </c>
      <c r="B264" s="70">
        <v>191</v>
      </c>
      <c r="C264" s="70">
        <v>4</v>
      </c>
      <c r="D264" s="70">
        <v>12</v>
      </c>
      <c r="E264" s="70">
        <v>2007</v>
      </c>
      <c r="F264" s="70" t="s">
        <v>791</v>
      </c>
      <c r="G264" s="70" t="s">
        <v>1737</v>
      </c>
      <c r="H264" s="70" t="s">
        <v>1738</v>
      </c>
      <c r="I264" s="148"/>
      <c r="J264" s="71">
        <v>109.8247044057798</v>
      </c>
      <c r="K264" s="71">
        <v>7.4526684925153779</v>
      </c>
      <c r="L264" s="71">
        <v>18.753462648163371</v>
      </c>
      <c r="M264" s="71">
        <v>71.139624721230447</v>
      </c>
      <c r="N264" s="71">
        <v>106.3334093337736</v>
      </c>
      <c r="O264" s="71">
        <v>53.485178647557149</v>
      </c>
      <c r="P264" s="71">
        <v>59.107753825238603</v>
      </c>
      <c r="Q264" s="71">
        <v>3.3909062443262301</v>
      </c>
      <c r="R264" s="71">
        <v>0</v>
      </c>
      <c r="S264" s="71">
        <v>4.4498220028318523</v>
      </c>
      <c r="T264" s="72"/>
      <c r="U264" s="71">
        <v>8685638</v>
      </c>
      <c r="V264" s="71">
        <v>2489</v>
      </c>
      <c r="W264" s="71">
        <v>217</v>
      </c>
      <c r="X264" s="71">
        <v>14882</v>
      </c>
      <c r="Y264" s="71">
        <v>18264</v>
      </c>
      <c r="Z264" s="71">
        <v>26464</v>
      </c>
      <c r="AA264" s="71">
        <v>11575</v>
      </c>
      <c r="AB264" s="71">
        <v>54513</v>
      </c>
      <c r="AC264" s="71">
        <v>0</v>
      </c>
      <c r="AD264" s="71">
        <v>4.4498220028318523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2024</v>
      </c>
      <c r="B265" s="70">
        <v>192</v>
      </c>
      <c r="C265" s="70">
        <v>5</v>
      </c>
      <c r="D265" s="70">
        <v>12</v>
      </c>
      <c r="E265" s="70">
        <v>2008</v>
      </c>
      <c r="F265" s="70" t="s">
        <v>792</v>
      </c>
      <c r="G265" s="70" t="s">
        <v>1737</v>
      </c>
      <c r="H265" s="70" t="s">
        <v>1738</v>
      </c>
      <c r="I265" s="148"/>
      <c r="J265" s="71">
        <v>123.546257080722</v>
      </c>
      <c r="K265" s="71">
        <v>5.6377245862104033</v>
      </c>
      <c r="L265" s="71">
        <v>16.898039686919731</v>
      </c>
      <c r="M265" s="71">
        <v>74.365066046422541</v>
      </c>
      <c r="N265" s="71">
        <v>87.249523760465095</v>
      </c>
      <c r="O265" s="71">
        <v>51.630593170545261</v>
      </c>
      <c r="P265" s="71">
        <v>57.550992706091279</v>
      </c>
      <c r="Q265" s="71">
        <v>3.2859763746965198</v>
      </c>
      <c r="R265" s="71">
        <v>0</v>
      </c>
      <c r="S265" s="71">
        <v>5.0526941234824223</v>
      </c>
      <c r="T265" s="72"/>
      <c r="U265" s="71">
        <v>10078573</v>
      </c>
      <c r="V265" s="71">
        <v>2489</v>
      </c>
      <c r="W265" s="71">
        <v>217</v>
      </c>
      <c r="X265" s="71">
        <v>14882</v>
      </c>
      <c r="Y265" s="71">
        <v>18269</v>
      </c>
      <c r="Z265" s="71">
        <v>26443</v>
      </c>
      <c r="AA265" s="71">
        <v>11283</v>
      </c>
      <c r="AB265" s="71">
        <v>53695</v>
      </c>
      <c r="AC265" s="71">
        <v>0</v>
      </c>
      <c r="AD265" s="71">
        <v>5.0526941234824223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2025</v>
      </c>
      <c r="B266" s="70">
        <v>193</v>
      </c>
      <c r="C266" s="70">
        <v>6</v>
      </c>
      <c r="D266" s="70">
        <v>12</v>
      </c>
      <c r="E266" s="70">
        <v>2009</v>
      </c>
      <c r="F266" s="70" t="s">
        <v>176</v>
      </c>
      <c r="G266" s="70" t="s">
        <v>1737</v>
      </c>
      <c r="H266" s="70" t="s">
        <v>1738</v>
      </c>
      <c r="I266" s="148"/>
      <c r="J266" s="71">
        <v>123.5516453734817</v>
      </c>
      <c r="K266" s="71">
        <v>5.5649078824249401</v>
      </c>
      <c r="L266" s="71">
        <v>23.929630545016341</v>
      </c>
      <c r="M266" s="71">
        <v>78.319810003400505</v>
      </c>
      <c r="N266" s="71">
        <v>86.585728948589562</v>
      </c>
      <c r="O266" s="71">
        <v>52.541477195532408</v>
      </c>
      <c r="P266" s="71">
        <v>54.901448506087647</v>
      </c>
      <c r="Q266" s="71">
        <v>3.0872532064901699</v>
      </c>
      <c r="R266" s="71">
        <v>0</v>
      </c>
      <c r="S266" s="71">
        <v>4.4551708428328016</v>
      </c>
      <c r="T266" s="72"/>
      <c r="U266" s="71">
        <v>7416085</v>
      </c>
      <c r="V266" s="71">
        <v>2135</v>
      </c>
      <c r="W266" s="71">
        <v>510</v>
      </c>
      <c r="X266" s="71">
        <v>15022</v>
      </c>
      <c r="Y266" s="71">
        <v>18297</v>
      </c>
      <c r="Z266" s="71">
        <v>26561</v>
      </c>
      <c r="AA266" s="71">
        <v>11050</v>
      </c>
      <c r="AB266" s="71">
        <v>52957</v>
      </c>
      <c r="AC266" s="71">
        <v>0</v>
      </c>
      <c r="AD266" s="71">
        <v>4.4551708428328016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40.225000000000001</v>
      </c>
      <c r="BK266" s="71">
        <v>0</v>
      </c>
      <c r="BL266" s="71">
        <v>3.66</v>
      </c>
      <c r="BM266" s="71">
        <v>0</v>
      </c>
      <c r="BN266" s="72"/>
      <c r="BO266" s="71">
        <v>0</v>
      </c>
      <c r="BP266" s="71">
        <v>0</v>
      </c>
      <c r="BQ266" s="71">
        <v>4</v>
      </c>
      <c r="BR266" s="71">
        <v>0</v>
      </c>
      <c r="BS266" s="71">
        <v>1</v>
      </c>
      <c r="BT266" s="71">
        <v>0</v>
      </c>
      <c r="BU266"/>
      <c r="BV266" s="70">
        <v>43.884999999999998</v>
      </c>
      <c r="BW266" s="70">
        <v>0</v>
      </c>
      <c r="BX266" s="70">
        <v>0</v>
      </c>
      <c r="BY266" s="70">
        <v>0</v>
      </c>
      <c r="BZ266" s="70">
        <v>0</v>
      </c>
      <c r="CA266" s="70">
        <v>0</v>
      </c>
      <c r="CB266" s="70">
        <v>0</v>
      </c>
      <c r="CC266" s="70">
        <v>0</v>
      </c>
      <c r="CD266" s="70">
        <v>0</v>
      </c>
    </row>
    <row r="267" spans="1:82">
      <c r="A267" s="70" t="s">
        <v>2026</v>
      </c>
      <c r="B267" s="70">
        <v>194</v>
      </c>
      <c r="C267" s="70">
        <v>7</v>
      </c>
      <c r="D267" s="70">
        <v>12</v>
      </c>
      <c r="E267" s="70">
        <v>2010</v>
      </c>
      <c r="F267" s="70" t="s">
        <v>177</v>
      </c>
      <c r="G267" s="70" t="s">
        <v>1737</v>
      </c>
      <c r="H267" s="70" t="s">
        <v>1738</v>
      </c>
      <c r="I267" s="148"/>
      <c r="J267" s="71">
        <v>108.0561994581314</v>
      </c>
      <c r="K267" s="71">
        <v>5.5161619043107137</v>
      </c>
      <c r="L267" s="71">
        <v>23.05255833559805</v>
      </c>
      <c r="M267" s="71">
        <v>73.560134422600001</v>
      </c>
      <c r="N267" s="71">
        <v>100.8071295383678</v>
      </c>
      <c r="O267" s="71">
        <v>52.406751435864521</v>
      </c>
      <c r="P267" s="71">
        <v>55.018442413792492</v>
      </c>
      <c r="Q267" s="71">
        <v>3.1683108428514899</v>
      </c>
      <c r="R267" s="71">
        <v>0</v>
      </c>
      <c r="S267" s="71">
        <v>5.6918636597583649</v>
      </c>
      <c r="T267" s="72"/>
      <c r="U267" s="71">
        <v>7586714</v>
      </c>
      <c r="V267" s="71">
        <v>2135</v>
      </c>
      <c r="W267" s="71">
        <v>510</v>
      </c>
      <c r="X267" s="71">
        <v>15022</v>
      </c>
      <c r="Y267" s="71">
        <v>18209</v>
      </c>
      <c r="Z267" s="71">
        <v>26616</v>
      </c>
      <c r="AA267" s="71">
        <v>10797</v>
      </c>
      <c r="AB267" s="71">
        <v>52077</v>
      </c>
      <c r="AC267" s="71">
        <v>0</v>
      </c>
      <c r="AD267" s="71">
        <v>5.6918636597583649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50.198999999999998</v>
      </c>
      <c r="BK267" s="71">
        <v>0</v>
      </c>
      <c r="BL267" s="71">
        <v>3.8279999999999998</v>
      </c>
      <c r="BM267" s="71">
        <v>0</v>
      </c>
      <c r="BN267" s="72"/>
      <c r="BO267" s="71">
        <v>0</v>
      </c>
      <c r="BP267" s="71">
        <v>0</v>
      </c>
      <c r="BQ267" s="71">
        <v>4</v>
      </c>
      <c r="BR267" s="71">
        <v>0</v>
      </c>
      <c r="BS267" s="71">
        <v>1</v>
      </c>
      <c r="BT267" s="71">
        <v>0</v>
      </c>
      <c r="BU267"/>
      <c r="BV267" s="70">
        <v>54.027000000000001</v>
      </c>
      <c r="BW267" s="70">
        <v>0</v>
      </c>
      <c r="BX267" s="70">
        <v>0</v>
      </c>
      <c r="BY267" s="70">
        <v>0</v>
      </c>
      <c r="BZ267" s="70">
        <v>0</v>
      </c>
      <c r="CA267" s="70">
        <v>0</v>
      </c>
      <c r="CB267" s="70">
        <v>0</v>
      </c>
      <c r="CC267" s="70">
        <v>0</v>
      </c>
      <c r="CD267" s="70">
        <v>0</v>
      </c>
    </row>
    <row r="268" spans="1:82">
      <c r="A268" s="70" t="s">
        <v>2027</v>
      </c>
      <c r="B268" s="70">
        <v>195</v>
      </c>
      <c r="C268" s="70">
        <v>8</v>
      </c>
      <c r="D268" s="70">
        <v>12</v>
      </c>
      <c r="E268" s="70">
        <v>2011</v>
      </c>
      <c r="F268" s="70" t="s">
        <v>178</v>
      </c>
      <c r="G268" s="70" t="s">
        <v>1737</v>
      </c>
      <c r="H268" s="70" t="s">
        <v>1738</v>
      </c>
      <c r="I268" s="148"/>
      <c r="J268" s="71">
        <v>100.53285021028439</v>
      </c>
      <c r="K268" s="71">
        <v>7.4931577380515506</v>
      </c>
      <c r="L268" s="71">
        <v>19.675794956498351</v>
      </c>
      <c r="M268" s="71">
        <v>84.946604423759169</v>
      </c>
      <c r="N268" s="71">
        <v>94.143667088413437</v>
      </c>
      <c r="O268" s="71">
        <v>51.535241667625044</v>
      </c>
      <c r="P268" s="71">
        <v>52.874270932594222</v>
      </c>
      <c r="Q268" s="71">
        <v>3.5948189663917298</v>
      </c>
      <c r="R268" s="71">
        <v>0</v>
      </c>
      <c r="S268" s="71">
        <v>6.6318879908034454</v>
      </c>
      <c r="T268" s="72"/>
      <c r="U268" s="71">
        <v>5448493</v>
      </c>
      <c r="V268" s="71">
        <v>2135</v>
      </c>
      <c r="W268" s="71">
        <v>510</v>
      </c>
      <c r="X268" s="71">
        <v>15022</v>
      </c>
      <c r="Y268" s="71">
        <v>18235</v>
      </c>
      <c r="Z268" s="71">
        <v>26742</v>
      </c>
      <c r="AA268" s="71">
        <v>10685</v>
      </c>
      <c r="AB268" s="71">
        <v>51225</v>
      </c>
      <c r="AC268" s="71">
        <v>0</v>
      </c>
      <c r="AD268" s="71">
        <v>6.6318879908034454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50.003</v>
      </c>
      <c r="BK268" s="71">
        <v>0</v>
      </c>
      <c r="BL268" s="71">
        <v>3.3719999999999999</v>
      </c>
      <c r="BM268" s="71">
        <v>0</v>
      </c>
      <c r="BN268" s="72"/>
      <c r="BO268" s="71">
        <v>0</v>
      </c>
      <c r="BP268" s="71">
        <v>0</v>
      </c>
      <c r="BQ268" s="71">
        <v>4</v>
      </c>
      <c r="BR268" s="71">
        <v>0</v>
      </c>
      <c r="BS268" s="71">
        <v>1</v>
      </c>
      <c r="BT268" s="71">
        <v>0</v>
      </c>
      <c r="BU268"/>
      <c r="BV268" s="70">
        <v>53.375</v>
      </c>
      <c r="BW268" s="70">
        <v>0</v>
      </c>
      <c r="BX268" s="70">
        <v>0</v>
      </c>
      <c r="BY268" s="70">
        <v>0</v>
      </c>
      <c r="BZ268" s="70">
        <v>0</v>
      </c>
      <c r="CA268" s="70">
        <v>0</v>
      </c>
      <c r="CB268" s="70">
        <v>0</v>
      </c>
      <c r="CC268" s="70">
        <v>0</v>
      </c>
      <c r="CD268" s="70">
        <v>0</v>
      </c>
    </row>
    <row r="269" spans="1:82">
      <c r="A269" s="70" t="s">
        <v>2028</v>
      </c>
      <c r="B269" s="70">
        <v>196</v>
      </c>
      <c r="C269" s="70">
        <v>9</v>
      </c>
      <c r="D269" s="70">
        <v>12</v>
      </c>
      <c r="E269" s="70">
        <v>2012</v>
      </c>
      <c r="F269" s="70" t="s">
        <v>179</v>
      </c>
      <c r="G269" s="70" t="s">
        <v>1737</v>
      </c>
      <c r="H269" s="70" t="s">
        <v>1738</v>
      </c>
      <c r="I269" s="148"/>
      <c r="J269" s="71">
        <v>110.3221346061916</v>
      </c>
      <c r="K269" s="71">
        <v>6.9661331613171793</v>
      </c>
      <c r="L269" s="71">
        <v>19.428865217281921</v>
      </c>
      <c r="M269" s="71">
        <v>84.518535870767565</v>
      </c>
      <c r="N269" s="71">
        <v>100.7731646696532</v>
      </c>
      <c r="O269" s="71">
        <v>51.477680143188628</v>
      </c>
      <c r="P269" s="71">
        <v>52.647578451084691</v>
      </c>
      <c r="Q269" s="71">
        <v>3.8426429775079698</v>
      </c>
      <c r="R269" s="71">
        <v>0</v>
      </c>
      <c r="S269" s="71">
        <v>5.6117646621455739</v>
      </c>
      <c r="T269" s="72"/>
      <c r="U269" s="71">
        <v>6944221</v>
      </c>
      <c r="V269" s="71">
        <v>2135</v>
      </c>
      <c r="W269" s="71">
        <v>510</v>
      </c>
      <c r="X269" s="71">
        <v>15022</v>
      </c>
      <c r="Y269" s="71">
        <v>18268</v>
      </c>
      <c r="Z269" s="71">
        <v>26924</v>
      </c>
      <c r="AA269" s="71">
        <v>10579</v>
      </c>
      <c r="AB269" s="71">
        <v>50398</v>
      </c>
      <c r="AC269" s="71">
        <v>0</v>
      </c>
      <c r="AD269" s="71">
        <v>5.6117646621455739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46.502000000000002</v>
      </c>
      <c r="BK269" s="71">
        <v>0</v>
      </c>
      <c r="BL269" s="71">
        <v>3.976</v>
      </c>
      <c r="BM269" s="71">
        <v>0</v>
      </c>
      <c r="BN269" s="72"/>
      <c r="BO269" s="71">
        <v>0</v>
      </c>
      <c r="BP269" s="71">
        <v>0</v>
      </c>
      <c r="BQ269" s="71">
        <v>3</v>
      </c>
      <c r="BR269" s="71">
        <v>0</v>
      </c>
      <c r="BS269" s="71">
        <v>1</v>
      </c>
      <c r="BT269" s="71">
        <v>0</v>
      </c>
      <c r="BU269"/>
      <c r="BV269" s="70">
        <v>50.478000000000002</v>
      </c>
      <c r="BW269" s="70">
        <v>0</v>
      </c>
      <c r="BX269" s="70">
        <v>0</v>
      </c>
      <c r="BY269" s="70">
        <v>0</v>
      </c>
      <c r="BZ269" s="70">
        <v>0</v>
      </c>
      <c r="CA269" s="70">
        <v>0</v>
      </c>
      <c r="CB269" s="70">
        <v>0</v>
      </c>
      <c r="CC269" s="70">
        <v>0</v>
      </c>
      <c r="CD269" s="70">
        <v>0</v>
      </c>
    </row>
    <row r="270" spans="1:82">
      <c r="A270" s="70" t="s">
        <v>2029</v>
      </c>
      <c r="B270" s="70">
        <v>197</v>
      </c>
      <c r="C270" s="70">
        <v>10</v>
      </c>
      <c r="D270" s="70">
        <v>12</v>
      </c>
      <c r="E270" s="70">
        <v>2013</v>
      </c>
      <c r="F270" s="70" t="s">
        <v>180</v>
      </c>
      <c r="G270" s="70" t="s">
        <v>1737</v>
      </c>
      <c r="H270" s="70" t="s">
        <v>1738</v>
      </c>
      <c r="I270" s="148"/>
      <c r="J270" s="71">
        <v>103.80754634023209</v>
      </c>
      <c r="K270" s="71">
        <v>6.3215090140745538</v>
      </c>
      <c r="L270" s="71">
        <v>15.386895812172011</v>
      </c>
      <c r="M270" s="71">
        <v>83.395677666400914</v>
      </c>
      <c r="N270" s="71">
        <v>114.77752104255551</v>
      </c>
      <c r="O270" s="71">
        <v>49.682013531520965</v>
      </c>
      <c r="P270" s="71">
        <v>52.486288706256182</v>
      </c>
      <c r="Q270" s="71">
        <v>3.8562188107241702</v>
      </c>
      <c r="R270" s="71">
        <v>0</v>
      </c>
      <c r="S270" s="71">
        <v>7.2000083821212764</v>
      </c>
      <c r="T270" s="72"/>
      <c r="U270" s="71">
        <v>6218294</v>
      </c>
      <c r="V270" s="71">
        <v>2135</v>
      </c>
      <c r="W270" s="71">
        <v>510</v>
      </c>
      <c r="X270" s="71">
        <v>15022</v>
      </c>
      <c r="Y270" s="71">
        <v>18242</v>
      </c>
      <c r="Z270" s="71">
        <v>27145</v>
      </c>
      <c r="AA270" s="71">
        <v>10507</v>
      </c>
      <c r="AB270" s="71">
        <v>49851</v>
      </c>
      <c r="AC270" s="71">
        <v>0</v>
      </c>
      <c r="AD270" s="71">
        <v>7.2000083821212764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53.423000000000002</v>
      </c>
      <c r="BK270" s="71">
        <v>0</v>
      </c>
      <c r="BL270" s="71">
        <v>4.13</v>
      </c>
      <c r="BM270" s="71">
        <v>0</v>
      </c>
      <c r="BN270" s="72"/>
      <c r="BO270" s="71">
        <v>0</v>
      </c>
      <c r="BP270" s="71">
        <v>0</v>
      </c>
      <c r="BQ270" s="71">
        <v>3</v>
      </c>
      <c r="BR270" s="71">
        <v>0</v>
      </c>
      <c r="BS270" s="71">
        <v>1</v>
      </c>
      <c r="BT270" s="71">
        <v>0</v>
      </c>
      <c r="BU270"/>
      <c r="BV270" s="70">
        <v>57.552999999999997</v>
      </c>
      <c r="BW270" s="70">
        <v>0</v>
      </c>
      <c r="BX270" s="70">
        <v>0</v>
      </c>
      <c r="BY270" s="70">
        <v>0</v>
      </c>
      <c r="BZ270" s="70">
        <v>0</v>
      </c>
      <c r="CA270" s="70">
        <v>0</v>
      </c>
      <c r="CB270" s="70">
        <v>0</v>
      </c>
      <c r="CC270" s="70">
        <v>0</v>
      </c>
      <c r="CD270" s="70">
        <v>0</v>
      </c>
    </row>
    <row r="271" spans="1:82">
      <c r="A271" s="70" t="s">
        <v>2030</v>
      </c>
      <c r="B271" s="70">
        <v>198</v>
      </c>
      <c r="C271" s="70">
        <v>11</v>
      </c>
      <c r="D271" s="70">
        <v>12</v>
      </c>
      <c r="E271" s="70">
        <v>2014</v>
      </c>
      <c r="F271" s="70" t="s">
        <v>181</v>
      </c>
      <c r="G271" s="70" t="s">
        <v>1737</v>
      </c>
      <c r="H271" s="70" t="s">
        <v>1738</v>
      </c>
      <c r="I271" s="148"/>
      <c r="J271" s="71">
        <v>81.047310170404756</v>
      </c>
      <c r="K271" s="71">
        <v>6.5582363704239199</v>
      </c>
      <c r="L271" s="71">
        <v>20.737217470654279</v>
      </c>
      <c r="M271" s="71">
        <v>78.493939772700102</v>
      </c>
      <c r="N271" s="71">
        <v>92.546711700918237</v>
      </c>
      <c r="O271" s="71">
        <v>47.202709497498965</v>
      </c>
      <c r="P271" s="71">
        <v>51.805051897635117</v>
      </c>
      <c r="Q271" s="71">
        <v>3.63338767504254</v>
      </c>
      <c r="R271" s="71">
        <v>0</v>
      </c>
      <c r="S271" s="71">
        <v>5.8962841806177249</v>
      </c>
      <c r="T271" s="72"/>
      <c r="U271" s="71">
        <v>6390660</v>
      </c>
      <c r="V271" s="71">
        <v>2074</v>
      </c>
      <c r="W271" s="71">
        <v>425</v>
      </c>
      <c r="X271" s="71">
        <v>14477</v>
      </c>
      <c r="Y271" s="71">
        <v>18159</v>
      </c>
      <c r="Z271" s="71">
        <v>27163</v>
      </c>
      <c r="AA271" s="71">
        <v>10317</v>
      </c>
      <c r="AB271" s="71">
        <v>48956</v>
      </c>
      <c r="AC271" s="71">
        <v>0</v>
      </c>
      <c r="AD271" s="71">
        <v>5.8962841806177249</v>
      </c>
      <c r="AE271" s="72"/>
      <c r="AF271" s="71"/>
      <c r="AG271" s="71"/>
      <c r="AH271" s="71"/>
      <c r="AI271" s="71"/>
      <c r="AJ271" s="71"/>
      <c r="AK271" s="71"/>
      <c r="AL271" s="71"/>
      <c r="AM271" s="71"/>
      <c r="AN271" s="71"/>
      <c r="AO271" s="71"/>
      <c r="AP271" s="71"/>
      <c r="AQ271" s="72"/>
      <c r="AR271" s="71">
        <v>120</v>
      </c>
      <c r="AS271" s="71">
        <v>2</v>
      </c>
      <c r="AT271" s="71">
        <v>0</v>
      </c>
      <c r="AU271" s="71">
        <v>0</v>
      </c>
      <c r="AV271" s="71">
        <v>0</v>
      </c>
      <c r="AW271" s="71">
        <v>0</v>
      </c>
      <c r="AX271" s="71"/>
      <c r="AY271" s="72"/>
      <c r="AZ271" s="71">
        <v>492</v>
      </c>
      <c r="BA271" s="71">
        <v>294</v>
      </c>
      <c r="BB271" s="71">
        <v>0</v>
      </c>
      <c r="BC271" s="71">
        <v>0</v>
      </c>
      <c r="BD271" s="71">
        <v>0</v>
      </c>
      <c r="BE271" s="71">
        <v>0</v>
      </c>
      <c r="BF271" s="71"/>
      <c r="BG271" s="72"/>
      <c r="BH271" s="71">
        <v>0</v>
      </c>
      <c r="BI271" s="71">
        <v>0</v>
      </c>
      <c r="BJ271" s="71">
        <v>61.908000000000001</v>
      </c>
      <c r="BK271" s="71">
        <v>0</v>
      </c>
      <c r="BL271" s="71">
        <v>4.0330000000000004</v>
      </c>
      <c r="BM271" s="71">
        <v>0</v>
      </c>
      <c r="BN271" s="72"/>
      <c r="BO271" s="71">
        <v>0</v>
      </c>
      <c r="BP271" s="71">
        <v>0</v>
      </c>
      <c r="BQ271" s="71">
        <v>3</v>
      </c>
      <c r="BR271" s="71">
        <v>0</v>
      </c>
      <c r="BS271" s="71">
        <v>1</v>
      </c>
      <c r="BT271" s="71">
        <v>0</v>
      </c>
      <c r="BU271"/>
      <c r="BV271" s="70">
        <v>65.941000000000003</v>
      </c>
      <c r="BW271" s="70">
        <v>0</v>
      </c>
      <c r="BX271" s="70">
        <v>0</v>
      </c>
      <c r="BY271" s="70">
        <v>0</v>
      </c>
      <c r="BZ271" s="70">
        <v>0</v>
      </c>
      <c r="CA271" s="70">
        <v>0</v>
      </c>
      <c r="CB271" s="70">
        <v>0</v>
      </c>
      <c r="CC271" s="70">
        <v>0</v>
      </c>
      <c r="CD271" s="70">
        <v>0</v>
      </c>
    </row>
    <row r="272" spans="1:82">
      <c r="A272" s="70" t="s">
        <v>2031</v>
      </c>
      <c r="B272" s="70">
        <v>199</v>
      </c>
      <c r="C272" s="70">
        <v>12</v>
      </c>
      <c r="D272" s="70">
        <v>12</v>
      </c>
      <c r="E272" s="70">
        <v>2015</v>
      </c>
      <c r="F272" s="70" t="s">
        <v>182</v>
      </c>
      <c r="G272" s="70" t="s">
        <v>1737</v>
      </c>
      <c r="H272" s="70" t="s">
        <v>1738</v>
      </c>
      <c r="I272" s="148"/>
      <c r="J272" s="71">
        <v>75.188678134187455</v>
      </c>
      <c r="K272" s="71">
        <v>6.1851798447750088</v>
      </c>
      <c r="L272" s="71">
        <v>22.201063018910581</v>
      </c>
      <c r="M272" s="71">
        <v>74.545357145459661</v>
      </c>
      <c r="N272" s="71">
        <v>89.418911063958902</v>
      </c>
      <c r="O272" s="71">
        <v>46.783746268818156</v>
      </c>
      <c r="P272" s="71">
        <v>51.016807042595303</v>
      </c>
      <c r="Q272" s="71">
        <v>3.49197228698065</v>
      </c>
      <c r="R272" s="71">
        <v>0</v>
      </c>
      <c r="S272" s="71">
        <v>4.4506230195150254</v>
      </c>
      <c r="T272" s="72"/>
      <c r="U272" s="71">
        <v>5834993</v>
      </c>
      <c r="V272" s="71">
        <v>2074</v>
      </c>
      <c r="W272" s="71">
        <v>425</v>
      </c>
      <c r="X272" s="71">
        <v>14477</v>
      </c>
      <c r="Y272" s="71">
        <v>18127</v>
      </c>
      <c r="Z272" s="71">
        <v>27181</v>
      </c>
      <c r="AA272" s="71">
        <v>10152</v>
      </c>
      <c r="AB272" s="71">
        <v>48063</v>
      </c>
      <c r="AC272" s="71">
        <v>0</v>
      </c>
      <c r="AD272" s="71">
        <v>4.4506230195150254</v>
      </c>
      <c r="AE272" s="72"/>
      <c r="AF272" s="71">
        <v>81856191.326255068</v>
      </c>
      <c r="AG272" s="71">
        <v>4349733.510932344</v>
      </c>
      <c r="AH272" s="71">
        <v>5610309.2511254055</v>
      </c>
      <c r="AI272" s="71">
        <v>92512325.034546867</v>
      </c>
      <c r="AJ272" s="71">
        <v>96933190.905993894</v>
      </c>
      <c r="AK272" s="71">
        <v>0</v>
      </c>
      <c r="AL272" s="71">
        <v>0</v>
      </c>
      <c r="AM272" s="71">
        <v>6586832.5332979485</v>
      </c>
      <c r="AN272" s="71">
        <v>0</v>
      </c>
      <c r="AO272" s="71">
        <v>0</v>
      </c>
      <c r="AP272" s="71">
        <v>287848582.56215155</v>
      </c>
      <c r="AQ272" s="72"/>
      <c r="AR272" s="71">
        <v>131</v>
      </c>
      <c r="AS272" s="71">
        <v>3</v>
      </c>
      <c r="AT272" s="71">
        <v>0</v>
      </c>
      <c r="AU272" s="71">
        <v>0</v>
      </c>
      <c r="AV272" s="71">
        <v>0</v>
      </c>
      <c r="AW272" s="71">
        <v>0</v>
      </c>
      <c r="AX272" s="71"/>
      <c r="AY272" s="72"/>
      <c r="AZ272" s="71">
        <v>537.79999999999995</v>
      </c>
      <c r="BA272" s="71">
        <v>338</v>
      </c>
      <c r="BB272" s="71">
        <v>0</v>
      </c>
      <c r="BC272" s="71">
        <v>0</v>
      </c>
      <c r="BD272" s="71">
        <v>0</v>
      </c>
      <c r="BE272" s="71">
        <v>0</v>
      </c>
      <c r="BF272" s="71"/>
      <c r="BG272" s="72"/>
      <c r="BH272" s="71">
        <v>0</v>
      </c>
      <c r="BI272" s="71">
        <v>0</v>
      </c>
      <c r="BJ272" s="71">
        <v>44.786000000000001</v>
      </c>
      <c r="BK272" s="71">
        <v>0</v>
      </c>
      <c r="BL272" s="71">
        <v>3.8559999999999999</v>
      </c>
      <c r="BM272" s="71">
        <v>0</v>
      </c>
      <c r="BN272" s="72"/>
      <c r="BO272" s="71">
        <v>0</v>
      </c>
      <c r="BP272" s="71">
        <v>0</v>
      </c>
      <c r="BQ272" s="71">
        <v>3</v>
      </c>
      <c r="BR272" s="71">
        <v>0</v>
      </c>
      <c r="BS272" s="71">
        <v>1</v>
      </c>
      <c r="BT272" s="71">
        <v>0</v>
      </c>
      <c r="BU272"/>
      <c r="BV272" s="70">
        <v>48.642000000000003</v>
      </c>
      <c r="BW272" s="70">
        <v>0</v>
      </c>
      <c r="BX272" s="70">
        <v>0</v>
      </c>
      <c r="BY272" s="70">
        <v>0</v>
      </c>
      <c r="BZ272" s="70">
        <v>0</v>
      </c>
      <c r="CA272" s="70">
        <v>0</v>
      </c>
      <c r="CB272" s="70">
        <v>0</v>
      </c>
      <c r="CC272" s="70">
        <v>0</v>
      </c>
      <c r="CD272" s="70">
        <v>0</v>
      </c>
    </row>
    <row r="273" spans="1:82">
      <c r="A273" s="70" t="s">
        <v>2032</v>
      </c>
      <c r="B273" s="70">
        <v>200</v>
      </c>
      <c r="C273" s="70">
        <v>13</v>
      </c>
      <c r="D273" s="70">
        <v>12</v>
      </c>
      <c r="E273" s="70">
        <v>2016</v>
      </c>
      <c r="F273" s="70" t="s">
        <v>155</v>
      </c>
      <c r="G273" s="1064" t="s">
        <v>1737</v>
      </c>
      <c r="H273" s="70" t="s">
        <v>1738</v>
      </c>
      <c r="I273" s="148"/>
      <c r="J273" s="71">
        <v>97.835854323944758</v>
      </c>
      <c r="K273" s="71">
        <v>6.5745632040202882</v>
      </c>
      <c r="L273" s="71">
        <v>21.0369611344621</v>
      </c>
      <c r="M273" s="71">
        <v>64.796435578120636</v>
      </c>
      <c r="N273" s="71">
        <v>90.60530373452967</v>
      </c>
      <c r="O273" s="71">
        <v>46.181622894068354</v>
      </c>
      <c r="P273" s="71">
        <v>51.725953710010408</v>
      </c>
      <c r="Q273" s="71">
        <v>3.3255677673230442</v>
      </c>
      <c r="R273" s="71">
        <v>0</v>
      </c>
      <c r="S273" s="71">
        <v>4.7685776618077016</v>
      </c>
      <c r="T273" s="72"/>
      <c r="U273" s="71">
        <v>5988964</v>
      </c>
      <c r="V273" s="71">
        <v>2074</v>
      </c>
      <c r="W273" s="71">
        <v>425</v>
      </c>
      <c r="X273" s="71">
        <v>14477</v>
      </c>
      <c r="Y273" s="71">
        <v>18051</v>
      </c>
      <c r="Z273" s="71">
        <v>27161</v>
      </c>
      <c r="AA273" s="71">
        <v>10646</v>
      </c>
      <c r="AB273" s="71">
        <v>47083</v>
      </c>
      <c r="AC273" s="71">
        <v>0</v>
      </c>
      <c r="AD273" s="71">
        <v>4.7685776618077016</v>
      </c>
      <c r="AE273" s="72"/>
      <c r="AF273" s="71">
        <v>122603240.655063</v>
      </c>
      <c r="AG273" s="71">
        <v>4574371.9301352464</v>
      </c>
      <c r="AH273" s="71">
        <v>3786764.8807805469</v>
      </c>
      <c r="AI273" s="71">
        <v>89506860.695585713</v>
      </c>
      <c r="AJ273" s="71">
        <v>98479487.463043749</v>
      </c>
      <c r="AK273" s="71">
        <v>0</v>
      </c>
      <c r="AL273" s="71">
        <v>0</v>
      </c>
      <c r="AM273" s="71">
        <v>6457540.625106574</v>
      </c>
      <c r="AN273" s="71">
        <v>0</v>
      </c>
      <c r="AO273" s="71">
        <v>0</v>
      </c>
      <c r="AP273" s="71">
        <v>325408266.24971485</v>
      </c>
      <c r="AQ273" s="72"/>
      <c r="AR273" s="71">
        <v>141</v>
      </c>
      <c r="AS273" s="71">
        <v>4</v>
      </c>
      <c r="AT273" s="71">
        <v>0</v>
      </c>
      <c r="AU273" s="71">
        <v>0</v>
      </c>
      <c r="AV273" s="71">
        <v>0</v>
      </c>
      <c r="AW273" s="71">
        <v>0</v>
      </c>
      <c r="AX273" s="71"/>
      <c r="AY273" s="72"/>
      <c r="AZ273" s="71">
        <v>597.79999999999995</v>
      </c>
      <c r="BA273" s="71">
        <v>387.5</v>
      </c>
      <c r="BB273" s="71">
        <v>0</v>
      </c>
      <c r="BC273" s="71">
        <v>0</v>
      </c>
      <c r="BD273" s="71">
        <v>0</v>
      </c>
      <c r="BE273" s="71">
        <v>0</v>
      </c>
      <c r="BF273" s="71"/>
      <c r="BG273" s="72"/>
      <c r="BH273" s="71">
        <v>0</v>
      </c>
      <c r="BI273" s="71">
        <v>0</v>
      </c>
      <c r="BJ273" s="71">
        <v>39.148000000000003</v>
      </c>
      <c r="BK273" s="71">
        <v>0</v>
      </c>
      <c r="BL273" s="71">
        <v>3.3130000000000002</v>
      </c>
      <c r="BM273" s="71">
        <v>0</v>
      </c>
      <c r="BN273" s="72"/>
      <c r="BO273" s="71">
        <v>0</v>
      </c>
      <c r="BP273" s="71">
        <v>0</v>
      </c>
      <c r="BQ273" s="71">
        <v>3</v>
      </c>
      <c r="BR273" s="71">
        <v>0</v>
      </c>
      <c r="BS273" s="71">
        <v>1</v>
      </c>
      <c r="BT273" s="71">
        <v>0</v>
      </c>
      <c r="BU273"/>
      <c r="BV273" s="70">
        <v>42.460999999999999</v>
      </c>
      <c r="BW273" s="70">
        <v>0</v>
      </c>
      <c r="BX273" s="70">
        <v>0</v>
      </c>
      <c r="BY273" s="70">
        <v>0</v>
      </c>
      <c r="BZ273" s="70">
        <v>0</v>
      </c>
      <c r="CA273" s="70">
        <v>0</v>
      </c>
      <c r="CB273" s="70">
        <v>0</v>
      </c>
      <c r="CC273" s="70">
        <v>0</v>
      </c>
      <c r="CD273" s="70">
        <v>0</v>
      </c>
    </row>
    <row r="274" spans="1:82">
      <c r="A274" s="70" t="s">
        <v>2033</v>
      </c>
      <c r="B274" s="70">
        <v>201</v>
      </c>
      <c r="C274" s="70">
        <v>14</v>
      </c>
      <c r="D274" s="70">
        <v>12</v>
      </c>
      <c r="E274" s="70">
        <v>2017</v>
      </c>
      <c r="F274" s="70" t="s">
        <v>156</v>
      </c>
      <c r="G274" s="1064" t="s">
        <v>1737</v>
      </c>
      <c r="H274" s="70" t="s">
        <v>1738</v>
      </c>
      <c r="I274" s="148"/>
      <c r="J274" s="71">
        <v>78.199203224235902</v>
      </c>
      <c r="K274" s="71">
        <v>6.3791637534180134</v>
      </c>
      <c r="L274" s="71">
        <v>20.318758447682292</v>
      </c>
      <c r="M274" s="71">
        <v>58.286688457433712</v>
      </c>
      <c r="N274" s="71">
        <v>97.277533125703357</v>
      </c>
      <c r="O274" s="71">
        <v>45.414668471478514</v>
      </c>
      <c r="P274" s="71">
        <v>50.654784939426371</v>
      </c>
      <c r="Q274" s="71">
        <v>3.1644660892232701</v>
      </c>
      <c r="R274" s="71">
        <v>0</v>
      </c>
      <c r="S274" s="71">
        <v>5.6835834318790601</v>
      </c>
      <c r="T274" s="72"/>
      <c r="U274" s="71">
        <v>5930037</v>
      </c>
      <c r="V274" s="71">
        <v>2074</v>
      </c>
      <c r="W274" s="71">
        <v>425</v>
      </c>
      <c r="X274" s="71">
        <v>14477</v>
      </c>
      <c r="Y274" s="71">
        <v>18026</v>
      </c>
      <c r="Z274" s="71">
        <v>27153</v>
      </c>
      <c r="AA274" s="71">
        <v>10492</v>
      </c>
      <c r="AB274" s="71">
        <v>46330</v>
      </c>
      <c r="AC274" s="71">
        <v>0</v>
      </c>
      <c r="AD274" s="71">
        <v>5.6835834318790601</v>
      </c>
      <c r="AE274" s="72"/>
      <c r="AF274" s="71">
        <v>100077366.254586</v>
      </c>
      <c r="AG274" s="71">
        <v>4379722.8644857882</v>
      </c>
      <c r="AH274" s="71">
        <v>4393976.3968839915</v>
      </c>
      <c r="AI274" s="71">
        <v>85299058.735790476</v>
      </c>
      <c r="AJ274" s="71">
        <v>101067988.2888526</v>
      </c>
      <c r="AK274" s="71">
        <v>0</v>
      </c>
      <c r="AL274" s="71">
        <v>0</v>
      </c>
      <c r="AM274" s="71">
        <v>6364207.6511876294</v>
      </c>
      <c r="AN274" s="71">
        <v>0</v>
      </c>
      <c r="AO274" s="71">
        <v>0</v>
      </c>
      <c r="AP274" s="71">
        <v>301582320.19178653</v>
      </c>
      <c r="AQ274" s="72"/>
      <c r="AR274" s="71">
        <v>151</v>
      </c>
      <c r="AS274" s="71">
        <v>3</v>
      </c>
      <c r="AT274" s="71">
        <v>0</v>
      </c>
      <c r="AU274" s="71">
        <v>0</v>
      </c>
      <c r="AV274" s="71">
        <v>0</v>
      </c>
      <c r="AW274" s="71">
        <v>0</v>
      </c>
      <c r="AX274" s="71"/>
      <c r="AY274" s="72"/>
      <c r="AZ274" s="71">
        <v>658</v>
      </c>
      <c r="BA274" s="71">
        <v>338</v>
      </c>
      <c r="BB274" s="71">
        <v>0</v>
      </c>
      <c r="BC274" s="71">
        <v>0</v>
      </c>
      <c r="BD274" s="71">
        <v>0</v>
      </c>
      <c r="BE274" s="71">
        <v>0</v>
      </c>
      <c r="BF274" s="71"/>
      <c r="BG274" s="72"/>
      <c r="BH274" s="71">
        <v>0</v>
      </c>
      <c r="BI274" s="71">
        <v>0</v>
      </c>
      <c r="BJ274" s="71">
        <v>33.79</v>
      </c>
      <c r="BK274" s="71">
        <v>0</v>
      </c>
      <c r="BL274" s="71">
        <v>12.737</v>
      </c>
      <c r="BM274" s="71">
        <v>0</v>
      </c>
      <c r="BN274" s="72"/>
      <c r="BO274" s="71">
        <v>0</v>
      </c>
      <c r="BP274" s="71">
        <v>0</v>
      </c>
      <c r="BQ274" s="71">
        <v>3</v>
      </c>
      <c r="BR274" s="71">
        <v>0</v>
      </c>
      <c r="BS274" s="71">
        <v>2</v>
      </c>
      <c r="BT274" s="71">
        <v>0</v>
      </c>
      <c r="BU274"/>
      <c r="BV274" s="70">
        <v>37.633000000000003</v>
      </c>
      <c r="BW274" s="70">
        <v>0</v>
      </c>
      <c r="BX274" s="70">
        <v>8.8940000000000001</v>
      </c>
      <c r="BY274" s="70">
        <v>0</v>
      </c>
      <c r="BZ274" s="70">
        <v>0</v>
      </c>
      <c r="CA274" s="70">
        <v>0</v>
      </c>
      <c r="CB274" s="70">
        <v>0</v>
      </c>
      <c r="CC274" s="70">
        <v>0</v>
      </c>
      <c r="CD274" s="70">
        <v>0</v>
      </c>
    </row>
    <row r="275" spans="1:82">
      <c r="A275" s="70" t="s">
        <v>2034</v>
      </c>
      <c r="B275" s="70">
        <v>202</v>
      </c>
      <c r="C275" s="70">
        <v>15</v>
      </c>
      <c r="D275" s="70">
        <v>12</v>
      </c>
      <c r="E275" s="70">
        <v>2018</v>
      </c>
      <c r="F275" s="70" t="s">
        <v>183</v>
      </c>
      <c r="G275" s="70" t="s">
        <v>1737</v>
      </c>
      <c r="H275" s="70" t="s">
        <v>1738</v>
      </c>
      <c r="I275" s="148"/>
      <c r="J275" s="71">
        <v>81.542727646420857</v>
      </c>
      <c r="K275" s="71">
        <v>6.0321811987328759</v>
      </c>
      <c r="L275" s="71">
        <v>18.62177079035698</v>
      </c>
      <c r="M275" s="71">
        <v>61.071826849884644</v>
      </c>
      <c r="N275" s="71">
        <v>82.36031595157651</v>
      </c>
      <c r="O275" s="71">
        <v>44.387466876523149</v>
      </c>
      <c r="P275" s="71">
        <v>49.930680469130237</v>
      </c>
      <c r="Q275" s="71">
        <v>2.87425741295865</v>
      </c>
      <c r="R275" s="71">
        <v>0</v>
      </c>
      <c r="S275" s="71">
        <v>4.7729918936701976</v>
      </c>
      <c r="T275" s="72"/>
      <c r="U275" s="71">
        <v>5572534</v>
      </c>
      <c r="V275" s="71">
        <v>2074</v>
      </c>
      <c r="W275" s="71">
        <v>425</v>
      </c>
      <c r="X275" s="71">
        <v>14477</v>
      </c>
      <c r="Y275" s="71">
        <v>17910</v>
      </c>
      <c r="Z275" s="71">
        <v>27047</v>
      </c>
      <c r="AA275" s="71">
        <v>10446</v>
      </c>
      <c r="AB275" s="71">
        <v>45349</v>
      </c>
      <c r="AC275" s="71">
        <v>0</v>
      </c>
      <c r="AD275" s="71">
        <v>4.7729918936701976</v>
      </c>
      <c r="AE275" s="72"/>
      <c r="AF275" s="71">
        <v>102686474.7698676</v>
      </c>
      <c r="AG275" s="71">
        <v>4097971.4718790422</v>
      </c>
      <c r="AH275" s="71">
        <v>4234345.3600055091</v>
      </c>
      <c r="AI275" s="71">
        <v>86143443.666512966</v>
      </c>
      <c r="AJ275" s="71">
        <v>90376481.271684319</v>
      </c>
      <c r="AK275" s="71">
        <v>0</v>
      </c>
      <c r="AL275" s="71">
        <v>0</v>
      </c>
      <c r="AM275" s="71">
        <v>6242340.2196625648</v>
      </c>
      <c r="AN275" s="71">
        <v>0</v>
      </c>
      <c r="AO275" s="71">
        <v>0</v>
      </c>
      <c r="AP275" s="71">
        <v>293781056.75961196</v>
      </c>
      <c r="AQ275" s="72"/>
      <c r="AR275" s="71">
        <v>160</v>
      </c>
      <c r="AS275" s="71">
        <v>5</v>
      </c>
      <c r="AT275" s="71">
        <v>0</v>
      </c>
      <c r="AU275" s="71">
        <v>0</v>
      </c>
      <c r="AV275" s="71">
        <v>0</v>
      </c>
      <c r="AW275" s="71">
        <v>0</v>
      </c>
      <c r="AX275" s="71"/>
      <c r="AY275" s="72"/>
      <c r="AZ275" s="71">
        <v>710.8</v>
      </c>
      <c r="BA275" s="71">
        <v>398</v>
      </c>
      <c r="BB275" s="71">
        <v>0</v>
      </c>
      <c r="BC275" s="71">
        <v>0</v>
      </c>
      <c r="BD275" s="71">
        <v>0</v>
      </c>
      <c r="BE275" s="71">
        <v>0</v>
      </c>
      <c r="BF275" s="71"/>
      <c r="BG275" s="72"/>
      <c r="BH275" s="71">
        <v>0</v>
      </c>
      <c r="BI275" s="71">
        <v>0</v>
      </c>
      <c r="BJ275" s="71">
        <v>33.932000000000002</v>
      </c>
      <c r="BK275" s="71">
        <v>0</v>
      </c>
      <c r="BL275" s="71">
        <v>12.592000000000001</v>
      </c>
      <c r="BM275" s="71">
        <v>0</v>
      </c>
      <c r="BN275" s="72"/>
      <c r="BO275" s="71">
        <v>0</v>
      </c>
      <c r="BP275" s="71">
        <v>0</v>
      </c>
      <c r="BQ275" s="71">
        <v>3</v>
      </c>
      <c r="BR275" s="71">
        <v>0</v>
      </c>
      <c r="BS275" s="71">
        <v>2</v>
      </c>
      <c r="BT275" s="71">
        <v>0</v>
      </c>
      <c r="BU275"/>
      <c r="BV275" s="70">
        <v>37.58</v>
      </c>
      <c r="BW275" s="70">
        <v>0</v>
      </c>
      <c r="BX275" s="70">
        <v>8.9440000000000008</v>
      </c>
      <c r="BY275" s="70">
        <v>0</v>
      </c>
      <c r="BZ275" s="70">
        <v>0</v>
      </c>
      <c r="CA275" s="70">
        <v>0</v>
      </c>
      <c r="CB275" s="70">
        <v>0</v>
      </c>
      <c r="CC275" s="70">
        <v>0</v>
      </c>
      <c r="CD275" s="70">
        <v>0</v>
      </c>
    </row>
    <row r="276" spans="1:82">
      <c r="A276" s="70" t="s">
        <v>2035</v>
      </c>
      <c r="B276" s="70">
        <v>203</v>
      </c>
      <c r="C276" s="70">
        <v>16</v>
      </c>
      <c r="D276" s="70">
        <v>12</v>
      </c>
      <c r="E276" s="70">
        <v>2019</v>
      </c>
      <c r="F276" s="70" t="s">
        <v>158</v>
      </c>
      <c r="G276" s="70" t="s">
        <v>1737</v>
      </c>
      <c r="H276" s="70" t="s">
        <v>1738</v>
      </c>
      <c r="I276" s="148"/>
      <c r="J276" s="71">
        <v>71.95624035665854</v>
      </c>
      <c r="K276" s="71">
        <v>5.6530508454988198</v>
      </c>
      <c r="L276" s="71">
        <v>18.794208612944693</v>
      </c>
      <c r="M276" s="71">
        <v>57.71633413746607</v>
      </c>
      <c r="N276" s="71">
        <v>77.500440457149523</v>
      </c>
      <c r="O276" s="71">
        <v>42.843656321241312</v>
      </c>
      <c r="P276" s="71">
        <v>46.757891192547753</v>
      </c>
      <c r="Q276" s="71">
        <v>2.7366013958970798</v>
      </c>
      <c r="R276" s="71">
        <v>0</v>
      </c>
      <c r="S276" s="71">
        <v>4.6590503961258714</v>
      </c>
      <c r="T276" s="72"/>
      <c r="U276" s="71">
        <v>5186339</v>
      </c>
      <c r="V276" s="71">
        <v>2074</v>
      </c>
      <c r="W276" s="71">
        <v>425</v>
      </c>
      <c r="X276" s="71">
        <v>14477</v>
      </c>
      <c r="Y276" s="71">
        <v>17905</v>
      </c>
      <c r="Z276" s="71">
        <v>26823</v>
      </c>
      <c r="AA276" s="71">
        <v>9709</v>
      </c>
      <c r="AB276" s="71">
        <v>44346</v>
      </c>
      <c r="AC276" s="71">
        <v>0</v>
      </c>
      <c r="AD276" s="71">
        <v>4.6590503961258714</v>
      </c>
      <c r="AE276" s="72"/>
      <c r="AF276" s="71">
        <v>96756497.816449016</v>
      </c>
      <c r="AG276" s="71">
        <v>3942777.8766971892</v>
      </c>
      <c r="AH276" s="71">
        <v>4409120.939732438</v>
      </c>
      <c r="AI276" s="71">
        <v>83358087.36620979</v>
      </c>
      <c r="AJ276" s="71">
        <v>86308646.874435857</v>
      </c>
      <c r="AK276" s="71">
        <v>0</v>
      </c>
      <c r="AL276" s="71">
        <v>0</v>
      </c>
      <c r="AM276" s="71">
        <v>6039591.3634907352</v>
      </c>
      <c r="AN276" s="71">
        <v>0</v>
      </c>
      <c r="AO276" s="71">
        <v>0</v>
      </c>
      <c r="AP276" s="71">
        <v>280814722.23701507</v>
      </c>
      <c r="AQ276" s="72"/>
      <c r="AR276" s="71">
        <v>166</v>
      </c>
      <c r="AS276" s="71">
        <v>6</v>
      </c>
      <c r="AT276" s="71">
        <v>0</v>
      </c>
      <c r="AU276" s="71">
        <v>0</v>
      </c>
      <c r="AV276" s="71">
        <v>1</v>
      </c>
      <c r="AW276" s="71">
        <v>0</v>
      </c>
      <c r="AX276" s="71"/>
      <c r="AY276" s="72"/>
      <c r="AZ276" s="71">
        <v>737.6</v>
      </c>
      <c r="BA276" s="71">
        <v>447.2</v>
      </c>
      <c r="BB276" s="71">
        <v>0</v>
      </c>
      <c r="BC276" s="71">
        <v>0</v>
      </c>
      <c r="BD276" s="71">
        <v>46199</v>
      </c>
      <c r="BE276" s="71">
        <v>0</v>
      </c>
      <c r="BF276" s="71"/>
      <c r="BG276" s="72"/>
      <c r="BH276" s="71">
        <v>0</v>
      </c>
      <c r="BI276" s="71">
        <v>0</v>
      </c>
      <c r="BJ276" s="71">
        <v>29.591000000000001</v>
      </c>
      <c r="BK276" s="71">
        <v>0</v>
      </c>
      <c r="BL276" s="71">
        <v>11.839</v>
      </c>
      <c r="BM276" s="71">
        <v>0</v>
      </c>
      <c r="BN276" s="72"/>
      <c r="BO276" s="71">
        <v>0</v>
      </c>
      <c r="BP276" s="71">
        <v>0</v>
      </c>
      <c r="BQ276" s="71">
        <v>3</v>
      </c>
      <c r="BR276" s="71">
        <v>0</v>
      </c>
      <c r="BS276" s="71">
        <v>2</v>
      </c>
      <c r="BT276" s="71">
        <v>0</v>
      </c>
      <c r="BU276"/>
      <c r="BV276" s="70">
        <v>33.152000000000001</v>
      </c>
      <c r="BW276" s="70">
        <v>0</v>
      </c>
      <c r="BX276" s="70">
        <v>8.2780000000000005</v>
      </c>
      <c r="BY276" s="70">
        <v>0</v>
      </c>
      <c r="BZ276" s="70">
        <v>0</v>
      </c>
      <c r="CA276" s="70">
        <v>0</v>
      </c>
      <c r="CB276" s="70">
        <v>0</v>
      </c>
      <c r="CC276" s="70">
        <v>0</v>
      </c>
      <c r="CD276" s="70">
        <v>0</v>
      </c>
    </row>
    <row r="277" spans="1:82">
      <c r="A277" s="70" t="s">
        <v>2036</v>
      </c>
      <c r="B277" s="70">
        <v>204</v>
      </c>
      <c r="C277" s="70">
        <v>17</v>
      </c>
      <c r="D277" s="70">
        <v>12</v>
      </c>
      <c r="E277" s="70">
        <v>2020</v>
      </c>
      <c r="F277" s="70" t="s">
        <v>159</v>
      </c>
      <c r="G277" s="70" t="s">
        <v>1737</v>
      </c>
      <c r="H277" s="70" t="s">
        <v>1738</v>
      </c>
      <c r="I277" s="148"/>
      <c r="J277" s="71">
        <v>71.064871008681152</v>
      </c>
      <c r="K277" s="71">
        <v>5.9996210711820339</v>
      </c>
      <c r="L277" s="71">
        <v>20.310395205340988</v>
      </c>
      <c r="M277" s="71">
        <v>46.529426900662806</v>
      </c>
      <c r="N277" s="71">
        <v>72.133151620582211</v>
      </c>
      <c r="O277" s="71">
        <v>37.514709308495426</v>
      </c>
      <c r="P277" s="71">
        <v>43.728290717739178</v>
      </c>
      <c r="Q277" s="71">
        <v>2.55789306321534</v>
      </c>
      <c r="R277" s="71">
        <v>0</v>
      </c>
      <c r="S277" s="71">
        <v>5.1636185441942279</v>
      </c>
      <c r="T277" s="72"/>
      <c r="U277" s="71">
        <v>5393803</v>
      </c>
      <c r="V277" s="71">
        <v>1895</v>
      </c>
      <c r="W277" s="71">
        <v>550</v>
      </c>
      <c r="X277" s="71">
        <v>12445</v>
      </c>
      <c r="Y277" s="71">
        <v>17715</v>
      </c>
      <c r="Z277" s="71">
        <v>26807</v>
      </c>
      <c r="AA277" s="71">
        <v>9651</v>
      </c>
      <c r="AB277" s="71">
        <v>43383</v>
      </c>
      <c r="AC277" s="71">
        <v>0</v>
      </c>
      <c r="AD277" s="71">
        <v>5.1636185441942279</v>
      </c>
      <c r="AE277" s="72"/>
      <c r="AF277" s="71">
        <v>94943143.621145383</v>
      </c>
      <c r="AG277" s="71">
        <v>4267491.8030442232</v>
      </c>
      <c r="AH277" s="71">
        <v>4924423.2145366985</v>
      </c>
      <c r="AI277" s="71">
        <v>71562343.071850255</v>
      </c>
      <c r="AJ277" s="71">
        <v>85603822.308482155</v>
      </c>
      <c r="AK277" s="71"/>
      <c r="AL277" s="71"/>
      <c r="AM277" s="71">
        <v>5661963.4951829957</v>
      </c>
      <c r="AN277" s="71"/>
      <c r="AO277" s="71"/>
      <c r="AP277" s="71">
        <v>266963187.5142417</v>
      </c>
      <c r="AQ277" s="72"/>
      <c r="AR277" s="71">
        <v>172</v>
      </c>
      <c r="AS277" s="71">
        <v>8</v>
      </c>
      <c r="AT277" s="71">
        <v>0</v>
      </c>
      <c r="AU277" s="71">
        <v>0</v>
      </c>
      <c r="AV277" s="71">
        <v>1</v>
      </c>
      <c r="AW277" s="71">
        <v>0</v>
      </c>
      <c r="AX277" s="71"/>
      <c r="AY277" s="72"/>
      <c r="AZ277" s="71">
        <v>768.70000000000016</v>
      </c>
      <c r="BA277" s="71">
        <v>524.20000000000005</v>
      </c>
      <c r="BB277" s="71">
        <v>0</v>
      </c>
      <c r="BC277" s="71">
        <v>0</v>
      </c>
      <c r="BD277" s="71">
        <v>46199</v>
      </c>
      <c r="BE277" s="71">
        <v>0</v>
      </c>
      <c r="BF277" s="71"/>
      <c r="BG277" s="72"/>
      <c r="BH277" s="71">
        <v>0</v>
      </c>
      <c r="BI277" s="71">
        <v>0</v>
      </c>
      <c r="BJ277" s="71">
        <v>23.413</v>
      </c>
      <c r="BK277" s="71">
        <v>0</v>
      </c>
      <c r="BL277" s="71">
        <v>11.506</v>
      </c>
      <c r="BM277" s="71">
        <v>0</v>
      </c>
      <c r="BN277" s="72"/>
      <c r="BO277" s="71">
        <v>0</v>
      </c>
      <c r="BP277" s="71">
        <v>0</v>
      </c>
      <c r="BQ277" s="71">
        <v>3</v>
      </c>
      <c r="BR277" s="71">
        <v>0</v>
      </c>
      <c r="BS277" s="71">
        <v>2</v>
      </c>
      <c r="BT277" s="71">
        <v>0</v>
      </c>
      <c r="BU277"/>
      <c r="BV277" s="70">
        <v>27.113</v>
      </c>
      <c r="BW277" s="70">
        <v>0</v>
      </c>
      <c r="BX277" s="70">
        <v>7.806</v>
      </c>
      <c r="BY277" s="70">
        <v>0</v>
      </c>
      <c r="BZ277" s="70">
        <v>0</v>
      </c>
      <c r="CA277" s="70">
        <v>0</v>
      </c>
      <c r="CB277" s="70">
        <v>0</v>
      </c>
      <c r="CC277" s="70">
        <v>0</v>
      </c>
      <c r="CD277" s="70">
        <v>0</v>
      </c>
    </row>
    <row r="278" spans="1:82">
      <c r="A278" s="70" t="s">
        <v>2037</v>
      </c>
      <c r="B278" s="70">
        <v>204</v>
      </c>
      <c r="C278" s="70">
        <v>18</v>
      </c>
      <c r="D278" s="70">
        <v>12</v>
      </c>
      <c r="E278" s="70">
        <v>2021</v>
      </c>
      <c r="F278" s="70" t="s">
        <v>160</v>
      </c>
      <c r="G278" s="70" t="s">
        <v>1737</v>
      </c>
      <c r="H278" s="70" t="s">
        <v>1738</v>
      </c>
      <c r="I278" s="148"/>
      <c r="J278" s="71">
        <v>88.819958618415214</v>
      </c>
      <c r="K278" s="71">
        <v>5.8698486339255105</v>
      </c>
      <c r="L278" s="71">
        <v>21.239820382037383</v>
      </c>
      <c r="M278" s="71">
        <v>54.069224760525401</v>
      </c>
      <c r="N278" s="71">
        <v>77.830892639400574</v>
      </c>
      <c r="O278" s="71">
        <v>36.193782818804863</v>
      </c>
      <c r="P278" s="71">
        <v>44.491289808087586</v>
      </c>
      <c r="Q278" s="71">
        <v>2.47853270902116</v>
      </c>
      <c r="R278" s="71">
        <v>0</v>
      </c>
      <c r="S278" s="71">
        <v>5.021572937643084</v>
      </c>
      <c r="T278" s="72"/>
      <c r="U278" s="71">
        <v>6997667</v>
      </c>
      <c r="V278" s="71">
        <v>1895</v>
      </c>
      <c r="W278" s="71">
        <v>550</v>
      </c>
      <c r="X278" s="71">
        <v>12445</v>
      </c>
      <c r="Y278" s="71">
        <v>17661</v>
      </c>
      <c r="Z278" s="71">
        <v>26630</v>
      </c>
      <c r="AA278" s="71">
        <v>9575</v>
      </c>
      <c r="AB278" s="71">
        <v>42450</v>
      </c>
      <c r="AC278" s="71">
        <v>0</v>
      </c>
      <c r="AD278" s="71">
        <v>5.021572937643084</v>
      </c>
      <c r="AE278" s="72"/>
      <c r="AF278" s="71">
        <v>120735997.95070213</v>
      </c>
      <c r="AG278" s="71">
        <v>4006871.7611010987</v>
      </c>
      <c r="AH278" s="71">
        <v>4514986.239778107</v>
      </c>
      <c r="AI278" s="71">
        <v>81478837.378557906</v>
      </c>
      <c r="AJ278" s="71">
        <v>92763209.897119373</v>
      </c>
      <c r="AK278" s="71">
        <v>0</v>
      </c>
      <c r="AL278" s="71">
        <v>0</v>
      </c>
      <c r="AM278" s="71">
        <v>5572152.0374412341</v>
      </c>
      <c r="AN278" s="71">
        <v>0</v>
      </c>
      <c r="AO278" s="71">
        <v>0</v>
      </c>
      <c r="AP278" s="71">
        <v>309072055.26469982</v>
      </c>
      <c r="AQ278" s="72"/>
      <c r="AR278" s="71">
        <v>178</v>
      </c>
      <c r="AS278" s="71">
        <v>9</v>
      </c>
      <c r="AT278" s="71">
        <v>0</v>
      </c>
      <c r="AU278" s="71">
        <v>1</v>
      </c>
      <c r="AV278" s="71">
        <v>1</v>
      </c>
      <c r="AW278" s="71">
        <v>0</v>
      </c>
      <c r="AX278" s="71"/>
      <c r="AY278" s="72"/>
      <c r="AZ278" s="71">
        <v>804.80000000000007</v>
      </c>
      <c r="BA278" s="71">
        <v>573.70000000000005</v>
      </c>
      <c r="BB278" s="71">
        <v>0</v>
      </c>
      <c r="BC278" s="71">
        <v>340</v>
      </c>
      <c r="BD278" s="71">
        <v>46199</v>
      </c>
      <c r="BE278" s="71">
        <v>0</v>
      </c>
      <c r="BF278" s="71"/>
      <c r="BG278" s="72"/>
      <c r="BH278" s="71">
        <v>0</v>
      </c>
      <c r="BI278" s="71">
        <v>0</v>
      </c>
      <c r="BJ278" s="71">
        <v>17.376000000000001</v>
      </c>
      <c r="BK278" s="71">
        <v>0</v>
      </c>
      <c r="BL278" s="71">
        <v>3.6480000000000001</v>
      </c>
      <c r="BM278" s="71">
        <v>0</v>
      </c>
      <c r="BN278" s="72"/>
      <c r="BO278" s="71">
        <v>0</v>
      </c>
      <c r="BP278" s="71">
        <v>0</v>
      </c>
      <c r="BQ278" s="71">
        <v>3</v>
      </c>
      <c r="BR278" s="71">
        <v>0</v>
      </c>
      <c r="BS278" s="71">
        <v>1</v>
      </c>
      <c r="BT278" s="71">
        <v>0</v>
      </c>
      <c r="BU278"/>
      <c r="BV278" s="70">
        <v>21.024000000000001</v>
      </c>
      <c r="BW278" s="70">
        <v>0</v>
      </c>
      <c r="BX278" s="70">
        <v>0</v>
      </c>
      <c r="BY278" s="70">
        <v>0</v>
      </c>
      <c r="BZ278" s="70">
        <v>0</v>
      </c>
      <c r="CA278" s="70">
        <v>0</v>
      </c>
      <c r="CB278" s="70">
        <v>0</v>
      </c>
      <c r="CC278" s="70">
        <v>0</v>
      </c>
      <c r="CD278" s="70">
        <v>0</v>
      </c>
    </row>
    <row r="279" spans="1:82">
      <c r="A279" s="70" t="s">
        <v>1739</v>
      </c>
      <c r="B279" s="70">
        <v>204</v>
      </c>
      <c r="C279" s="70">
        <v>19</v>
      </c>
      <c r="D279" s="70">
        <v>12</v>
      </c>
      <c r="E279" s="70">
        <v>2022</v>
      </c>
      <c r="F279" s="70" t="s">
        <v>161</v>
      </c>
      <c r="G279" s="70" t="s">
        <v>1737</v>
      </c>
      <c r="H279" s="70" t="s">
        <v>1738</v>
      </c>
      <c r="I279" s="148"/>
      <c r="J279" s="71">
        <v>71.840591986668855</v>
      </c>
      <c r="K279" s="71">
        <v>5.3799974122178611</v>
      </c>
      <c r="L279" s="71">
        <v>17.18206652582829</v>
      </c>
      <c r="M279" s="71">
        <v>52.94533237807557</v>
      </c>
      <c r="N279" s="71">
        <v>73.947236516303676</v>
      </c>
      <c r="O279" s="71">
        <v>37.576550146218359</v>
      </c>
      <c r="P279" s="71">
        <v>43.57608074272926</v>
      </c>
      <c r="Q279" s="71">
        <v>2.4418621973513481</v>
      </c>
      <c r="R279" s="71">
        <v>0</v>
      </c>
      <c r="S279" s="71">
        <v>5.678152405411967</v>
      </c>
      <c r="T279" s="72"/>
      <c r="U279" s="71">
        <v>7478493</v>
      </c>
      <c r="V279" s="71">
        <v>1895</v>
      </c>
      <c r="W279" s="71">
        <v>550</v>
      </c>
      <c r="X279" s="71">
        <v>12445</v>
      </c>
      <c r="Y279" s="71">
        <v>17656</v>
      </c>
      <c r="Z279" s="71">
        <v>26268</v>
      </c>
      <c r="AA279" s="71">
        <v>9521</v>
      </c>
      <c r="AB279" s="71">
        <v>41479</v>
      </c>
      <c r="AC279" s="71">
        <v>0</v>
      </c>
      <c r="AD279" s="71">
        <v>5.678152405411967</v>
      </c>
      <c r="AE279" s="72"/>
      <c r="AF279" s="71">
        <v>101868877.08695263</v>
      </c>
      <c r="AG279" s="71">
        <v>3744901.9713997366</v>
      </c>
      <c r="AH279" s="71">
        <v>4819624.4338746192</v>
      </c>
      <c r="AI279" s="71">
        <v>79423676.11740078</v>
      </c>
      <c r="AJ279" s="71">
        <v>93136948.292916268</v>
      </c>
      <c r="AK279" s="71">
        <v>0</v>
      </c>
      <c r="AL279" s="71">
        <v>0</v>
      </c>
      <c r="AM279" s="71">
        <v>5356071.0447127465</v>
      </c>
      <c r="AN279" s="71">
        <v>0</v>
      </c>
      <c r="AO279" s="71">
        <v>0</v>
      </c>
      <c r="AP279" s="71">
        <v>288350098.94725674</v>
      </c>
      <c r="AQ279" s="72"/>
      <c r="AR279" s="71">
        <v>180</v>
      </c>
      <c r="AS279" s="71">
        <v>9</v>
      </c>
      <c r="AT279" s="71">
        <v>0</v>
      </c>
      <c r="AU279" s="71">
        <v>1</v>
      </c>
      <c r="AV279" s="71">
        <v>1</v>
      </c>
      <c r="AW279" s="71">
        <v>0</v>
      </c>
      <c r="AX279" s="71"/>
      <c r="AY279" s="72"/>
      <c r="AZ279" s="71">
        <v>814.30000000000007</v>
      </c>
      <c r="BA279" s="71">
        <v>573.70000000000005</v>
      </c>
      <c r="BB279" s="71">
        <v>0</v>
      </c>
      <c r="BC279" s="71">
        <v>340</v>
      </c>
      <c r="BD279" s="71">
        <v>46199</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2038</v>
      </c>
      <c r="B280" s="70">
        <v>204</v>
      </c>
      <c r="C280" s="70">
        <v>20</v>
      </c>
      <c r="D280" s="70">
        <v>12</v>
      </c>
      <c r="E280" s="70">
        <v>2023</v>
      </c>
      <c r="F280" s="70" t="s">
        <v>1539</v>
      </c>
      <c r="G280" s="70" t="s">
        <v>1737</v>
      </c>
      <c r="H280" s="70" t="s">
        <v>1738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186</v>
      </c>
      <c r="AS280" s="71">
        <v>9</v>
      </c>
      <c r="AT280" s="71">
        <v>0</v>
      </c>
      <c r="AU280" s="71">
        <v>1</v>
      </c>
      <c r="AV280" s="71">
        <v>1</v>
      </c>
      <c r="AW280" s="71">
        <v>0</v>
      </c>
      <c r="AX280" s="71"/>
      <c r="AY280" s="72"/>
      <c r="AZ280" s="71">
        <v>845.80000000000018</v>
      </c>
      <c r="BA280" s="71">
        <v>573.70000000000005</v>
      </c>
      <c r="BB280" s="71">
        <v>0</v>
      </c>
      <c r="BC280" s="71">
        <v>340</v>
      </c>
      <c r="BD280" s="71">
        <v>46199</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1736</v>
      </c>
      <c r="B281" s="70">
        <v>204</v>
      </c>
      <c r="C281" s="70">
        <v>21</v>
      </c>
      <c r="D281" s="70">
        <v>12</v>
      </c>
      <c r="E281" s="70">
        <v>2024</v>
      </c>
      <c r="F281" s="70" t="s">
        <v>1558</v>
      </c>
      <c r="G281" s="70" t="s">
        <v>1737</v>
      </c>
      <c r="H281" s="70" t="s">
        <v>1738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2039</v>
      </c>
      <c r="B282" s="70">
        <v>171</v>
      </c>
      <c r="C282" s="70">
        <v>1</v>
      </c>
      <c r="D282" s="70">
        <v>11</v>
      </c>
      <c r="E282" s="70">
        <v>1990</v>
      </c>
      <c r="F282" s="70" t="s">
        <v>787</v>
      </c>
      <c r="G282" s="70" t="s">
        <v>2040</v>
      </c>
      <c r="H282" s="70" t="s">
        <v>2041</v>
      </c>
      <c r="I282" s="148"/>
      <c r="J282" s="71">
        <v>299.49341140881461</v>
      </c>
      <c r="K282" s="71">
        <v>3.884278231307952</v>
      </c>
      <c r="L282" s="71">
        <v>12.244930958049199</v>
      </c>
      <c r="M282" s="71">
        <v>18.72833319008501</v>
      </c>
      <c r="N282" s="71">
        <v>35.921320593803273</v>
      </c>
      <c r="O282" s="71">
        <v>39.04824551396613</v>
      </c>
      <c r="P282" s="71">
        <v>45.236812888034613</v>
      </c>
      <c r="Q282" s="71">
        <v>2.6491370579811702</v>
      </c>
      <c r="R282" s="71">
        <v>0</v>
      </c>
      <c r="S282" s="71">
        <v>2.582305282615831</v>
      </c>
      <c r="T282" s="72"/>
      <c r="U282" s="71">
        <v>12636585</v>
      </c>
      <c r="V282" s="71">
        <v>1374</v>
      </c>
      <c r="W282" s="71">
        <v>130</v>
      </c>
      <c r="X282" s="71">
        <v>6697</v>
      </c>
      <c r="Y282" s="71">
        <v>11847</v>
      </c>
      <c r="Z282" s="71">
        <v>16061</v>
      </c>
      <c r="AA282" s="71">
        <v>10984</v>
      </c>
      <c r="AB282" s="71">
        <v>43013</v>
      </c>
      <c r="AC282" s="71">
        <v>0</v>
      </c>
      <c r="AD282" s="71">
        <v>2.582305282615831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2042</v>
      </c>
      <c r="B283" s="70">
        <v>172</v>
      </c>
      <c r="C283" s="70">
        <v>2</v>
      </c>
      <c r="D283" s="70">
        <v>11</v>
      </c>
      <c r="E283" s="70">
        <v>2005</v>
      </c>
      <c r="F283" s="70" t="s">
        <v>789</v>
      </c>
      <c r="G283" s="70" t="s">
        <v>2040</v>
      </c>
      <c r="H283" s="70" t="s">
        <v>2041</v>
      </c>
      <c r="I283" s="148"/>
      <c r="J283" s="71">
        <v>302.01551112939649</v>
      </c>
      <c r="K283" s="71">
        <v>2.9464322726613452</v>
      </c>
      <c r="L283" s="71">
        <v>19.192772427512111</v>
      </c>
      <c r="M283" s="71">
        <v>43.866713487775598</v>
      </c>
      <c r="N283" s="71">
        <v>56.038246612748537</v>
      </c>
      <c r="O283" s="71">
        <v>59.086146441650797</v>
      </c>
      <c r="P283" s="71">
        <v>56.879212939375073</v>
      </c>
      <c r="Q283" s="71">
        <v>2.6603938100811102</v>
      </c>
      <c r="R283" s="71">
        <v>0</v>
      </c>
      <c r="S283" s="71">
        <v>5.0271852735678326</v>
      </c>
      <c r="T283" s="72"/>
      <c r="U283" s="71">
        <v>13332202</v>
      </c>
      <c r="V283" s="71">
        <v>1337</v>
      </c>
      <c r="W283" s="71">
        <v>230</v>
      </c>
      <c r="X283" s="71">
        <v>7378</v>
      </c>
      <c r="Y283" s="71">
        <v>15132</v>
      </c>
      <c r="Z283" s="71">
        <v>28123</v>
      </c>
      <c r="AA283" s="71">
        <v>11311</v>
      </c>
      <c r="AB283" s="71">
        <v>45157</v>
      </c>
      <c r="AC283" s="71">
        <v>0</v>
      </c>
      <c r="AD283" s="71">
        <v>5.0271852735678326</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2043</v>
      </c>
      <c r="B284" s="70">
        <v>173</v>
      </c>
      <c r="C284" s="70">
        <v>3</v>
      </c>
      <c r="D284" s="70">
        <v>11</v>
      </c>
      <c r="E284" s="70">
        <v>2006</v>
      </c>
      <c r="F284" s="70" t="s">
        <v>790</v>
      </c>
      <c r="G284" s="70" t="s">
        <v>2040</v>
      </c>
      <c r="H284" s="70" t="s">
        <v>2041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2044</v>
      </c>
      <c r="B285" s="70">
        <v>174</v>
      </c>
      <c r="C285" s="70">
        <v>4</v>
      </c>
      <c r="D285" s="70">
        <v>11</v>
      </c>
      <c r="E285" s="70">
        <v>2007</v>
      </c>
      <c r="F285" s="70" t="s">
        <v>791</v>
      </c>
      <c r="G285" s="70" t="s">
        <v>2040</v>
      </c>
      <c r="H285" s="70" t="s">
        <v>2041</v>
      </c>
      <c r="I285" s="148"/>
      <c r="J285" s="71">
        <v>313.91084849067988</v>
      </c>
      <c r="K285" s="71">
        <v>3.011477741287687</v>
      </c>
      <c r="L285" s="71">
        <v>9.5506843681457578</v>
      </c>
      <c r="M285" s="71">
        <v>43.491614756818407</v>
      </c>
      <c r="N285" s="71">
        <v>58.163813721200214</v>
      </c>
      <c r="O285" s="71">
        <v>57.212002613174413</v>
      </c>
      <c r="P285" s="71">
        <v>57.131537779418537</v>
      </c>
      <c r="Q285" s="71">
        <v>2.7857893741336901</v>
      </c>
      <c r="R285" s="71">
        <v>0</v>
      </c>
      <c r="S285" s="71">
        <v>5.9206454005940268</v>
      </c>
      <c r="T285" s="72"/>
      <c r="U285" s="71">
        <v>15409709</v>
      </c>
      <c r="V285" s="71">
        <v>1272</v>
      </c>
      <c r="W285" s="71">
        <v>112</v>
      </c>
      <c r="X285" s="71">
        <v>8841</v>
      </c>
      <c r="Y285" s="71">
        <v>15431</v>
      </c>
      <c r="Z285" s="71">
        <v>28308</v>
      </c>
      <c r="AA285" s="71">
        <v>11188</v>
      </c>
      <c r="AB285" s="71">
        <v>44785</v>
      </c>
      <c r="AC285" s="71">
        <v>0</v>
      </c>
      <c r="AD285" s="71">
        <v>5.9206454005940268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2045</v>
      </c>
      <c r="B286" s="70">
        <v>175</v>
      </c>
      <c r="C286" s="70">
        <v>5</v>
      </c>
      <c r="D286" s="70">
        <v>11</v>
      </c>
      <c r="E286" s="70">
        <v>2008</v>
      </c>
      <c r="F286" s="70" t="s">
        <v>792</v>
      </c>
      <c r="G286" s="70" t="s">
        <v>2040</v>
      </c>
      <c r="H286" s="70" t="s">
        <v>2041</v>
      </c>
      <c r="I286" s="148"/>
      <c r="J286" s="71">
        <v>309.36284381139541</v>
      </c>
      <c r="K286" s="71">
        <v>2.2599529924142878</v>
      </c>
      <c r="L286" s="71">
        <v>8.5355983170099599</v>
      </c>
      <c r="M286" s="71">
        <v>44.849624492963152</v>
      </c>
      <c r="N286" s="71">
        <v>56.862017307911962</v>
      </c>
      <c r="O286" s="71">
        <v>55.916383436753591</v>
      </c>
      <c r="P286" s="71">
        <v>56.989917708513502</v>
      </c>
      <c r="Q286" s="71">
        <v>2.7184347991506499</v>
      </c>
      <c r="R286" s="71">
        <v>0</v>
      </c>
      <c r="S286" s="71">
        <v>5.715513886946554</v>
      </c>
      <c r="T286" s="72"/>
      <c r="U286" s="71">
        <v>15919383</v>
      </c>
      <c r="V286" s="71">
        <v>1272</v>
      </c>
      <c r="W286" s="71">
        <v>112</v>
      </c>
      <c r="X286" s="71">
        <v>8841</v>
      </c>
      <c r="Y286" s="71">
        <v>15511</v>
      </c>
      <c r="Z286" s="71">
        <v>28638</v>
      </c>
      <c r="AA286" s="71">
        <v>11173</v>
      </c>
      <c r="AB286" s="71">
        <v>44421</v>
      </c>
      <c r="AC286" s="71">
        <v>0</v>
      </c>
      <c r="AD286" s="71">
        <v>5.715513886946554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2046</v>
      </c>
      <c r="B287" s="70">
        <v>176</v>
      </c>
      <c r="C287" s="70">
        <v>6</v>
      </c>
      <c r="D287" s="70">
        <v>11</v>
      </c>
      <c r="E287" s="70">
        <v>2009</v>
      </c>
      <c r="F287" s="70" t="s">
        <v>176</v>
      </c>
      <c r="G287" s="70" t="s">
        <v>2040</v>
      </c>
      <c r="H287" s="70" t="s">
        <v>2041</v>
      </c>
      <c r="I287" s="148"/>
      <c r="J287" s="71">
        <v>270.8525489564725</v>
      </c>
      <c r="K287" s="71">
        <v>2.1585456150085269</v>
      </c>
      <c r="L287" s="71">
        <v>14.109959147592949</v>
      </c>
      <c r="M287" s="71">
        <v>48.671569523542473</v>
      </c>
      <c r="N287" s="71">
        <v>49.408820375866782</v>
      </c>
      <c r="O287" s="71">
        <v>56.729207598112957</v>
      </c>
      <c r="P287" s="71">
        <v>55.328735797628241</v>
      </c>
      <c r="Q287" s="71">
        <v>2.56998074579211</v>
      </c>
      <c r="R287" s="71">
        <v>0</v>
      </c>
      <c r="S287" s="71">
        <v>4.5497100284887892</v>
      </c>
      <c r="T287" s="72"/>
      <c r="U287" s="71">
        <v>12163220</v>
      </c>
      <c r="V287" s="71">
        <v>1337</v>
      </c>
      <c r="W287" s="71">
        <v>288</v>
      </c>
      <c r="X287" s="71">
        <v>10393</v>
      </c>
      <c r="Y287" s="71">
        <v>15615</v>
      </c>
      <c r="Z287" s="71">
        <v>28678</v>
      </c>
      <c r="AA287" s="71">
        <v>11136</v>
      </c>
      <c r="AB287" s="71">
        <v>44084</v>
      </c>
      <c r="AC287" s="71">
        <v>0</v>
      </c>
      <c r="AD287" s="71">
        <v>4.5497100284887892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7.78</v>
      </c>
      <c r="BI287" s="71">
        <v>0</v>
      </c>
      <c r="BJ287" s="71">
        <v>80.16</v>
      </c>
      <c r="BK287" s="71">
        <v>0</v>
      </c>
      <c r="BL287" s="71">
        <v>0</v>
      </c>
      <c r="BM287" s="71">
        <v>0</v>
      </c>
      <c r="BN287" s="72"/>
      <c r="BO287" s="71">
        <v>1</v>
      </c>
      <c r="BP287" s="71">
        <v>0</v>
      </c>
      <c r="BQ287" s="71">
        <v>6</v>
      </c>
      <c r="BR287" s="71">
        <v>0</v>
      </c>
      <c r="BS287" s="71">
        <v>0</v>
      </c>
      <c r="BT287" s="71">
        <v>0</v>
      </c>
      <c r="BU287"/>
      <c r="BV287" s="70">
        <v>87.94</v>
      </c>
      <c r="BW287" s="70">
        <v>0</v>
      </c>
      <c r="BX287" s="70">
        <v>0</v>
      </c>
      <c r="BY287" s="70">
        <v>0</v>
      </c>
      <c r="BZ287" s="70">
        <v>0</v>
      </c>
      <c r="CA287" s="70">
        <v>0</v>
      </c>
      <c r="CB287" s="70">
        <v>0</v>
      </c>
      <c r="CC287" s="70">
        <v>0</v>
      </c>
      <c r="CD287" s="70">
        <v>0</v>
      </c>
    </row>
    <row r="288" spans="1:82">
      <c r="A288" s="70" t="s">
        <v>2047</v>
      </c>
      <c r="B288" s="70">
        <v>177</v>
      </c>
      <c r="C288" s="70">
        <v>7</v>
      </c>
      <c r="D288" s="70">
        <v>11</v>
      </c>
      <c r="E288" s="70">
        <v>2010</v>
      </c>
      <c r="F288" s="70" t="s">
        <v>177</v>
      </c>
      <c r="G288" s="70" t="s">
        <v>2040</v>
      </c>
      <c r="H288" s="70" t="s">
        <v>2041</v>
      </c>
      <c r="I288" s="148"/>
      <c r="J288" s="71">
        <v>388.24395185439238</v>
      </c>
      <c r="K288" s="71">
        <v>2.311397525811457</v>
      </c>
      <c r="L288" s="71">
        <v>13.551213486611809</v>
      </c>
      <c r="M288" s="71">
        <v>46.563904131344827</v>
      </c>
      <c r="N288" s="71">
        <v>55.675092796543389</v>
      </c>
      <c r="O288" s="71">
        <v>56.60858520367843</v>
      </c>
      <c r="P288" s="71">
        <v>56.389189937114722</v>
      </c>
      <c r="Q288" s="71">
        <v>2.6671802782535399</v>
      </c>
      <c r="R288" s="71">
        <v>0</v>
      </c>
      <c r="S288" s="71">
        <v>5.2319415048722044</v>
      </c>
      <c r="T288" s="72"/>
      <c r="U288" s="71">
        <v>19043343</v>
      </c>
      <c r="V288" s="71">
        <v>1337</v>
      </c>
      <c r="W288" s="71">
        <v>288</v>
      </c>
      <c r="X288" s="71">
        <v>10393</v>
      </c>
      <c r="Y288" s="71">
        <v>15815</v>
      </c>
      <c r="Z288" s="71">
        <v>28750</v>
      </c>
      <c r="AA288" s="71">
        <v>11066</v>
      </c>
      <c r="AB288" s="71">
        <v>43840</v>
      </c>
      <c r="AC288" s="71">
        <v>0</v>
      </c>
      <c r="AD288" s="71">
        <v>5.2319415048722044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6.8230000000000004</v>
      </c>
      <c r="BI288" s="71">
        <v>0</v>
      </c>
      <c r="BJ288" s="71">
        <v>95.968999999999994</v>
      </c>
      <c r="BK288" s="71">
        <v>0</v>
      </c>
      <c r="BL288" s="71">
        <v>0</v>
      </c>
      <c r="BM288" s="71">
        <v>0</v>
      </c>
      <c r="BN288" s="72"/>
      <c r="BO288" s="71">
        <v>1</v>
      </c>
      <c r="BP288" s="71">
        <v>0</v>
      </c>
      <c r="BQ288" s="71">
        <v>6</v>
      </c>
      <c r="BR288" s="71">
        <v>0</v>
      </c>
      <c r="BS288" s="71">
        <v>0</v>
      </c>
      <c r="BT288" s="71">
        <v>0</v>
      </c>
      <c r="BU288"/>
      <c r="BV288" s="70">
        <v>102.792</v>
      </c>
      <c r="BW288" s="70">
        <v>0</v>
      </c>
      <c r="BX288" s="70">
        <v>0</v>
      </c>
      <c r="BY288" s="70">
        <v>0</v>
      </c>
      <c r="BZ288" s="70">
        <v>0</v>
      </c>
      <c r="CA288" s="70">
        <v>0</v>
      </c>
      <c r="CB288" s="70">
        <v>0</v>
      </c>
      <c r="CC288" s="70">
        <v>0</v>
      </c>
      <c r="CD288" s="70">
        <v>0</v>
      </c>
    </row>
    <row r="289" spans="1:82">
      <c r="A289" s="70" t="s">
        <v>2048</v>
      </c>
      <c r="B289" s="70">
        <v>178</v>
      </c>
      <c r="C289" s="70">
        <v>8</v>
      </c>
      <c r="D289" s="70">
        <v>11</v>
      </c>
      <c r="E289" s="70">
        <v>2011</v>
      </c>
      <c r="F289" s="70" t="s">
        <v>178</v>
      </c>
      <c r="G289" s="70" t="s">
        <v>2040</v>
      </c>
      <c r="H289" s="70" t="s">
        <v>2041</v>
      </c>
      <c r="I289" s="148"/>
      <c r="J289" s="71">
        <v>366.79571712708071</v>
      </c>
      <c r="K289" s="71">
        <v>3.3192414927751668</v>
      </c>
      <c r="L289" s="71">
        <v>14.43852274085261</v>
      </c>
      <c r="M289" s="71">
        <v>56.688938256109942</v>
      </c>
      <c r="N289" s="71">
        <v>60.138750318200337</v>
      </c>
      <c r="O289" s="71">
        <v>55.986906025272702</v>
      </c>
      <c r="P289" s="71">
        <v>54.314272134408434</v>
      </c>
      <c r="Q289" s="71">
        <v>3.0552978690053001</v>
      </c>
      <c r="R289" s="71">
        <v>0</v>
      </c>
      <c r="S289" s="71">
        <v>4.91959577025189</v>
      </c>
      <c r="T289" s="72"/>
      <c r="U289" s="71">
        <v>16687706</v>
      </c>
      <c r="V289" s="71">
        <v>1337</v>
      </c>
      <c r="W289" s="71">
        <v>288</v>
      </c>
      <c r="X289" s="71">
        <v>10393</v>
      </c>
      <c r="Y289" s="71">
        <v>15980</v>
      </c>
      <c r="Z289" s="71">
        <v>29052</v>
      </c>
      <c r="AA289" s="71">
        <v>10976</v>
      </c>
      <c r="AB289" s="71">
        <v>43537</v>
      </c>
      <c r="AC289" s="71">
        <v>0</v>
      </c>
      <c r="AD289" s="71">
        <v>4.91959577025189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5.7089999999999996</v>
      </c>
      <c r="BI289" s="71">
        <v>0</v>
      </c>
      <c r="BJ289" s="71">
        <v>89.805999999999997</v>
      </c>
      <c r="BK289" s="71">
        <v>0</v>
      </c>
      <c r="BL289" s="71">
        <v>0</v>
      </c>
      <c r="BM289" s="71">
        <v>0</v>
      </c>
      <c r="BN289" s="72"/>
      <c r="BO289" s="71">
        <v>1</v>
      </c>
      <c r="BP289" s="71">
        <v>0</v>
      </c>
      <c r="BQ289" s="71">
        <v>7</v>
      </c>
      <c r="BR289" s="71">
        <v>0</v>
      </c>
      <c r="BS289" s="71">
        <v>0</v>
      </c>
      <c r="BT289" s="71">
        <v>0</v>
      </c>
      <c r="BU289"/>
      <c r="BV289" s="70">
        <v>95.515000000000001</v>
      </c>
      <c r="BW289" s="70">
        <v>0</v>
      </c>
      <c r="BX289" s="70">
        <v>0</v>
      </c>
      <c r="BY289" s="70">
        <v>0</v>
      </c>
      <c r="BZ289" s="70">
        <v>0</v>
      </c>
      <c r="CA289" s="70">
        <v>0</v>
      </c>
      <c r="CB289" s="70">
        <v>0</v>
      </c>
      <c r="CC289" s="70">
        <v>0</v>
      </c>
      <c r="CD289" s="70">
        <v>0</v>
      </c>
    </row>
    <row r="290" spans="1:82">
      <c r="A290" s="70" t="s">
        <v>2049</v>
      </c>
      <c r="B290" s="70">
        <v>179</v>
      </c>
      <c r="C290" s="70">
        <v>9</v>
      </c>
      <c r="D290" s="70">
        <v>11</v>
      </c>
      <c r="E290" s="70">
        <v>2012</v>
      </c>
      <c r="F290" s="70" t="s">
        <v>179</v>
      </c>
      <c r="G290" s="70" t="s">
        <v>2040</v>
      </c>
      <c r="H290" s="70" t="s">
        <v>2041</v>
      </c>
      <c r="I290" s="148"/>
      <c r="J290" s="71">
        <v>575.82612377602936</v>
      </c>
      <c r="K290" s="71">
        <v>3.1451662467037842</v>
      </c>
      <c r="L290" s="71">
        <v>14.467416060485769</v>
      </c>
      <c r="M290" s="71">
        <v>61.973327893402512</v>
      </c>
      <c r="N290" s="71">
        <v>68.240927072822302</v>
      </c>
      <c r="O290" s="71">
        <v>56.161988431363199</v>
      </c>
      <c r="P290" s="71">
        <v>54.817381287333191</v>
      </c>
      <c r="Q290" s="71">
        <v>3.3713668109145201</v>
      </c>
      <c r="R290" s="71">
        <v>0</v>
      </c>
      <c r="S290" s="71">
        <v>4.4567291810552332</v>
      </c>
      <c r="T290" s="72"/>
      <c r="U290" s="71">
        <v>25698066</v>
      </c>
      <c r="V290" s="71">
        <v>1337</v>
      </c>
      <c r="W290" s="71">
        <v>288</v>
      </c>
      <c r="X290" s="71">
        <v>10393</v>
      </c>
      <c r="Y290" s="71">
        <v>16605</v>
      </c>
      <c r="Z290" s="71">
        <v>29374</v>
      </c>
      <c r="AA290" s="71">
        <v>11015</v>
      </c>
      <c r="AB290" s="71">
        <v>44217</v>
      </c>
      <c r="AC290" s="71">
        <v>0</v>
      </c>
      <c r="AD290" s="71">
        <v>4.4567291810552332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8.3379999999999992</v>
      </c>
      <c r="BI290" s="71">
        <v>0</v>
      </c>
      <c r="BJ290" s="71">
        <v>96.72</v>
      </c>
      <c r="BK290" s="71">
        <v>0</v>
      </c>
      <c r="BL290" s="71">
        <v>0</v>
      </c>
      <c r="BM290" s="71">
        <v>0</v>
      </c>
      <c r="BN290" s="72"/>
      <c r="BO290" s="71">
        <v>1</v>
      </c>
      <c r="BP290" s="71">
        <v>0</v>
      </c>
      <c r="BQ290" s="71">
        <v>7</v>
      </c>
      <c r="BR290" s="71">
        <v>0</v>
      </c>
      <c r="BS290" s="71">
        <v>0</v>
      </c>
      <c r="BT290" s="71">
        <v>0</v>
      </c>
      <c r="BU290"/>
      <c r="BV290" s="70">
        <v>105.05800000000001</v>
      </c>
      <c r="BW290" s="70">
        <v>0</v>
      </c>
      <c r="BX290" s="70">
        <v>0</v>
      </c>
      <c r="BY290" s="70">
        <v>0</v>
      </c>
      <c r="BZ290" s="70">
        <v>0</v>
      </c>
      <c r="CA290" s="70">
        <v>0</v>
      </c>
      <c r="CB290" s="70">
        <v>0</v>
      </c>
      <c r="CC290" s="70">
        <v>0</v>
      </c>
      <c r="CD290" s="70">
        <v>0</v>
      </c>
    </row>
    <row r="291" spans="1:82">
      <c r="A291" s="70" t="s">
        <v>2050</v>
      </c>
      <c r="B291" s="70">
        <v>180</v>
      </c>
      <c r="C291" s="70">
        <v>10</v>
      </c>
      <c r="D291" s="70">
        <v>11</v>
      </c>
      <c r="E291" s="70">
        <v>2013</v>
      </c>
      <c r="F291" s="70" t="s">
        <v>180</v>
      </c>
      <c r="G291" s="70" t="s">
        <v>2040</v>
      </c>
      <c r="H291" s="70" t="s">
        <v>2041</v>
      </c>
      <c r="I291" s="148"/>
      <c r="J291" s="71">
        <v>455.06914717378328</v>
      </c>
      <c r="K291" s="71">
        <v>2.8042140875207311</v>
      </c>
      <c r="L291" s="71">
        <v>13.88226798426836</v>
      </c>
      <c r="M291" s="71">
        <v>60.485816159930998</v>
      </c>
      <c r="N291" s="71">
        <v>67.944161207508429</v>
      </c>
      <c r="O291" s="71">
        <v>54.142321764208994</v>
      </c>
      <c r="P291" s="71">
        <v>54.569355460849202</v>
      </c>
      <c r="Q291" s="71">
        <v>3.3989740334841798</v>
      </c>
      <c r="R291" s="71">
        <v>0</v>
      </c>
      <c r="S291" s="71">
        <v>3.3849734979500719</v>
      </c>
      <c r="T291" s="72"/>
      <c r="U291" s="71">
        <v>19030798</v>
      </c>
      <c r="V291" s="71">
        <v>1337</v>
      </c>
      <c r="W291" s="71">
        <v>288</v>
      </c>
      <c r="X291" s="71">
        <v>10393</v>
      </c>
      <c r="Y291" s="71">
        <v>16727</v>
      </c>
      <c r="Z291" s="71">
        <v>29582</v>
      </c>
      <c r="AA291" s="71">
        <v>10924</v>
      </c>
      <c r="AB291" s="71">
        <v>43940</v>
      </c>
      <c r="AC291" s="71">
        <v>0</v>
      </c>
      <c r="AD291" s="71">
        <v>3.3849734979500719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10.260999999999999</v>
      </c>
      <c r="BI291" s="71">
        <v>0</v>
      </c>
      <c r="BJ291" s="71">
        <v>108.447</v>
      </c>
      <c r="BK291" s="71">
        <v>0</v>
      </c>
      <c r="BL291" s="71">
        <v>0</v>
      </c>
      <c r="BM291" s="71">
        <v>0</v>
      </c>
      <c r="BN291" s="72"/>
      <c r="BO291" s="71">
        <v>1</v>
      </c>
      <c r="BP291" s="71">
        <v>0</v>
      </c>
      <c r="BQ291" s="71">
        <v>6</v>
      </c>
      <c r="BR291" s="71">
        <v>0</v>
      </c>
      <c r="BS291" s="71">
        <v>0</v>
      </c>
      <c r="BT291" s="71">
        <v>0</v>
      </c>
      <c r="BU291"/>
      <c r="BV291" s="70">
        <v>118.708</v>
      </c>
      <c r="BW291" s="70">
        <v>0</v>
      </c>
      <c r="BX291" s="70">
        <v>0</v>
      </c>
      <c r="BY291" s="70">
        <v>0</v>
      </c>
      <c r="BZ291" s="70">
        <v>0</v>
      </c>
      <c r="CA291" s="70">
        <v>0</v>
      </c>
      <c r="CB291" s="70">
        <v>0</v>
      </c>
      <c r="CC291" s="70">
        <v>0</v>
      </c>
      <c r="CD291" s="70">
        <v>0</v>
      </c>
    </row>
    <row r="292" spans="1:82">
      <c r="A292" s="70" t="s">
        <v>2051</v>
      </c>
      <c r="B292" s="70">
        <v>181</v>
      </c>
      <c r="C292" s="70">
        <v>11</v>
      </c>
      <c r="D292" s="70">
        <v>11</v>
      </c>
      <c r="E292" s="70">
        <v>2014</v>
      </c>
      <c r="F292" s="70" t="s">
        <v>181</v>
      </c>
      <c r="G292" s="1064" t="s">
        <v>2040</v>
      </c>
      <c r="H292" s="70" t="s">
        <v>2041</v>
      </c>
      <c r="I292" s="148"/>
      <c r="J292" s="71">
        <v>428.08866854960053</v>
      </c>
      <c r="K292" s="71">
        <v>2.786024422738953</v>
      </c>
      <c r="L292" s="71">
        <v>13.94288330915691</v>
      </c>
      <c r="M292" s="71">
        <v>55.816939860202389</v>
      </c>
      <c r="N292" s="71">
        <v>66.310229201729697</v>
      </c>
      <c r="O292" s="71">
        <v>51.68438632973583</v>
      </c>
      <c r="P292" s="71">
        <v>54.079713961183508</v>
      </c>
      <c r="Q292" s="71">
        <v>3.2340237752263001</v>
      </c>
      <c r="R292" s="71">
        <v>0</v>
      </c>
      <c r="S292" s="71">
        <v>5.14564450390837</v>
      </c>
      <c r="T292" s="72"/>
      <c r="U292" s="71">
        <v>19899638</v>
      </c>
      <c r="V292" s="71">
        <v>1150</v>
      </c>
      <c r="W292" s="71">
        <v>245</v>
      </c>
      <c r="X292" s="71">
        <v>9901</v>
      </c>
      <c r="Y292" s="71">
        <v>16812</v>
      </c>
      <c r="Z292" s="71">
        <v>29742</v>
      </c>
      <c r="AA292" s="71">
        <v>10770</v>
      </c>
      <c r="AB292" s="71">
        <v>43575</v>
      </c>
      <c r="AC292" s="71">
        <v>0</v>
      </c>
      <c r="AD292" s="71">
        <v>5.14564450390837</v>
      </c>
      <c r="AE292" s="72"/>
      <c r="AF292" s="71"/>
      <c r="AG292" s="71"/>
      <c r="AH292" s="71"/>
      <c r="AI292" s="71"/>
      <c r="AJ292" s="71"/>
      <c r="AK292" s="71"/>
      <c r="AL292" s="71"/>
      <c r="AM292" s="71"/>
      <c r="AN292" s="71"/>
      <c r="AO292" s="71"/>
      <c r="AP292" s="71"/>
      <c r="AQ292" s="72"/>
      <c r="AR292" s="71">
        <v>853</v>
      </c>
      <c r="AS292" s="71">
        <v>189</v>
      </c>
      <c r="AT292" s="71">
        <v>0</v>
      </c>
      <c r="AU292" s="71">
        <v>0</v>
      </c>
      <c r="AV292" s="71">
        <v>0</v>
      </c>
      <c r="AW292" s="71">
        <v>0</v>
      </c>
      <c r="AX292" s="71"/>
      <c r="AY292" s="72"/>
      <c r="AZ292" s="71">
        <v>3495.9</v>
      </c>
      <c r="BA292" s="71">
        <v>14277.1</v>
      </c>
      <c r="BB292" s="71">
        <v>0</v>
      </c>
      <c r="BC292" s="71">
        <v>0</v>
      </c>
      <c r="BD292" s="71">
        <v>0</v>
      </c>
      <c r="BE292" s="71">
        <v>0</v>
      </c>
      <c r="BF292" s="71"/>
      <c r="BG292" s="72"/>
      <c r="BH292" s="71">
        <v>9.5310000000000006</v>
      </c>
      <c r="BI292" s="71">
        <v>0</v>
      </c>
      <c r="BJ292" s="71">
        <v>93.745000000000005</v>
      </c>
      <c r="BK292" s="71">
        <v>0</v>
      </c>
      <c r="BL292" s="71">
        <v>0</v>
      </c>
      <c r="BM292" s="71">
        <v>0</v>
      </c>
      <c r="BN292" s="72"/>
      <c r="BO292" s="71">
        <v>1</v>
      </c>
      <c r="BP292" s="71">
        <v>0</v>
      </c>
      <c r="BQ292" s="71">
        <v>6</v>
      </c>
      <c r="BR292" s="71">
        <v>0</v>
      </c>
      <c r="BS292" s="71">
        <v>0</v>
      </c>
      <c r="BT292" s="71">
        <v>0</v>
      </c>
      <c r="BU292"/>
      <c r="BV292" s="70">
        <v>103.276</v>
      </c>
      <c r="BW292" s="70">
        <v>0</v>
      </c>
      <c r="BX292" s="70">
        <v>0</v>
      </c>
      <c r="BY292" s="70">
        <v>0</v>
      </c>
      <c r="BZ292" s="70">
        <v>0</v>
      </c>
      <c r="CA292" s="70">
        <v>0</v>
      </c>
      <c r="CB292" s="70">
        <v>0</v>
      </c>
      <c r="CC292" s="70">
        <v>0</v>
      </c>
      <c r="CD292" s="70">
        <v>0</v>
      </c>
    </row>
    <row r="293" spans="1:82">
      <c r="A293" s="70" t="s">
        <v>2052</v>
      </c>
      <c r="B293" s="70">
        <v>182</v>
      </c>
      <c r="C293" s="70">
        <v>12</v>
      </c>
      <c r="D293" s="70">
        <v>11</v>
      </c>
      <c r="E293" s="70">
        <v>2015</v>
      </c>
      <c r="F293" s="70" t="s">
        <v>182</v>
      </c>
      <c r="G293" s="1064" t="s">
        <v>2040</v>
      </c>
      <c r="H293" s="70" t="s">
        <v>2041</v>
      </c>
      <c r="I293" s="148"/>
      <c r="J293" s="71">
        <v>316.02050615776881</v>
      </c>
      <c r="K293" s="71">
        <v>2.6657020599258372</v>
      </c>
      <c r="L293" s="71">
        <v>14.04011074928207</v>
      </c>
      <c r="M293" s="71">
        <v>62.106906407853003</v>
      </c>
      <c r="N293" s="71">
        <v>62.727679972873567</v>
      </c>
      <c r="O293" s="71">
        <v>51.39310105737983</v>
      </c>
      <c r="P293" s="71">
        <v>54.303350758696304</v>
      </c>
      <c r="Q293" s="71">
        <v>3.1321893611306599</v>
      </c>
      <c r="R293" s="71">
        <v>0</v>
      </c>
      <c r="S293" s="71">
        <v>3.551751999008661</v>
      </c>
      <c r="T293" s="72"/>
      <c r="U293" s="71">
        <v>16413105</v>
      </c>
      <c r="V293" s="71">
        <v>1150</v>
      </c>
      <c r="W293" s="71">
        <v>245</v>
      </c>
      <c r="X293" s="71">
        <v>9901</v>
      </c>
      <c r="Y293" s="71">
        <v>16862</v>
      </c>
      <c r="Z293" s="71">
        <v>29859</v>
      </c>
      <c r="AA293" s="71">
        <v>10806</v>
      </c>
      <c r="AB293" s="71">
        <v>43111</v>
      </c>
      <c r="AC293" s="71">
        <v>0</v>
      </c>
      <c r="AD293" s="71">
        <v>3.551751999008661</v>
      </c>
      <c r="AE293" s="72"/>
      <c r="AF293" s="71">
        <v>177344133.0164724</v>
      </c>
      <c r="AG293" s="71">
        <v>2088401.5004271111</v>
      </c>
      <c r="AH293" s="71">
        <v>2687361.2110330681</v>
      </c>
      <c r="AI293" s="71">
        <v>75937390.107980251</v>
      </c>
      <c r="AJ293" s="71">
        <v>92444287.161067247</v>
      </c>
      <c r="AK293" s="71">
        <v>0</v>
      </c>
      <c r="AL293" s="71">
        <v>0</v>
      </c>
      <c r="AM293" s="71">
        <v>5908181.7061566664</v>
      </c>
      <c r="AN293" s="71">
        <v>0</v>
      </c>
      <c r="AO293" s="71">
        <v>0</v>
      </c>
      <c r="AP293" s="71">
        <v>356409754.70313674</v>
      </c>
      <c r="AQ293" s="72"/>
      <c r="AR293" s="71">
        <v>924</v>
      </c>
      <c r="AS293" s="71">
        <v>306</v>
      </c>
      <c r="AT293" s="71">
        <v>0</v>
      </c>
      <c r="AU293" s="71">
        <v>0</v>
      </c>
      <c r="AV293" s="71">
        <v>0</v>
      </c>
      <c r="AW293" s="71">
        <v>0</v>
      </c>
      <c r="AX293" s="71"/>
      <c r="AY293" s="72"/>
      <c r="AZ293" s="71">
        <v>3829.1</v>
      </c>
      <c r="BA293" s="71">
        <v>26737.8</v>
      </c>
      <c r="BB293" s="71">
        <v>0</v>
      </c>
      <c r="BC293" s="71">
        <v>0</v>
      </c>
      <c r="BD293" s="71">
        <v>0</v>
      </c>
      <c r="BE293" s="71">
        <v>0</v>
      </c>
      <c r="BF293" s="71"/>
      <c r="BG293" s="72"/>
      <c r="BH293" s="71">
        <v>9.48</v>
      </c>
      <c r="BI293" s="71">
        <v>0</v>
      </c>
      <c r="BJ293" s="71">
        <v>93.427000000000007</v>
      </c>
      <c r="BK293" s="71">
        <v>0</v>
      </c>
      <c r="BL293" s="71">
        <v>0</v>
      </c>
      <c r="BM293" s="71">
        <v>0</v>
      </c>
      <c r="BN293" s="72"/>
      <c r="BO293" s="71">
        <v>1</v>
      </c>
      <c r="BP293" s="71">
        <v>0</v>
      </c>
      <c r="BQ293" s="71">
        <v>6</v>
      </c>
      <c r="BR293" s="71">
        <v>0</v>
      </c>
      <c r="BS293" s="71">
        <v>0</v>
      </c>
      <c r="BT293" s="71">
        <v>0</v>
      </c>
      <c r="BU293"/>
      <c r="BV293" s="70">
        <v>102.907</v>
      </c>
      <c r="BW293" s="70">
        <v>0</v>
      </c>
      <c r="BX293" s="70">
        <v>0</v>
      </c>
      <c r="BY293" s="70">
        <v>0</v>
      </c>
      <c r="BZ293" s="70">
        <v>0</v>
      </c>
      <c r="CA293" s="70">
        <v>0</v>
      </c>
      <c r="CB293" s="70">
        <v>0</v>
      </c>
      <c r="CC293" s="70">
        <v>0</v>
      </c>
      <c r="CD293" s="70">
        <v>0</v>
      </c>
    </row>
    <row r="294" spans="1:82">
      <c r="A294" s="70" t="s">
        <v>2053</v>
      </c>
      <c r="B294" s="70">
        <v>183</v>
      </c>
      <c r="C294" s="70">
        <v>13</v>
      </c>
      <c r="D294" s="70">
        <v>11</v>
      </c>
      <c r="E294" s="70">
        <v>2016</v>
      </c>
      <c r="F294" s="70" t="s">
        <v>155</v>
      </c>
      <c r="G294" s="70" t="s">
        <v>2040</v>
      </c>
      <c r="H294" s="70" t="s">
        <v>2041</v>
      </c>
      <c r="I294" s="148"/>
      <c r="J294" s="71">
        <v>449.75814687269758</v>
      </c>
      <c r="K294" s="71">
        <v>2.4764407852679775</v>
      </c>
      <c r="L294" s="71">
        <v>13.941293626085969</v>
      </c>
      <c r="M294" s="71">
        <v>45.429598664303889</v>
      </c>
      <c r="N294" s="71">
        <v>55.545993011702819</v>
      </c>
      <c r="O294" s="71">
        <v>51.149875244735405</v>
      </c>
      <c r="P294" s="71">
        <v>52.721991706492858</v>
      </c>
      <c r="Q294" s="71">
        <v>3.0160582212786209</v>
      </c>
      <c r="R294" s="71">
        <v>0</v>
      </c>
      <c r="S294" s="71">
        <v>7.6466532862505039</v>
      </c>
      <c r="T294" s="72"/>
      <c r="U294" s="71">
        <v>21049376</v>
      </c>
      <c r="V294" s="71">
        <v>1150</v>
      </c>
      <c r="W294" s="71">
        <v>245</v>
      </c>
      <c r="X294" s="71">
        <v>9901</v>
      </c>
      <c r="Y294" s="71">
        <v>16959</v>
      </c>
      <c r="Z294" s="71">
        <v>30083</v>
      </c>
      <c r="AA294" s="71">
        <v>10851</v>
      </c>
      <c r="AB294" s="71">
        <v>42701</v>
      </c>
      <c r="AC294" s="71">
        <v>0</v>
      </c>
      <c r="AD294" s="71">
        <v>7.6466532862505039</v>
      </c>
      <c r="AE294" s="72"/>
      <c r="AF294" s="71">
        <v>252814321.99498391</v>
      </c>
      <c r="AG294" s="71">
        <v>1861934.327281575</v>
      </c>
      <c r="AH294" s="71">
        <v>2409763.246821499</v>
      </c>
      <c r="AI294" s="71">
        <v>70670686.541265011</v>
      </c>
      <c r="AJ294" s="71">
        <v>79809598.336498708</v>
      </c>
      <c r="AK294" s="71">
        <v>0</v>
      </c>
      <c r="AL294" s="71">
        <v>0</v>
      </c>
      <c r="AM294" s="71">
        <v>5856539.3503531171</v>
      </c>
      <c r="AN294" s="71">
        <v>0</v>
      </c>
      <c r="AO294" s="71">
        <v>0</v>
      </c>
      <c r="AP294" s="71">
        <v>413422843.7972039</v>
      </c>
      <c r="AQ294" s="72"/>
      <c r="AR294" s="71">
        <v>1000</v>
      </c>
      <c r="AS294" s="71">
        <v>450</v>
      </c>
      <c r="AT294" s="71">
        <v>0</v>
      </c>
      <c r="AU294" s="71">
        <v>0</v>
      </c>
      <c r="AV294" s="71">
        <v>0</v>
      </c>
      <c r="AW294" s="71">
        <v>0</v>
      </c>
      <c r="AX294" s="71"/>
      <c r="AY294" s="72"/>
      <c r="AZ294" s="71">
        <v>4250</v>
      </c>
      <c r="BA294" s="71">
        <v>34749.300000000003</v>
      </c>
      <c r="BB294" s="71">
        <v>0</v>
      </c>
      <c r="BC294" s="71">
        <v>0</v>
      </c>
      <c r="BD294" s="71">
        <v>0</v>
      </c>
      <c r="BE294" s="71">
        <v>0</v>
      </c>
      <c r="BF294" s="71"/>
      <c r="BG294" s="72"/>
      <c r="BH294" s="71">
        <v>9.8810000000000002</v>
      </c>
      <c r="BI294" s="71">
        <v>0</v>
      </c>
      <c r="BJ294" s="71">
        <v>96.667000000000002</v>
      </c>
      <c r="BK294" s="71">
        <v>0</v>
      </c>
      <c r="BL294" s="71">
        <v>0</v>
      </c>
      <c r="BM294" s="71">
        <v>0</v>
      </c>
      <c r="BN294" s="72"/>
      <c r="BO294" s="71">
        <v>1</v>
      </c>
      <c r="BP294" s="71">
        <v>0</v>
      </c>
      <c r="BQ294" s="71">
        <v>6</v>
      </c>
      <c r="BR294" s="71">
        <v>0</v>
      </c>
      <c r="BS294" s="71">
        <v>0</v>
      </c>
      <c r="BT294" s="71">
        <v>0</v>
      </c>
      <c r="BU294"/>
      <c r="BV294" s="70">
        <v>106.548</v>
      </c>
      <c r="BW294" s="70">
        <v>0</v>
      </c>
      <c r="BX294" s="70">
        <v>0</v>
      </c>
      <c r="BY294" s="70">
        <v>0</v>
      </c>
      <c r="BZ294" s="70">
        <v>0</v>
      </c>
      <c r="CA294" s="70">
        <v>0</v>
      </c>
      <c r="CB294" s="70">
        <v>0</v>
      </c>
      <c r="CC294" s="70">
        <v>0</v>
      </c>
      <c r="CD294" s="70">
        <v>0</v>
      </c>
    </row>
    <row r="295" spans="1:82">
      <c r="A295" s="70" t="s">
        <v>2054</v>
      </c>
      <c r="B295" s="70">
        <v>184</v>
      </c>
      <c r="C295" s="70">
        <v>14</v>
      </c>
      <c r="D295" s="70">
        <v>11</v>
      </c>
      <c r="E295" s="70">
        <v>2017</v>
      </c>
      <c r="F295" s="70" t="s">
        <v>156</v>
      </c>
      <c r="G295" s="70" t="s">
        <v>2040</v>
      </c>
      <c r="H295" s="70" t="s">
        <v>2041</v>
      </c>
      <c r="I295" s="148"/>
      <c r="J295" s="71">
        <v>435.24571145477796</v>
      </c>
      <c r="K295" s="71">
        <v>2.4656517142512646</v>
      </c>
      <c r="L295" s="71">
        <v>13.882643562298201</v>
      </c>
      <c r="M295" s="71">
        <v>41.316704156377632</v>
      </c>
      <c r="N295" s="71">
        <v>60.385047161211716</v>
      </c>
      <c r="O295" s="71">
        <v>50.490848591941713</v>
      </c>
      <c r="P295" s="71">
        <v>52.431468208365466</v>
      </c>
      <c r="Q295" s="71">
        <v>2.8969242443821801</v>
      </c>
      <c r="R295" s="71">
        <v>0</v>
      </c>
      <c r="S295" s="71">
        <v>6.3072358790404053</v>
      </c>
      <c r="T295" s="72"/>
      <c r="U295" s="71">
        <v>24033454</v>
      </c>
      <c r="V295" s="71">
        <v>1150</v>
      </c>
      <c r="W295" s="71">
        <v>245</v>
      </c>
      <c r="X295" s="71">
        <v>9901</v>
      </c>
      <c r="Y295" s="71">
        <v>17108</v>
      </c>
      <c r="Z295" s="71">
        <v>30188</v>
      </c>
      <c r="AA295" s="71">
        <v>10860</v>
      </c>
      <c r="AB295" s="71">
        <v>42413</v>
      </c>
      <c r="AC295" s="71">
        <v>0</v>
      </c>
      <c r="AD295" s="71">
        <v>6.3072358790404053</v>
      </c>
      <c r="AE295" s="72"/>
      <c r="AF295" s="71">
        <v>269272565.17400801</v>
      </c>
      <c r="AG295" s="71">
        <v>1876254.032935811</v>
      </c>
      <c r="AH295" s="71">
        <v>2884392.5306006651</v>
      </c>
      <c r="AI295" s="71">
        <v>66874890.180126347</v>
      </c>
      <c r="AJ295" s="71">
        <v>88863168.037325218</v>
      </c>
      <c r="AK295" s="71">
        <v>0</v>
      </c>
      <c r="AL295" s="71">
        <v>0</v>
      </c>
      <c r="AM295" s="71">
        <v>5826141.5737064732</v>
      </c>
      <c r="AN295" s="71">
        <v>0</v>
      </c>
      <c r="AO295" s="71">
        <v>0</v>
      </c>
      <c r="AP295" s="71">
        <v>435597411.5287025</v>
      </c>
      <c r="AQ295" s="72"/>
      <c r="AR295" s="71">
        <v>1075</v>
      </c>
      <c r="AS295" s="71">
        <v>583</v>
      </c>
      <c r="AT295" s="71">
        <v>0</v>
      </c>
      <c r="AU295" s="71">
        <v>0</v>
      </c>
      <c r="AV295" s="71">
        <v>0</v>
      </c>
      <c r="AW295" s="71">
        <v>0</v>
      </c>
      <c r="AX295" s="71"/>
      <c r="AY295" s="72"/>
      <c r="AZ295" s="71">
        <v>4639.2</v>
      </c>
      <c r="BA295" s="71">
        <v>60094.500000000022</v>
      </c>
      <c r="BB295" s="71">
        <v>0</v>
      </c>
      <c r="BC295" s="71">
        <v>0</v>
      </c>
      <c r="BD295" s="71">
        <v>0</v>
      </c>
      <c r="BE295" s="71">
        <v>0</v>
      </c>
      <c r="BF295" s="71"/>
      <c r="BG295" s="72"/>
      <c r="BH295" s="71">
        <v>10.311</v>
      </c>
      <c r="BI295" s="71">
        <v>0</v>
      </c>
      <c r="BJ295" s="71">
        <v>90.23</v>
      </c>
      <c r="BK295" s="71">
        <v>0</v>
      </c>
      <c r="BL295" s="71">
        <v>0</v>
      </c>
      <c r="BM295" s="71">
        <v>0</v>
      </c>
      <c r="BN295" s="72"/>
      <c r="BO295" s="71">
        <v>1</v>
      </c>
      <c r="BP295" s="71">
        <v>0</v>
      </c>
      <c r="BQ295" s="71">
        <v>5</v>
      </c>
      <c r="BR295" s="71">
        <v>0</v>
      </c>
      <c r="BS295" s="71">
        <v>0</v>
      </c>
      <c r="BT295" s="71">
        <v>0</v>
      </c>
      <c r="BU295"/>
      <c r="BV295" s="70">
        <v>100.541</v>
      </c>
      <c r="BW295" s="70">
        <v>0</v>
      </c>
      <c r="BX295" s="70">
        <v>0</v>
      </c>
      <c r="BY295" s="70">
        <v>0</v>
      </c>
      <c r="BZ295" s="70">
        <v>0</v>
      </c>
      <c r="CA295" s="70">
        <v>0</v>
      </c>
      <c r="CB295" s="70">
        <v>0</v>
      </c>
      <c r="CC295" s="70">
        <v>0</v>
      </c>
      <c r="CD295" s="70">
        <v>0</v>
      </c>
    </row>
    <row r="296" spans="1:82">
      <c r="A296" s="70" t="s">
        <v>2055</v>
      </c>
      <c r="B296" s="70">
        <v>185</v>
      </c>
      <c r="C296" s="70">
        <v>15</v>
      </c>
      <c r="D296" s="70">
        <v>11</v>
      </c>
      <c r="E296" s="70">
        <v>2018</v>
      </c>
      <c r="F296" s="70" t="s">
        <v>183</v>
      </c>
      <c r="G296" s="70" t="s">
        <v>2040</v>
      </c>
      <c r="H296" s="70" t="s">
        <v>2041</v>
      </c>
      <c r="I296" s="148"/>
      <c r="J296" s="71">
        <v>471.32672549564143</v>
      </c>
      <c r="K296" s="71">
        <v>2.3265252205159643</v>
      </c>
      <c r="L296" s="71">
        <v>13.021538663246069</v>
      </c>
      <c r="M296" s="71">
        <v>43.848483710142823</v>
      </c>
      <c r="N296" s="71">
        <v>57.959425008834515</v>
      </c>
      <c r="O296" s="71">
        <v>49.596392815299517</v>
      </c>
      <c r="P296" s="71">
        <v>51.92867246952239</v>
      </c>
      <c r="Q296" s="71">
        <v>2.6742275028107398</v>
      </c>
      <c r="R296" s="71">
        <v>0</v>
      </c>
      <c r="S296" s="71">
        <v>7.6856770613116057</v>
      </c>
      <c r="T296" s="72"/>
      <c r="U296" s="71">
        <v>25933957</v>
      </c>
      <c r="V296" s="71">
        <v>1150</v>
      </c>
      <c r="W296" s="71">
        <v>245</v>
      </c>
      <c r="X296" s="71">
        <v>9901</v>
      </c>
      <c r="Y296" s="71">
        <v>17290</v>
      </c>
      <c r="Z296" s="71">
        <v>30221</v>
      </c>
      <c r="AA296" s="71">
        <v>10864</v>
      </c>
      <c r="AB296" s="71">
        <v>42193</v>
      </c>
      <c r="AC296" s="71">
        <v>0</v>
      </c>
      <c r="AD296" s="71">
        <v>7.6856770613116057</v>
      </c>
      <c r="AE296" s="72"/>
      <c r="AF296" s="71">
        <v>286822719.97650307</v>
      </c>
      <c r="AG296" s="71">
        <v>1666123.530592323</v>
      </c>
      <c r="AH296" s="71">
        <v>2770970.3938225261</v>
      </c>
      <c r="AI296" s="71">
        <v>69299848.061417758</v>
      </c>
      <c r="AJ296" s="71">
        <v>85424041.866232544</v>
      </c>
      <c r="AK296" s="71">
        <v>0</v>
      </c>
      <c r="AL296" s="71">
        <v>0</v>
      </c>
      <c r="AM296" s="71">
        <v>5807913.3142566001</v>
      </c>
      <c r="AN296" s="71">
        <v>0</v>
      </c>
      <c r="AO296" s="71">
        <v>0</v>
      </c>
      <c r="AP296" s="71">
        <v>451791617.14282483</v>
      </c>
      <c r="AQ296" s="72"/>
      <c r="AR296" s="71">
        <v>1130</v>
      </c>
      <c r="AS296" s="71">
        <v>657</v>
      </c>
      <c r="AT296" s="71">
        <v>0</v>
      </c>
      <c r="AU296" s="71">
        <v>0</v>
      </c>
      <c r="AV296" s="71">
        <v>0</v>
      </c>
      <c r="AW296" s="71">
        <v>0</v>
      </c>
      <c r="AX296" s="71"/>
      <c r="AY296" s="72"/>
      <c r="AZ296" s="71">
        <v>4901.5999999999995</v>
      </c>
      <c r="BA296" s="71">
        <v>69226</v>
      </c>
      <c r="BB296" s="71">
        <v>0</v>
      </c>
      <c r="BC296" s="71">
        <v>0</v>
      </c>
      <c r="BD296" s="71">
        <v>0</v>
      </c>
      <c r="BE296" s="71">
        <v>0</v>
      </c>
      <c r="BF296" s="71"/>
      <c r="BG296" s="72"/>
      <c r="BH296" s="71">
        <v>10.544</v>
      </c>
      <c r="BI296" s="71">
        <v>0</v>
      </c>
      <c r="BJ296" s="71">
        <v>98.241</v>
      </c>
      <c r="BK296" s="71">
        <v>0</v>
      </c>
      <c r="BL296" s="71">
        <v>0</v>
      </c>
      <c r="BM296" s="71">
        <v>0</v>
      </c>
      <c r="BN296" s="72"/>
      <c r="BO296" s="71">
        <v>1</v>
      </c>
      <c r="BP296" s="71">
        <v>0</v>
      </c>
      <c r="BQ296" s="71">
        <v>7</v>
      </c>
      <c r="BR296" s="71">
        <v>0</v>
      </c>
      <c r="BS296" s="71">
        <v>0</v>
      </c>
      <c r="BT296" s="71">
        <v>0</v>
      </c>
      <c r="BU296"/>
      <c r="BV296" s="70">
        <v>108.785</v>
      </c>
      <c r="BW296" s="70">
        <v>0</v>
      </c>
      <c r="BX296" s="70">
        <v>0</v>
      </c>
      <c r="BY296" s="70">
        <v>0</v>
      </c>
      <c r="BZ296" s="70">
        <v>0</v>
      </c>
      <c r="CA296" s="70">
        <v>0</v>
      </c>
      <c r="CB296" s="70">
        <v>0</v>
      </c>
      <c r="CC296" s="70">
        <v>0</v>
      </c>
      <c r="CD296" s="70">
        <v>0</v>
      </c>
    </row>
    <row r="297" spans="1:82">
      <c r="A297" s="70" t="s">
        <v>2056</v>
      </c>
      <c r="B297" s="70">
        <v>186</v>
      </c>
      <c r="C297" s="70">
        <v>16</v>
      </c>
      <c r="D297" s="70">
        <v>11</v>
      </c>
      <c r="E297" s="70">
        <v>2019</v>
      </c>
      <c r="F297" s="70" t="s">
        <v>158</v>
      </c>
      <c r="G297" s="70" t="s">
        <v>2040</v>
      </c>
      <c r="H297" s="70" t="s">
        <v>2041</v>
      </c>
      <c r="I297" s="148"/>
      <c r="J297" s="71">
        <v>407.88842889507094</v>
      </c>
      <c r="K297" s="71">
        <v>2.1245476030518318</v>
      </c>
      <c r="L297" s="71">
        <v>13.1335753445102</v>
      </c>
      <c r="M297" s="71">
        <v>42.861790329964712</v>
      </c>
      <c r="N297" s="71">
        <v>55.897781259434701</v>
      </c>
      <c r="O297" s="71">
        <v>48.365429422778469</v>
      </c>
      <c r="P297" s="71">
        <v>51.52084869480646</v>
      </c>
      <c r="Q297" s="71">
        <v>2.5743652287159802</v>
      </c>
      <c r="R297" s="71">
        <v>0</v>
      </c>
      <c r="S297" s="71">
        <v>7.9377626806596719</v>
      </c>
      <c r="T297" s="72"/>
      <c r="U297" s="71">
        <v>22511343</v>
      </c>
      <c r="V297" s="71">
        <v>1150</v>
      </c>
      <c r="W297" s="71">
        <v>245</v>
      </c>
      <c r="X297" s="71">
        <v>9901</v>
      </c>
      <c r="Y297" s="71">
        <v>17488</v>
      </c>
      <c r="Z297" s="71">
        <v>30280</v>
      </c>
      <c r="AA297" s="71">
        <v>10698</v>
      </c>
      <c r="AB297" s="71">
        <v>41717</v>
      </c>
      <c r="AC297" s="71">
        <v>0</v>
      </c>
      <c r="AD297" s="71">
        <v>7.9377626806596719</v>
      </c>
      <c r="AE297" s="72"/>
      <c r="AF297" s="71">
        <v>246624124.61812049</v>
      </c>
      <c r="AG297" s="71">
        <v>1608799.7988435491</v>
      </c>
      <c r="AH297" s="71">
        <v>2933076.0885770698</v>
      </c>
      <c r="AI297" s="71">
        <v>70511672.79008688</v>
      </c>
      <c r="AJ297" s="71">
        <v>82897528.0232656</v>
      </c>
      <c r="AK297" s="71">
        <v>0</v>
      </c>
      <c r="AL297" s="71">
        <v>0</v>
      </c>
      <c r="AM297" s="71">
        <v>5681541.3545921389</v>
      </c>
      <c r="AN297" s="71">
        <v>0</v>
      </c>
      <c r="AO297" s="71">
        <v>0</v>
      </c>
      <c r="AP297" s="71">
        <v>410256742.67348576</v>
      </c>
      <c r="AQ297" s="72"/>
      <c r="AR297" s="71">
        <v>1188</v>
      </c>
      <c r="AS297" s="71">
        <v>720</v>
      </c>
      <c r="AT297" s="71">
        <v>0</v>
      </c>
      <c r="AU297" s="71">
        <v>0</v>
      </c>
      <c r="AV297" s="71">
        <v>0</v>
      </c>
      <c r="AW297" s="71">
        <v>0</v>
      </c>
      <c r="AX297" s="71"/>
      <c r="AY297" s="72"/>
      <c r="AZ297" s="71">
        <v>5199.5000000000009</v>
      </c>
      <c r="BA297" s="71">
        <v>73765.000000000015</v>
      </c>
      <c r="BB297" s="71">
        <v>0</v>
      </c>
      <c r="BC297" s="71">
        <v>0</v>
      </c>
      <c r="BD297" s="71">
        <v>0</v>
      </c>
      <c r="BE297" s="71">
        <v>0</v>
      </c>
      <c r="BF297" s="71"/>
      <c r="BG297" s="72"/>
      <c r="BH297" s="71">
        <v>10.166</v>
      </c>
      <c r="BI297" s="71">
        <v>0</v>
      </c>
      <c r="BJ297" s="71">
        <v>93.224000000000004</v>
      </c>
      <c r="BK297" s="71">
        <v>0</v>
      </c>
      <c r="BL297" s="71">
        <v>0</v>
      </c>
      <c r="BM297" s="71">
        <v>0</v>
      </c>
      <c r="BN297" s="72"/>
      <c r="BO297" s="71">
        <v>1</v>
      </c>
      <c r="BP297" s="71">
        <v>0</v>
      </c>
      <c r="BQ297" s="71">
        <v>7</v>
      </c>
      <c r="BR297" s="71">
        <v>0</v>
      </c>
      <c r="BS297" s="71">
        <v>0</v>
      </c>
      <c r="BT297" s="71">
        <v>0</v>
      </c>
      <c r="BU297"/>
      <c r="BV297" s="70">
        <v>103.39</v>
      </c>
      <c r="BW297" s="70">
        <v>0</v>
      </c>
      <c r="BX297" s="70">
        <v>0</v>
      </c>
      <c r="BY297" s="70">
        <v>0</v>
      </c>
      <c r="BZ297" s="70">
        <v>0</v>
      </c>
      <c r="CA297" s="70">
        <v>0</v>
      </c>
      <c r="CB297" s="70">
        <v>0</v>
      </c>
      <c r="CC297" s="70">
        <v>0</v>
      </c>
      <c r="CD297" s="70">
        <v>0</v>
      </c>
    </row>
    <row r="298" spans="1:82">
      <c r="A298" s="70" t="s">
        <v>2057</v>
      </c>
      <c r="B298" s="70">
        <v>187</v>
      </c>
      <c r="C298" s="70">
        <v>17</v>
      </c>
      <c r="D298" s="70">
        <v>11</v>
      </c>
      <c r="E298" s="70">
        <v>2020</v>
      </c>
      <c r="F298" s="70" t="s">
        <v>159</v>
      </c>
      <c r="G298" s="70" t="s">
        <v>2040</v>
      </c>
      <c r="H298" s="70" t="s">
        <v>2041</v>
      </c>
      <c r="I298" s="148"/>
      <c r="J298" s="71">
        <v>288.65723302499418</v>
      </c>
      <c r="K298" s="71">
        <v>2.0210836969188821</v>
      </c>
      <c r="L298" s="71">
        <v>12.013746487283525</v>
      </c>
      <c r="M298" s="71">
        <v>39.921148717951091</v>
      </c>
      <c r="N298" s="71">
        <v>53.689333981980241</v>
      </c>
      <c r="O298" s="71">
        <v>42.367957037889319</v>
      </c>
      <c r="P298" s="71">
        <v>48.272843156853511</v>
      </c>
      <c r="Q298" s="71">
        <v>2.4291818040355002</v>
      </c>
      <c r="R298" s="71">
        <v>0</v>
      </c>
      <c r="S298" s="71">
        <v>8.6151698707601785</v>
      </c>
      <c r="T298" s="72"/>
      <c r="U298" s="71">
        <v>19302537</v>
      </c>
      <c r="V298" s="71">
        <v>931</v>
      </c>
      <c r="W298" s="71">
        <v>243</v>
      </c>
      <c r="X298" s="71">
        <v>10256</v>
      </c>
      <c r="Y298" s="71">
        <v>17604</v>
      </c>
      <c r="Z298" s="71">
        <v>30275</v>
      </c>
      <c r="AA298" s="71">
        <v>10654</v>
      </c>
      <c r="AB298" s="71">
        <v>41200</v>
      </c>
      <c r="AC298" s="71">
        <v>0</v>
      </c>
      <c r="AD298" s="71">
        <v>8.6151698707601785</v>
      </c>
      <c r="AE298" s="72"/>
      <c r="AF298" s="71">
        <v>207298413.94480109</v>
      </c>
      <c r="AG298" s="71">
        <v>1443687.2668124365</v>
      </c>
      <c r="AH298" s="71">
        <v>2175027.5421104473</v>
      </c>
      <c r="AI298" s="71">
        <v>66714079.438355908</v>
      </c>
      <c r="AJ298" s="71">
        <v>83316929.666743204</v>
      </c>
      <c r="AK298" s="71"/>
      <c r="AL298" s="71"/>
      <c r="AM298" s="71">
        <v>5377057.7415471366</v>
      </c>
      <c r="AN298" s="71"/>
      <c r="AO298" s="71"/>
      <c r="AP298" s="71">
        <v>366325195.60037023</v>
      </c>
      <c r="AQ298" s="72"/>
      <c r="AR298" s="71">
        <v>1253</v>
      </c>
      <c r="AS298" s="71">
        <v>780</v>
      </c>
      <c r="AT298" s="71">
        <v>0</v>
      </c>
      <c r="AU298" s="71">
        <v>0</v>
      </c>
      <c r="AV298" s="71">
        <v>0</v>
      </c>
      <c r="AW298" s="71">
        <v>0</v>
      </c>
      <c r="AX298" s="71"/>
      <c r="AY298" s="72"/>
      <c r="AZ298" s="71">
        <v>5561.8000000000038</v>
      </c>
      <c r="BA298" s="71">
        <v>86875.499999999869</v>
      </c>
      <c r="BB298" s="71">
        <v>0</v>
      </c>
      <c r="BC298" s="71">
        <v>0</v>
      </c>
      <c r="BD298" s="71">
        <v>0</v>
      </c>
      <c r="BE298" s="71">
        <v>0</v>
      </c>
      <c r="BF298" s="71"/>
      <c r="BG298" s="72"/>
      <c r="BH298" s="71">
        <v>8.8770000000000007</v>
      </c>
      <c r="BI298" s="71">
        <v>0</v>
      </c>
      <c r="BJ298" s="71">
        <v>88.221999999999994</v>
      </c>
      <c r="BK298" s="71">
        <v>0</v>
      </c>
      <c r="BL298" s="71">
        <v>0</v>
      </c>
      <c r="BM298" s="71">
        <v>0</v>
      </c>
      <c r="BN298" s="72"/>
      <c r="BO298" s="71">
        <v>1</v>
      </c>
      <c r="BP298" s="71">
        <v>0</v>
      </c>
      <c r="BQ298" s="71">
        <v>7</v>
      </c>
      <c r="BR298" s="71">
        <v>0</v>
      </c>
      <c r="BS298" s="71">
        <v>0</v>
      </c>
      <c r="BT298" s="71">
        <v>0</v>
      </c>
      <c r="BU298"/>
      <c r="BV298" s="70">
        <v>97.099000000000004</v>
      </c>
      <c r="BW298" s="70">
        <v>0</v>
      </c>
      <c r="BX298" s="70">
        <v>0</v>
      </c>
      <c r="BY298" s="70">
        <v>0</v>
      </c>
      <c r="BZ298" s="70">
        <v>0</v>
      </c>
      <c r="CA298" s="70">
        <v>0</v>
      </c>
      <c r="CB298" s="70">
        <v>0</v>
      </c>
      <c r="CC298" s="70">
        <v>0</v>
      </c>
      <c r="CD298" s="70">
        <v>0</v>
      </c>
    </row>
    <row r="299" spans="1:82">
      <c r="A299" s="70" t="s">
        <v>2058</v>
      </c>
      <c r="B299" s="70">
        <v>187</v>
      </c>
      <c r="C299" s="70">
        <v>18</v>
      </c>
      <c r="D299" s="70">
        <v>11</v>
      </c>
      <c r="E299" s="70">
        <v>2021</v>
      </c>
      <c r="F299" s="70" t="s">
        <v>160</v>
      </c>
      <c r="G299" s="70" t="s">
        <v>2040</v>
      </c>
      <c r="H299" s="70" t="s">
        <v>2041</v>
      </c>
      <c r="I299" s="148"/>
      <c r="J299" s="71">
        <v>336.55401653609107</v>
      </c>
      <c r="K299" s="71">
        <v>2.1522912914766872</v>
      </c>
      <c r="L299" s="71">
        <v>9.9525335810056301</v>
      </c>
      <c r="M299" s="71">
        <v>42.461213311411711</v>
      </c>
      <c r="N299" s="71">
        <v>57.172403021982177</v>
      </c>
      <c r="O299" s="71">
        <v>40.999686538192542</v>
      </c>
      <c r="P299" s="71">
        <v>48.95668192355204</v>
      </c>
      <c r="Q299" s="71">
        <v>2.3785155940493499</v>
      </c>
      <c r="R299" s="71">
        <v>0</v>
      </c>
      <c r="S299" s="71">
        <v>6.1123737636269038</v>
      </c>
      <c r="T299" s="72"/>
      <c r="U299" s="71">
        <v>20362586</v>
      </c>
      <c r="V299" s="71">
        <v>931</v>
      </c>
      <c r="W299" s="71">
        <v>243</v>
      </c>
      <c r="X299" s="71">
        <v>10256</v>
      </c>
      <c r="Y299" s="71">
        <v>17768</v>
      </c>
      <c r="Z299" s="71">
        <v>30166</v>
      </c>
      <c r="AA299" s="71">
        <v>10536</v>
      </c>
      <c r="AB299" s="71">
        <v>40737</v>
      </c>
      <c r="AC299" s="71">
        <v>0</v>
      </c>
      <c r="AD299" s="71">
        <v>6.1123737636269038</v>
      </c>
      <c r="AE299" s="72"/>
      <c r="AF299" s="71">
        <v>205981487.83833811</v>
      </c>
      <c r="AG299" s="71">
        <v>1529966.4155999147</v>
      </c>
      <c r="AH299" s="71">
        <v>1735408.9106895481</v>
      </c>
      <c r="AI299" s="71">
        <v>70120781.989099294</v>
      </c>
      <c r="AJ299" s="71">
        <v>84088818.280608341</v>
      </c>
      <c r="AK299" s="71">
        <v>0</v>
      </c>
      <c r="AL299" s="71">
        <v>0</v>
      </c>
      <c r="AM299" s="71">
        <v>5347296.9976264676</v>
      </c>
      <c r="AN299" s="71">
        <v>0</v>
      </c>
      <c r="AO299" s="71">
        <v>0</v>
      </c>
      <c r="AP299" s="71">
        <v>368803760.43196172</v>
      </c>
      <c r="AQ299" s="72"/>
      <c r="AR299" s="71">
        <v>1313</v>
      </c>
      <c r="AS299" s="71">
        <v>845</v>
      </c>
      <c r="AT299" s="71">
        <v>0</v>
      </c>
      <c r="AU299" s="71">
        <v>0</v>
      </c>
      <c r="AV299" s="71">
        <v>0</v>
      </c>
      <c r="AW299" s="71">
        <v>0</v>
      </c>
      <c r="AX299" s="71"/>
      <c r="AY299" s="72"/>
      <c r="AZ299" s="71">
        <v>5955.6000000000058</v>
      </c>
      <c r="BA299" s="71">
        <v>94869.699999999881</v>
      </c>
      <c r="BB299" s="71">
        <v>0</v>
      </c>
      <c r="BC299" s="71">
        <v>0</v>
      </c>
      <c r="BD299" s="71">
        <v>0</v>
      </c>
      <c r="BE299" s="71">
        <v>0</v>
      </c>
      <c r="BF299" s="71"/>
      <c r="BG299" s="72"/>
      <c r="BH299" s="71">
        <v>9.6530000000000005</v>
      </c>
      <c r="BI299" s="71">
        <v>0</v>
      </c>
      <c r="BJ299" s="71">
        <v>82.483999999999995</v>
      </c>
      <c r="BK299" s="71">
        <v>0</v>
      </c>
      <c r="BL299" s="71">
        <v>0</v>
      </c>
      <c r="BM299" s="71">
        <v>0</v>
      </c>
      <c r="BN299" s="72"/>
      <c r="BO299" s="71">
        <v>1</v>
      </c>
      <c r="BP299" s="71">
        <v>0</v>
      </c>
      <c r="BQ299" s="71">
        <v>7</v>
      </c>
      <c r="BR299" s="71">
        <v>0</v>
      </c>
      <c r="BS299" s="71">
        <v>0</v>
      </c>
      <c r="BT299" s="71">
        <v>0</v>
      </c>
      <c r="BU299"/>
      <c r="BV299" s="70">
        <v>92.137</v>
      </c>
      <c r="BW299" s="70">
        <v>0</v>
      </c>
      <c r="BX299" s="70">
        <v>0</v>
      </c>
      <c r="BY299" s="70">
        <v>0</v>
      </c>
      <c r="BZ299" s="70">
        <v>0</v>
      </c>
      <c r="CA299" s="70">
        <v>0</v>
      </c>
      <c r="CB299" s="70">
        <v>0</v>
      </c>
      <c r="CC299" s="70">
        <v>0</v>
      </c>
      <c r="CD299" s="70">
        <v>0</v>
      </c>
    </row>
    <row r="300" spans="1:82">
      <c r="A300" s="70" t="s">
        <v>2059</v>
      </c>
      <c r="B300" s="70">
        <v>187</v>
      </c>
      <c r="C300" s="70">
        <v>19</v>
      </c>
      <c r="D300" s="70">
        <v>11</v>
      </c>
      <c r="E300" s="70">
        <v>2022</v>
      </c>
      <c r="F300" s="70" t="s">
        <v>161</v>
      </c>
      <c r="G300" s="70" t="s">
        <v>2040</v>
      </c>
      <c r="H300" s="70" t="s">
        <v>2041</v>
      </c>
      <c r="I300" s="148"/>
      <c r="J300" s="71">
        <v>339.95118704377302</v>
      </c>
      <c r="K300" s="71">
        <v>1.9309802014448907</v>
      </c>
      <c r="L300" s="71">
        <v>9.155040926893804</v>
      </c>
      <c r="M300" s="71">
        <v>40.814894705410175</v>
      </c>
      <c r="N300" s="71">
        <v>61.009098967909196</v>
      </c>
      <c r="O300" s="71">
        <v>43.026780695064559</v>
      </c>
      <c r="P300" s="71">
        <v>48.139188872180057</v>
      </c>
      <c r="Q300" s="71">
        <v>2.3917639613778197</v>
      </c>
      <c r="R300" s="71">
        <v>0</v>
      </c>
      <c r="S300" s="71">
        <v>5.6776457989066254</v>
      </c>
      <c r="T300" s="72"/>
      <c r="U300" s="71">
        <v>23731532</v>
      </c>
      <c r="V300" s="71">
        <v>931</v>
      </c>
      <c r="W300" s="71">
        <v>243</v>
      </c>
      <c r="X300" s="71">
        <v>10256</v>
      </c>
      <c r="Y300" s="71">
        <v>18142</v>
      </c>
      <c r="Z300" s="71">
        <v>30078</v>
      </c>
      <c r="AA300" s="71">
        <v>10518</v>
      </c>
      <c r="AB300" s="71">
        <v>40628</v>
      </c>
      <c r="AC300" s="71">
        <v>0</v>
      </c>
      <c r="AD300" s="71">
        <v>5.6776457989066254</v>
      </c>
      <c r="AE300" s="72"/>
      <c r="AF300" s="71">
        <v>214751646.66998154</v>
      </c>
      <c r="AG300" s="71">
        <v>1451606.6527486416</v>
      </c>
      <c r="AH300" s="71">
        <v>1890935.3012576834</v>
      </c>
      <c r="AI300" s="71">
        <v>66137482.914127477</v>
      </c>
      <c r="AJ300" s="71">
        <v>92831287.567115232</v>
      </c>
      <c r="AK300" s="71">
        <v>0</v>
      </c>
      <c r="AL300" s="71">
        <v>0</v>
      </c>
      <c r="AM300" s="71">
        <v>5246183.7171722911</v>
      </c>
      <c r="AN300" s="71">
        <v>0</v>
      </c>
      <c r="AO300" s="71">
        <v>0</v>
      </c>
      <c r="AP300" s="71">
        <v>382309142.82240283</v>
      </c>
      <c r="AQ300" s="72"/>
      <c r="AR300" s="71">
        <v>1382</v>
      </c>
      <c r="AS300" s="71">
        <v>931</v>
      </c>
      <c r="AT300" s="71">
        <v>0</v>
      </c>
      <c r="AU300" s="71">
        <v>0</v>
      </c>
      <c r="AV300" s="71">
        <v>0</v>
      </c>
      <c r="AW300" s="71">
        <v>0</v>
      </c>
      <c r="AX300" s="71"/>
      <c r="AY300" s="72"/>
      <c r="AZ300" s="71">
        <v>6404.0000000000045</v>
      </c>
      <c r="BA300" s="71">
        <v>101559.59999999987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2060</v>
      </c>
      <c r="B301" s="70">
        <v>187</v>
      </c>
      <c r="C301" s="70">
        <v>20</v>
      </c>
      <c r="D301" s="70">
        <v>11</v>
      </c>
      <c r="E301" s="70">
        <v>2023</v>
      </c>
      <c r="F301" s="70" t="s">
        <v>1539</v>
      </c>
      <c r="G301" s="70" t="s">
        <v>2040</v>
      </c>
      <c r="H301" s="70" t="s">
        <v>2041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1444</v>
      </c>
      <c r="AS301" s="71">
        <v>947</v>
      </c>
      <c r="AT301" s="71">
        <v>0</v>
      </c>
      <c r="AU301" s="71">
        <v>0</v>
      </c>
      <c r="AV301" s="71">
        <v>0</v>
      </c>
      <c r="AW301" s="71">
        <v>0</v>
      </c>
      <c r="AX301" s="71"/>
      <c r="AY301" s="72"/>
      <c r="AZ301" s="71">
        <v>6803.2999999999975</v>
      </c>
      <c r="BA301" s="71">
        <v>102351.19999999988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2061</v>
      </c>
      <c r="B302" s="70">
        <v>187</v>
      </c>
      <c r="C302" s="70">
        <v>21</v>
      </c>
      <c r="D302" s="70">
        <v>11</v>
      </c>
      <c r="E302" s="70">
        <v>2024</v>
      </c>
      <c r="F302" s="70" t="s">
        <v>1558</v>
      </c>
      <c r="G302" s="70" t="s">
        <v>2040</v>
      </c>
      <c r="H302" s="70" t="s">
        <v>2041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2062</v>
      </c>
      <c r="B303" s="70">
        <v>137</v>
      </c>
      <c r="C303" s="70">
        <v>1</v>
      </c>
      <c r="D303" s="70">
        <v>9</v>
      </c>
      <c r="E303" s="70">
        <v>1990</v>
      </c>
      <c r="F303" s="70" t="s">
        <v>787</v>
      </c>
      <c r="G303" s="70" t="s">
        <v>2063</v>
      </c>
      <c r="H303" s="70" t="s">
        <v>2064</v>
      </c>
      <c r="I303" s="148"/>
      <c r="J303" s="71">
        <v>90.925271377775132</v>
      </c>
      <c r="K303" s="71">
        <v>19.01705897712451</v>
      </c>
      <c r="L303" s="71">
        <v>13.533677378464221</v>
      </c>
      <c r="M303" s="71">
        <v>22.331689251674721</v>
      </c>
      <c r="N303" s="71">
        <v>44.702059267109441</v>
      </c>
      <c r="O303" s="71">
        <v>34.572321225863803</v>
      </c>
      <c r="P303" s="71">
        <v>56.397752702908399</v>
      </c>
      <c r="Q303" s="71">
        <v>2.9849214775778798</v>
      </c>
      <c r="R303" s="71">
        <v>0</v>
      </c>
      <c r="S303" s="71">
        <v>3.589772138032953</v>
      </c>
      <c r="T303" s="72"/>
      <c r="U303" s="71">
        <v>6927210</v>
      </c>
      <c r="V303" s="71">
        <v>3363</v>
      </c>
      <c r="W303" s="71">
        <v>147</v>
      </c>
      <c r="X303" s="71">
        <v>8977</v>
      </c>
      <c r="Y303" s="71">
        <v>11480</v>
      </c>
      <c r="Z303" s="71">
        <v>14220</v>
      </c>
      <c r="AA303" s="71">
        <v>13694</v>
      </c>
      <c r="AB303" s="71">
        <v>48465</v>
      </c>
      <c r="AC303" s="71">
        <v>0</v>
      </c>
      <c r="AD303" s="71">
        <v>3.589772138032953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2065</v>
      </c>
      <c r="B304" s="70">
        <v>138</v>
      </c>
      <c r="C304" s="70">
        <v>2</v>
      </c>
      <c r="D304" s="70">
        <v>9</v>
      </c>
      <c r="E304" s="70">
        <v>2005</v>
      </c>
      <c r="F304" s="70" t="s">
        <v>789</v>
      </c>
      <c r="G304" s="70" t="s">
        <v>2063</v>
      </c>
      <c r="H304" s="70" t="s">
        <v>2064</v>
      </c>
      <c r="I304" s="148"/>
      <c r="J304" s="71">
        <v>149.84292566582729</v>
      </c>
      <c r="K304" s="71">
        <v>15.064231333604191</v>
      </c>
      <c r="L304" s="71">
        <v>35.49205731948463</v>
      </c>
      <c r="M304" s="71">
        <v>45.369178594509009</v>
      </c>
      <c r="N304" s="71">
        <v>67.859572136692023</v>
      </c>
      <c r="O304" s="71">
        <v>57.109114695336629</v>
      </c>
      <c r="P304" s="71">
        <v>53.278689867622568</v>
      </c>
      <c r="Q304" s="71">
        <v>2.8391987619954602</v>
      </c>
      <c r="R304" s="71">
        <v>0</v>
      </c>
      <c r="S304" s="71">
        <v>3.7263643221711509</v>
      </c>
      <c r="T304" s="72"/>
      <c r="U304" s="71">
        <v>9259851</v>
      </c>
      <c r="V304" s="71">
        <v>3107</v>
      </c>
      <c r="W304" s="71">
        <v>418</v>
      </c>
      <c r="X304" s="71">
        <v>7643</v>
      </c>
      <c r="Y304" s="71">
        <v>13436</v>
      </c>
      <c r="Z304" s="71">
        <v>27182</v>
      </c>
      <c r="AA304" s="71">
        <v>10595</v>
      </c>
      <c r="AB304" s="71">
        <v>48192</v>
      </c>
      <c r="AC304" s="71">
        <v>0</v>
      </c>
      <c r="AD304" s="71">
        <v>3.7263643221711509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2066</v>
      </c>
      <c r="B305" s="70">
        <v>139</v>
      </c>
      <c r="C305" s="70">
        <v>3</v>
      </c>
      <c r="D305" s="70">
        <v>9</v>
      </c>
      <c r="E305" s="70">
        <v>2006</v>
      </c>
      <c r="F305" s="70" t="s">
        <v>790</v>
      </c>
      <c r="G305" s="70" t="s">
        <v>2063</v>
      </c>
      <c r="H305" s="70" t="s">
        <v>2064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2067</v>
      </c>
      <c r="B306" s="70">
        <v>140</v>
      </c>
      <c r="C306" s="70">
        <v>4</v>
      </c>
      <c r="D306" s="70">
        <v>9</v>
      </c>
      <c r="E306" s="70">
        <v>2007</v>
      </c>
      <c r="F306" s="70" t="s">
        <v>791</v>
      </c>
      <c r="G306" s="70" t="s">
        <v>2063</v>
      </c>
      <c r="H306" s="70" t="s">
        <v>2064</v>
      </c>
      <c r="I306" s="148"/>
      <c r="J306" s="71">
        <v>138.8027795692777</v>
      </c>
      <c r="K306" s="71">
        <v>11.322719120794449</v>
      </c>
      <c r="L306" s="71">
        <v>35.899353693480499</v>
      </c>
      <c r="M306" s="71">
        <v>44.042058167462287</v>
      </c>
      <c r="N306" s="71">
        <v>61.985412062068207</v>
      </c>
      <c r="O306" s="71">
        <v>55.787159394215543</v>
      </c>
      <c r="P306" s="71">
        <v>52.831863591872008</v>
      </c>
      <c r="Q306" s="71">
        <v>2.9449684521376698</v>
      </c>
      <c r="R306" s="71">
        <v>0</v>
      </c>
      <c r="S306" s="71">
        <v>4.0685233237726814</v>
      </c>
      <c r="T306" s="72"/>
      <c r="U306" s="71">
        <v>10590959</v>
      </c>
      <c r="V306" s="71">
        <v>3413</v>
      </c>
      <c r="W306" s="71">
        <v>529</v>
      </c>
      <c r="X306" s="71">
        <v>9346</v>
      </c>
      <c r="Y306" s="71">
        <v>13569</v>
      </c>
      <c r="Z306" s="71">
        <v>27603</v>
      </c>
      <c r="AA306" s="71">
        <v>10346</v>
      </c>
      <c r="AB306" s="71">
        <v>47344</v>
      </c>
      <c r="AC306" s="71">
        <v>0</v>
      </c>
      <c r="AD306" s="71">
        <v>4.0685233237726814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2068</v>
      </c>
      <c r="B307" s="70">
        <v>141</v>
      </c>
      <c r="C307" s="70">
        <v>5</v>
      </c>
      <c r="D307" s="70">
        <v>9</v>
      </c>
      <c r="E307" s="70">
        <v>2008</v>
      </c>
      <c r="F307" s="70" t="s">
        <v>792</v>
      </c>
      <c r="G307" s="70" t="s">
        <v>2063</v>
      </c>
      <c r="H307" s="70" t="s">
        <v>2064</v>
      </c>
      <c r="I307" s="148"/>
      <c r="J307" s="71">
        <v>126.3890742073098</v>
      </c>
      <c r="K307" s="71">
        <v>10.82602636901157</v>
      </c>
      <c r="L307" s="71">
        <v>32.024769151584337</v>
      </c>
      <c r="M307" s="71">
        <v>45.262748503000353</v>
      </c>
      <c r="N307" s="71">
        <v>60.446361968435653</v>
      </c>
      <c r="O307" s="71">
        <v>54.510566128475688</v>
      </c>
      <c r="P307" s="71">
        <v>51.756618185651703</v>
      </c>
      <c r="Q307" s="71">
        <v>2.8737529486800302</v>
      </c>
      <c r="R307" s="71">
        <v>0</v>
      </c>
      <c r="S307" s="71">
        <v>4.0609980204944556</v>
      </c>
      <c r="T307" s="72"/>
      <c r="U307" s="71">
        <v>10466451</v>
      </c>
      <c r="V307" s="71">
        <v>3413</v>
      </c>
      <c r="W307" s="71">
        <v>529</v>
      </c>
      <c r="X307" s="71">
        <v>9346</v>
      </c>
      <c r="Y307" s="71">
        <v>13642</v>
      </c>
      <c r="Z307" s="71">
        <v>27918</v>
      </c>
      <c r="AA307" s="71">
        <v>10147</v>
      </c>
      <c r="AB307" s="71">
        <v>46959</v>
      </c>
      <c r="AC307" s="71">
        <v>0</v>
      </c>
      <c r="AD307" s="71">
        <v>4.0609980204944556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2069</v>
      </c>
      <c r="B308" s="70">
        <v>142</v>
      </c>
      <c r="C308" s="70">
        <v>6</v>
      </c>
      <c r="D308" s="70">
        <v>9</v>
      </c>
      <c r="E308" s="70">
        <v>2009</v>
      </c>
      <c r="F308" s="70" t="s">
        <v>176</v>
      </c>
      <c r="G308" s="70" t="s">
        <v>2063</v>
      </c>
      <c r="H308" s="70" t="s">
        <v>2064</v>
      </c>
      <c r="I308" s="148"/>
      <c r="J308" s="71">
        <v>132.3315707181587</v>
      </c>
      <c r="K308" s="71">
        <v>8.3790548617956802</v>
      </c>
      <c r="L308" s="71">
        <v>27.556041589709022</v>
      </c>
      <c r="M308" s="71">
        <v>47.334060015581109</v>
      </c>
      <c r="N308" s="71">
        <v>61.27897241502329</v>
      </c>
      <c r="O308" s="71">
        <v>55.423632696977783</v>
      </c>
      <c r="P308" s="71">
        <v>49.242376121614001</v>
      </c>
      <c r="Q308" s="71">
        <v>2.7171232782841499</v>
      </c>
      <c r="R308" s="71">
        <v>0</v>
      </c>
      <c r="S308" s="71">
        <v>3.626235787308894</v>
      </c>
      <c r="T308" s="72"/>
      <c r="U308" s="71">
        <v>9156175</v>
      </c>
      <c r="V308" s="71">
        <v>3156</v>
      </c>
      <c r="W308" s="71">
        <v>661</v>
      </c>
      <c r="X308" s="71">
        <v>10106</v>
      </c>
      <c r="Y308" s="71">
        <v>13743</v>
      </c>
      <c r="Z308" s="71">
        <v>28018</v>
      </c>
      <c r="AA308" s="71">
        <v>9911</v>
      </c>
      <c r="AB308" s="71">
        <v>46608</v>
      </c>
      <c r="AC308" s="71">
        <v>0</v>
      </c>
      <c r="AD308" s="71">
        <v>3.626235787308894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9.43</v>
      </c>
      <c r="BI308" s="71">
        <v>0</v>
      </c>
      <c r="BJ308" s="71">
        <v>51.84</v>
      </c>
      <c r="BK308" s="71">
        <v>0</v>
      </c>
      <c r="BL308" s="71">
        <v>0</v>
      </c>
      <c r="BM308" s="71">
        <v>0</v>
      </c>
      <c r="BN308" s="72"/>
      <c r="BO308" s="71">
        <v>1</v>
      </c>
      <c r="BP308" s="71">
        <v>0</v>
      </c>
      <c r="BQ308" s="71">
        <v>7</v>
      </c>
      <c r="BR308" s="71">
        <v>0</v>
      </c>
      <c r="BS308" s="71">
        <v>0</v>
      </c>
      <c r="BT308" s="71">
        <v>0</v>
      </c>
      <c r="BU308"/>
      <c r="BV308" s="70">
        <v>61.27</v>
      </c>
      <c r="BW308" s="70">
        <v>0</v>
      </c>
      <c r="BX308" s="70">
        <v>0</v>
      </c>
      <c r="BY308" s="70">
        <v>0</v>
      </c>
      <c r="BZ308" s="70">
        <v>0</v>
      </c>
      <c r="CA308" s="70">
        <v>0</v>
      </c>
      <c r="CB308" s="70">
        <v>0</v>
      </c>
      <c r="CC308" s="70">
        <v>0</v>
      </c>
      <c r="CD308" s="70">
        <v>0</v>
      </c>
    </row>
    <row r="309" spans="1:82">
      <c r="A309" s="70" t="s">
        <v>2070</v>
      </c>
      <c r="B309" s="70">
        <v>143</v>
      </c>
      <c r="C309" s="70">
        <v>7</v>
      </c>
      <c r="D309" s="70">
        <v>9</v>
      </c>
      <c r="E309" s="70">
        <v>2010</v>
      </c>
      <c r="F309" s="70" t="s">
        <v>177</v>
      </c>
      <c r="G309" s="70" t="s">
        <v>2063</v>
      </c>
      <c r="H309" s="70" t="s">
        <v>2064</v>
      </c>
      <c r="I309" s="148"/>
      <c r="J309" s="71">
        <v>130.9049755384045</v>
      </c>
      <c r="K309" s="71">
        <v>10.12248053911248</v>
      </c>
      <c r="L309" s="71">
        <v>26.079238449890049</v>
      </c>
      <c r="M309" s="71">
        <v>46.168858963362467</v>
      </c>
      <c r="N309" s="71">
        <v>61.943929191772988</v>
      </c>
      <c r="O309" s="71">
        <v>55.531545339107574</v>
      </c>
      <c r="P309" s="71">
        <v>49.83609954680842</v>
      </c>
      <c r="Q309" s="71">
        <v>2.8037637573748699</v>
      </c>
      <c r="R309" s="71">
        <v>0</v>
      </c>
      <c r="S309" s="71">
        <v>3.5484601017370552</v>
      </c>
      <c r="T309" s="72"/>
      <c r="U309" s="71">
        <v>9599718</v>
      </c>
      <c r="V309" s="71">
        <v>3156</v>
      </c>
      <c r="W309" s="71">
        <v>661</v>
      </c>
      <c r="X309" s="71">
        <v>10106</v>
      </c>
      <c r="Y309" s="71">
        <v>13797</v>
      </c>
      <c r="Z309" s="71">
        <v>28203</v>
      </c>
      <c r="AA309" s="71">
        <v>9780</v>
      </c>
      <c r="AB309" s="71">
        <v>46085</v>
      </c>
      <c r="AC309" s="71">
        <v>0</v>
      </c>
      <c r="AD309" s="71">
        <v>3.5484601017370552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10.052</v>
      </c>
      <c r="BI309" s="71">
        <v>0</v>
      </c>
      <c r="BJ309" s="71">
        <v>53.695999999999998</v>
      </c>
      <c r="BK309" s="71">
        <v>0</v>
      </c>
      <c r="BL309" s="71">
        <v>0</v>
      </c>
      <c r="BM309" s="71">
        <v>0</v>
      </c>
      <c r="BN309" s="72"/>
      <c r="BO309" s="71">
        <v>1</v>
      </c>
      <c r="BP309" s="71">
        <v>0</v>
      </c>
      <c r="BQ309" s="71">
        <v>7</v>
      </c>
      <c r="BR309" s="71">
        <v>0</v>
      </c>
      <c r="BS309" s="71">
        <v>0</v>
      </c>
      <c r="BT309" s="71">
        <v>0</v>
      </c>
      <c r="BU309"/>
      <c r="BV309" s="70">
        <v>63.747999999999998</v>
      </c>
      <c r="BW309" s="70">
        <v>0</v>
      </c>
      <c r="BX309" s="70">
        <v>0</v>
      </c>
      <c r="BY309" s="70">
        <v>0</v>
      </c>
      <c r="BZ309" s="70">
        <v>0</v>
      </c>
      <c r="CA309" s="70">
        <v>0</v>
      </c>
      <c r="CB309" s="70">
        <v>0</v>
      </c>
      <c r="CC309" s="70">
        <v>0</v>
      </c>
      <c r="CD309" s="70">
        <v>0</v>
      </c>
    </row>
    <row r="310" spans="1:82">
      <c r="A310" s="70" t="s">
        <v>2071</v>
      </c>
      <c r="B310" s="70">
        <v>144</v>
      </c>
      <c r="C310" s="70">
        <v>8</v>
      </c>
      <c r="D310" s="70">
        <v>9</v>
      </c>
      <c r="E310" s="70">
        <v>2011</v>
      </c>
      <c r="F310" s="70" t="s">
        <v>178</v>
      </c>
      <c r="G310" s="70" t="s">
        <v>2063</v>
      </c>
      <c r="H310" s="70" t="s">
        <v>2064</v>
      </c>
      <c r="I310" s="148"/>
      <c r="J310" s="71">
        <v>156.05271013505711</v>
      </c>
      <c r="K310" s="71">
        <v>13.30048501400422</v>
      </c>
      <c r="L310" s="71">
        <v>26.34131498718466</v>
      </c>
      <c r="M310" s="71">
        <v>53.893761805358899</v>
      </c>
      <c r="N310" s="71">
        <v>67.535233732863816</v>
      </c>
      <c r="O310" s="71">
        <v>54.65526097283351</v>
      </c>
      <c r="P310" s="71">
        <v>47.599214983680284</v>
      </c>
      <c r="Q310" s="71">
        <v>3.20793293492823</v>
      </c>
      <c r="R310" s="71">
        <v>0</v>
      </c>
      <c r="S310" s="71">
        <v>4.1161492891424576</v>
      </c>
      <c r="T310" s="72"/>
      <c r="U310" s="71">
        <v>9884715</v>
      </c>
      <c r="V310" s="71">
        <v>3156</v>
      </c>
      <c r="W310" s="71">
        <v>661</v>
      </c>
      <c r="X310" s="71">
        <v>10106</v>
      </c>
      <c r="Y310" s="71">
        <v>13879</v>
      </c>
      <c r="Z310" s="71">
        <v>28361</v>
      </c>
      <c r="AA310" s="71">
        <v>9619</v>
      </c>
      <c r="AB310" s="71">
        <v>45712</v>
      </c>
      <c r="AC310" s="71">
        <v>0</v>
      </c>
      <c r="AD310" s="71">
        <v>4.1161492891424576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9.7309999999999999</v>
      </c>
      <c r="BI310" s="71">
        <v>0</v>
      </c>
      <c r="BJ310" s="71">
        <v>45.015999999999998</v>
      </c>
      <c r="BK310" s="71">
        <v>0</v>
      </c>
      <c r="BL310" s="71">
        <v>0</v>
      </c>
      <c r="BM310" s="71">
        <v>0</v>
      </c>
      <c r="BN310" s="72"/>
      <c r="BO310" s="71">
        <v>1</v>
      </c>
      <c r="BP310" s="71">
        <v>0</v>
      </c>
      <c r="BQ310" s="71">
        <v>6</v>
      </c>
      <c r="BR310" s="71">
        <v>0</v>
      </c>
      <c r="BS310" s="71">
        <v>0</v>
      </c>
      <c r="BT310" s="71">
        <v>0</v>
      </c>
      <c r="BU310"/>
      <c r="BV310" s="70">
        <v>54.747</v>
      </c>
      <c r="BW310" s="70">
        <v>0</v>
      </c>
      <c r="BX310" s="70">
        <v>0</v>
      </c>
      <c r="BY310" s="70">
        <v>0</v>
      </c>
      <c r="BZ310" s="70">
        <v>0</v>
      </c>
      <c r="CA310" s="70">
        <v>0</v>
      </c>
      <c r="CB310" s="70">
        <v>0</v>
      </c>
      <c r="CC310" s="70">
        <v>0</v>
      </c>
      <c r="CD310" s="70">
        <v>0</v>
      </c>
    </row>
    <row r="311" spans="1:82">
      <c r="A311" s="70" t="s">
        <v>2072</v>
      </c>
      <c r="B311" s="70">
        <v>145</v>
      </c>
      <c r="C311" s="70">
        <v>9</v>
      </c>
      <c r="D311" s="70">
        <v>9</v>
      </c>
      <c r="E311" s="70">
        <v>2012</v>
      </c>
      <c r="F311" s="70" t="s">
        <v>179</v>
      </c>
      <c r="G311" s="1064" t="s">
        <v>2063</v>
      </c>
      <c r="H311" s="70" t="s">
        <v>2064</v>
      </c>
      <c r="I311" s="148"/>
      <c r="J311" s="71">
        <v>173.444786327858</v>
      </c>
      <c r="K311" s="71">
        <v>13.381995194634129</v>
      </c>
      <c r="L311" s="71">
        <v>28.759221098298241</v>
      </c>
      <c r="M311" s="71">
        <v>56.789181885482037</v>
      </c>
      <c r="N311" s="71">
        <v>77.68876743995537</v>
      </c>
      <c r="O311" s="71">
        <v>54.810230896775678</v>
      </c>
      <c r="P311" s="71">
        <v>47.501761633009103</v>
      </c>
      <c r="Q311" s="71">
        <v>3.46873287866081</v>
      </c>
      <c r="R311" s="71">
        <v>0</v>
      </c>
      <c r="S311" s="71">
        <v>3.6042640529495</v>
      </c>
      <c r="T311" s="72"/>
      <c r="U311" s="71">
        <v>10883591</v>
      </c>
      <c r="V311" s="71">
        <v>3156</v>
      </c>
      <c r="W311" s="71">
        <v>661</v>
      </c>
      <c r="X311" s="71">
        <v>10106</v>
      </c>
      <c r="Y311" s="71">
        <v>14072</v>
      </c>
      <c r="Z311" s="71">
        <v>28667</v>
      </c>
      <c r="AA311" s="71">
        <v>9545</v>
      </c>
      <c r="AB311" s="71">
        <v>45494</v>
      </c>
      <c r="AC311" s="71">
        <v>0</v>
      </c>
      <c r="AD311" s="71">
        <v>3.6042640529495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11.423999999999999</v>
      </c>
      <c r="BI311" s="71">
        <v>0</v>
      </c>
      <c r="BJ311" s="71">
        <v>62.598999999999997</v>
      </c>
      <c r="BK311" s="71">
        <v>0</v>
      </c>
      <c r="BL311" s="71">
        <v>0</v>
      </c>
      <c r="BM311" s="71">
        <v>0</v>
      </c>
      <c r="BN311" s="72"/>
      <c r="BO311" s="71">
        <v>1</v>
      </c>
      <c r="BP311" s="71">
        <v>0</v>
      </c>
      <c r="BQ311" s="71">
        <v>8</v>
      </c>
      <c r="BR311" s="71">
        <v>0</v>
      </c>
      <c r="BS311" s="71">
        <v>0</v>
      </c>
      <c r="BT311" s="71">
        <v>0</v>
      </c>
      <c r="BU311"/>
      <c r="BV311" s="70">
        <v>74.022999999999996</v>
      </c>
      <c r="BW311" s="70">
        <v>0</v>
      </c>
      <c r="BX311" s="70">
        <v>0</v>
      </c>
      <c r="BY311" s="70">
        <v>0</v>
      </c>
      <c r="BZ311" s="70">
        <v>0</v>
      </c>
      <c r="CA311" s="70">
        <v>0</v>
      </c>
      <c r="CB311" s="70">
        <v>0</v>
      </c>
      <c r="CC311" s="70">
        <v>0</v>
      </c>
      <c r="CD311" s="70">
        <v>0</v>
      </c>
    </row>
    <row r="312" spans="1:82">
      <c r="A312" s="70" t="s">
        <v>2073</v>
      </c>
      <c r="B312" s="70">
        <v>146</v>
      </c>
      <c r="C312" s="70">
        <v>10</v>
      </c>
      <c r="D312" s="70">
        <v>9</v>
      </c>
      <c r="E312" s="70">
        <v>2013</v>
      </c>
      <c r="F312" s="70" t="s">
        <v>180</v>
      </c>
      <c r="G312" s="1064" t="s">
        <v>2063</v>
      </c>
      <c r="H312" s="70" t="s">
        <v>2064</v>
      </c>
      <c r="I312" s="148"/>
      <c r="J312" s="71">
        <v>186.851758692148</v>
      </c>
      <c r="K312" s="71">
        <v>11.526773692885589</v>
      </c>
      <c r="L312" s="71">
        <v>28.263155190225429</v>
      </c>
      <c r="M312" s="71">
        <v>56.521273996208237</v>
      </c>
      <c r="N312" s="71">
        <v>77.965514144112078</v>
      </c>
      <c r="O312" s="71">
        <v>53.089930613697859</v>
      </c>
      <c r="P312" s="71">
        <v>46.961416210860797</v>
      </c>
      <c r="Q312" s="71">
        <v>3.50139191287274</v>
      </c>
      <c r="R312" s="71">
        <v>0</v>
      </c>
      <c r="S312" s="71">
        <v>4.7263627994978696</v>
      </c>
      <c r="T312" s="72"/>
      <c r="U312" s="71">
        <v>11730707</v>
      </c>
      <c r="V312" s="71">
        <v>3156</v>
      </c>
      <c r="W312" s="71">
        <v>661</v>
      </c>
      <c r="X312" s="71">
        <v>10106</v>
      </c>
      <c r="Y312" s="71">
        <v>14100</v>
      </c>
      <c r="Z312" s="71">
        <v>29007</v>
      </c>
      <c r="AA312" s="71">
        <v>9401</v>
      </c>
      <c r="AB312" s="71">
        <v>45264</v>
      </c>
      <c r="AC312" s="71">
        <v>0</v>
      </c>
      <c r="AD312" s="71">
        <v>4.7263627994978696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11.634</v>
      </c>
      <c r="BI312" s="71">
        <v>0</v>
      </c>
      <c r="BJ312" s="71">
        <v>67.426000000000002</v>
      </c>
      <c r="BK312" s="71">
        <v>0</v>
      </c>
      <c r="BL312" s="71">
        <v>0</v>
      </c>
      <c r="BM312" s="71">
        <v>0</v>
      </c>
      <c r="BN312" s="72"/>
      <c r="BO312" s="71">
        <v>1</v>
      </c>
      <c r="BP312" s="71">
        <v>0</v>
      </c>
      <c r="BQ312" s="71">
        <v>8</v>
      </c>
      <c r="BR312" s="71">
        <v>0</v>
      </c>
      <c r="BS312" s="71">
        <v>0</v>
      </c>
      <c r="BT312" s="71">
        <v>0</v>
      </c>
      <c r="BU312"/>
      <c r="BV312" s="70">
        <v>79.06</v>
      </c>
      <c r="BW312" s="70">
        <v>0</v>
      </c>
      <c r="BX312" s="70">
        <v>0</v>
      </c>
      <c r="BY312" s="70">
        <v>0</v>
      </c>
      <c r="BZ312" s="70">
        <v>0</v>
      </c>
      <c r="CA312" s="70">
        <v>0</v>
      </c>
      <c r="CB312" s="70">
        <v>0</v>
      </c>
      <c r="CC312" s="70">
        <v>0</v>
      </c>
      <c r="CD312" s="70">
        <v>0</v>
      </c>
    </row>
    <row r="313" spans="1:82">
      <c r="A313" s="70" t="s">
        <v>2074</v>
      </c>
      <c r="B313" s="70">
        <v>147</v>
      </c>
      <c r="C313" s="70">
        <v>11</v>
      </c>
      <c r="D313" s="70">
        <v>9</v>
      </c>
      <c r="E313" s="70">
        <v>2014</v>
      </c>
      <c r="F313" s="70" t="s">
        <v>181</v>
      </c>
      <c r="G313" s="70" t="s">
        <v>2063</v>
      </c>
      <c r="H313" s="70" t="s">
        <v>2064</v>
      </c>
      <c r="I313" s="148"/>
      <c r="J313" s="71">
        <v>177.7560682593525</v>
      </c>
      <c r="K313" s="71">
        <v>10.31676599476056</v>
      </c>
      <c r="L313" s="71">
        <v>19.583151747749309</v>
      </c>
      <c r="M313" s="71">
        <v>54.438973696482122</v>
      </c>
      <c r="N313" s="71">
        <v>68.182010005062764</v>
      </c>
      <c r="O313" s="71">
        <v>50.652158319519195</v>
      </c>
      <c r="P313" s="71">
        <v>46.392059172458168</v>
      </c>
      <c r="Q313" s="71">
        <v>3.32167454008097</v>
      </c>
      <c r="R313" s="71">
        <v>0</v>
      </c>
      <c r="S313" s="71">
        <v>2.8555524662149332</v>
      </c>
      <c r="T313" s="72"/>
      <c r="U313" s="71">
        <v>12633512</v>
      </c>
      <c r="V313" s="71">
        <v>2610</v>
      </c>
      <c r="W313" s="71">
        <v>625</v>
      </c>
      <c r="X313" s="71">
        <v>10057</v>
      </c>
      <c r="Y313" s="71">
        <v>14195</v>
      </c>
      <c r="Z313" s="71">
        <v>29148</v>
      </c>
      <c r="AA313" s="71">
        <v>9239</v>
      </c>
      <c r="AB313" s="71">
        <v>44756</v>
      </c>
      <c r="AC313" s="71">
        <v>0</v>
      </c>
      <c r="AD313" s="71">
        <v>2.8555524662149332</v>
      </c>
      <c r="AE313" s="72"/>
      <c r="AF313" s="71"/>
      <c r="AG313" s="71"/>
      <c r="AH313" s="71"/>
      <c r="AI313" s="71"/>
      <c r="AJ313" s="71"/>
      <c r="AK313" s="71"/>
      <c r="AL313" s="71"/>
      <c r="AM313" s="71"/>
      <c r="AN313" s="71"/>
      <c r="AO313" s="71"/>
      <c r="AP313" s="71"/>
      <c r="AQ313" s="72"/>
      <c r="AR313" s="71">
        <v>361</v>
      </c>
      <c r="AS313" s="71">
        <v>51</v>
      </c>
      <c r="AT313" s="71">
        <v>0</v>
      </c>
      <c r="AU313" s="71">
        <v>0</v>
      </c>
      <c r="AV313" s="71">
        <v>0</v>
      </c>
      <c r="AW313" s="71">
        <v>0</v>
      </c>
      <c r="AX313" s="71"/>
      <c r="AY313" s="72"/>
      <c r="AZ313" s="71">
        <v>1510.6</v>
      </c>
      <c r="BA313" s="71">
        <v>5705.3</v>
      </c>
      <c r="BB313" s="71">
        <v>0</v>
      </c>
      <c r="BC313" s="71">
        <v>0</v>
      </c>
      <c r="BD313" s="71">
        <v>0</v>
      </c>
      <c r="BE313" s="71">
        <v>0</v>
      </c>
      <c r="BF313" s="71"/>
      <c r="BG313" s="72"/>
      <c r="BH313" s="71">
        <v>11.611000000000001</v>
      </c>
      <c r="BI313" s="71">
        <v>0</v>
      </c>
      <c r="BJ313" s="71">
        <v>66.075000000000003</v>
      </c>
      <c r="BK313" s="71">
        <v>0</v>
      </c>
      <c r="BL313" s="71">
        <v>0</v>
      </c>
      <c r="BM313" s="71">
        <v>0</v>
      </c>
      <c r="BN313" s="72"/>
      <c r="BO313" s="71">
        <v>1</v>
      </c>
      <c r="BP313" s="71">
        <v>0</v>
      </c>
      <c r="BQ313" s="71">
        <v>8</v>
      </c>
      <c r="BR313" s="71">
        <v>0</v>
      </c>
      <c r="BS313" s="71">
        <v>0</v>
      </c>
      <c r="BT313" s="71">
        <v>0</v>
      </c>
      <c r="BU313"/>
      <c r="BV313" s="70">
        <v>77.686000000000007</v>
      </c>
      <c r="BW313" s="70">
        <v>0</v>
      </c>
      <c r="BX313" s="70">
        <v>0</v>
      </c>
      <c r="BY313" s="70">
        <v>0</v>
      </c>
      <c r="BZ313" s="70">
        <v>0</v>
      </c>
      <c r="CA313" s="70">
        <v>0</v>
      </c>
      <c r="CB313" s="70">
        <v>0</v>
      </c>
      <c r="CC313" s="70">
        <v>0</v>
      </c>
      <c r="CD313" s="70">
        <v>0</v>
      </c>
    </row>
    <row r="314" spans="1:82">
      <c r="A314" s="70" t="s">
        <v>2075</v>
      </c>
      <c r="B314" s="70">
        <v>148</v>
      </c>
      <c r="C314" s="70">
        <v>12</v>
      </c>
      <c r="D314" s="70">
        <v>9</v>
      </c>
      <c r="E314" s="70">
        <v>2015</v>
      </c>
      <c r="F314" s="70" t="s">
        <v>182</v>
      </c>
      <c r="G314" s="70" t="s">
        <v>2063</v>
      </c>
      <c r="H314" s="70" t="s">
        <v>2064</v>
      </c>
      <c r="I314" s="148"/>
      <c r="J314" s="71">
        <v>157.772079028446</v>
      </c>
      <c r="K314" s="71">
        <v>10.4295320809402</v>
      </c>
      <c r="L314" s="71">
        <v>20.805995208818679</v>
      </c>
      <c r="M314" s="71">
        <v>45.524076261962612</v>
      </c>
      <c r="N314" s="71">
        <v>64.064841251829478</v>
      </c>
      <c r="O314" s="71">
        <v>50.270883237311793</v>
      </c>
      <c r="P314" s="71">
        <v>45.629689514062783</v>
      </c>
      <c r="Q314" s="71">
        <v>3.2150149943029098</v>
      </c>
      <c r="R314" s="71">
        <v>0</v>
      </c>
      <c r="S314" s="71">
        <v>4.6318106424908088</v>
      </c>
      <c r="T314" s="72"/>
      <c r="U314" s="71">
        <v>12468577</v>
      </c>
      <c r="V314" s="71">
        <v>2610</v>
      </c>
      <c r="W314" s="71">
        <v>625</v>
      </c>
      <c r="X314" s="71">
        <v>10057</v>
      </c>
      <c r="Y314" s="71">
        <v>14278</v>
      </c>
      <c r="Z314" s="71">
        <v>29207</v>
      </c>
      <c r="AA314" s="71">
        <v>9080</v>
      </c>
      <c r="AB314" s="71">
        <v>44251</v>
      </c>
      <c r="AC314" s="71">
        <v>0</v>
      </c>
      <c r="AD314" s="71">
        <v>4.6318106424908088</v>
      </c>
      <c r="AE314" s="72"/>
      <c r="AF314" s="71">
        <v>135471206.08676821</v>
      </c>
      <c r="AG314" s="71">
        <v>7027367.3646937879</v>
      </c>
      <c r="AH314" s="71">
        <v>4230995.4414140414</v>
      </c>
      <c r="AI314" s="71">
        <v>60577895.920853183</v>
      </c>
      <c r="AJ314" s="71">
        <v>78275546.413395151</v>
      </c>
      <c r="AK314" s="71">
        <v>0</v>
      </c>
      <c r="AL314" s="71">
        <v>0</v>
      </c>
      <c r="AM314" s="71">
        <v>6064413.9240365261</v>
      </c>
      <c r="AN314" s="71">
        <v>0</v>
      </c>
      <c r="AO314" s="71">
        <v>0</v>
      </c>
      <c r="AP314" s="71">
        <v>291647425.1511609</v>
      </c>
      <c r="AQ314" s="72"/>
      <c r="AR314" s="71">
        <v>405</v>
      </c>
      <c r="AS314" s="71">
        <v>58</v>
      </c>
      <c r="AT314" s="71">
        <v>0</v>
      </c>
      <c r="AU314" s="71">
        <v>0</v>
      </c>
      <c r="AV314" s="71">
        <v>0</v>
      </c>
      <c r="AW314" s="71">
        <v>0</v>
      </c>
      <c r="AX314" s="71"/>
      <c r="AY314" s="72"/>
      <c r="AZ314" s="71">
        <v>1723.2</v>
      </c>
      <c r="BA314" s="71">
        <v>20854.5</v>
      </c>
      <c r="BB314" s="71">
        <v>0</v>
      </c>
      <c r="BC314" s="71">
        <v>0</v>
      </c>
      <c r="BD314" s="71">
        <v>0</v>
      </c>
      <c r="BE314" s="71">
        <v>0</v>
      </c>
      <c r="BF314" s="71"/>
      <c r="BG314" s="72"/>
      <c r="BH314" s="71">
        <v>12.371</v>
      </c>
      <c r="BI314" s="71">
        <v>0</v>
      </c>
      <c r="BJ314" s="71">
        <v>64.16</v>
      </c>
      <c r="BK314" s="71">
        <v>0</v>
      </c>
      <c r="BL314" s="71">
        <v>0</v>
      </c>
      <c r="BM314" s="71">
        <v>0</v>
      </c>
      <c r="BN314" s="72"/>
      <c r="BO314" s="71">
        <v>1</v>
      </c>
      <c r="BP314" s="71">
        <v>0</v>
      </c>
      <c r="BQ314" s="71">
        <v>8</v>
      </c>
      <c r="BR314" s="71">
        <v>0</v>
      </c>
      <c r="BS314" s="71">
        <v>0</v>
      </c>
      <c r="BT314" s="71">
        <v>0</v>
      </c>
      <c r="BU314"/>
      <c r="BV314" s="70">
        <v>76.531000000000006</v>
      </c>
      <c r="BW314" s="70">
        <v>0</v>
      </c>
      <c r="BX314" s="70">
        <v>0</v>
      </c>
      <c r="BY314" s="70">
        <v>0</v>
      </c>
      <c r="BZ314" s="70">
        <v>0</v>
      </c>
      <c r="CA314" s="70">
        <v>0</v>
      </c>
      <c r="CB314" s="70">
        <v>0</v>
      </c>
      <c r="CC314" s="70">
        <v>0</v>
      </c>
      <c r="CD314" s="70">
        <v>0</v>
      </c>
    </row>
    <row r="315" spans="1:82">
      <c r="A315" s="70" t="s">
        <v>2076</v>
      </c>
      <c r="B315" s="70">
        <v>149</v>
      </c>
      <c r="C315" s="70">
        <v>13</v>
      </c>
      <c r="D315" s="70">
        <v>9</v>
      </c>
      <c r="E315" s="70">
        <v>2016</v>
      </c>
      <c r="F315" s="70" t="s">
        <v>155</v>
      </c>
      <c r="G315" s="70" t="s">
        <v>2063</v>
      </c>
      <c r="H315" s="70" t="s">
        <v>2064</v>
      </c>
      <c r="I315" s="148"/>
      <c r="J315" s="71">
        <v>158.49879087980753</v>
      </c>
      <c r="K315" s="71">
        <v>8.8947033599053817</v>
      </c>
      <c r="L315" s="71">
        <v>26.778115583657108</v>
      </c>
      <c r="M315" s="71">
        <v>44.275481117127974</v>
      </c>
      <c r="N315" s="71">
        <v>60.27491276160292</v>
      </c>
      <c r="O315" s="71">
        <v>49.711428465589506</v>
      </c>
      <c r="P315" s="71">
        <v>45.501930912478628</v>
      </c>
      <c r="Q315" s="71">
        <v>3.0859839288514141</v>
      </c>
      <c r="R315" s="71">
        <v>0</v>
      </c>
      <c r="S315" s="71">
        <v>4.1974518557837186</v>
      </c>
      <c r="T315" s="72"/>
      <c r="U315" s="71">
        <v>12216997</v>
      </c>
      <c r="V315" s="71">
        <v>2610</v>
      </c>
      <c r="W315" s="71">
        <v>625</v>
      </c>
      <c r="X315" s="71">
        <v>10057</v>
      </c>
      <c r="Y315" s="71">
        <v>14337</v>
      </c>
      <c r="Z315" s="71">
        <v>29237</v>
      </c>
      <c r="AA315" s="71">
        <v>9365</v>
      </c>
      <c r="AB315" s="71">
        <v>43691</v>
      </c>
      <c r="AC315" s="71">
        <v>0</v>
      </c>
      <c r="AD315" s="71">
        <v>4.1974518557837186</v>
      </c>
      <c r="AE315" s="72"/>
      <c r="AF315" s="71">
        <v>136882785.74341321</v>
      </c>
      <c r="AG315" s="71">
        <v>5732416.196425858</v>
      </c>
      <c r="AH315" s="71">
        <v>4217688.1655410593</v>
      </c>
      <c r="AI315" s="71">
        <v>62076766.497839913</v>
      </c>
      <c r="AJ315" s="71">
        <v>70815637.561421499</v>
      </c>
      <c r="AK315" s="71">
        <v>0</v>
      </c>
      <c r="AL315" s="71">
        <v>0</v>
      </c>
      <c r="AM315" s="71">
        <v>5992320.103891666</v>
      </c>
      <c r="AN315" s="71">
        <v>0</v>
      </c>
      <c r="AO315" s="71">
        <v>0</v>
      </c>
      <c r="AP315" s="71">
        <v>285717614.26853323</v>
      </c>
      <c r="AQ315" s="72"/>
      <c r="AR315" s="71">
        <v>428</v>
      </c>
      <c r="AS315" s="71">
        <v>60</v>
      </c>
      <c r="AT315" s="71">
        <v>0</v>
      </c>
      <c r="AU315" s="71">
        <v>0</v>
      </c>
      <c r="AV315" s="71">
        <v>0</v>
      </c>
      <c r="AW315" s="71">
        <v>0</v>
      </c>
      <c r="AX315" s="71"/>
      <c r="AY315" s="72"/>
      <c r="AZ315" s="71">
        <v>1857.5</v>
      </c>
      <c r="BA315" s="71">
        <v>20936</v>
      </c>
      <c r="BB315" s="71">
        <v>0</v>
      </c>
      <c r="BC315" s="71">
        <v>0</v>
      </c>
      <c r="BD315" s="71">
        <v>0</v>
      </c>
      <c r="BE315" s="71">
        <v>0</v>
      </c>
      <c r="BF315" s="71"/>
      <c r="BG315" s="72"/>
      <c r="BH315" s="71">
        <v>12.324</v>
      </c>
      <c r="BI315" s="71">
        <v>0</v>
      </c>
      <c r="BJ315" s="71">
        <v>63.593000000000004</v>
      </c>
      <c r="BK315" s="71">
        <v>0</v>
      </c>
      <c r="BL315" s="71">
        <v>0</v>
      </c>
      <c r="BM315" s="71">
        <v>0</v>
      </c>
      <c r="BN315" s="72"/>
      <c r="BO315" s="71">
        <v>1</v>
      </c>
      <c r="BP315" s="71">
        <v>0</v>
      </c>
      <c r="BQ315" s="71">
        <v>8</v>
      </c>
      <c r="BR315" s="71">
        <v>0</v>
      </c>
      <c r="BS315" s="71">
        <v>0</v>
      </c>
      <c r="BT315" s="71">
        <v>0</v>
      </c>
      <c r="BU315"/>
      <c r="BV315" s="70">
        <v>75.917000000000002</v>
      </c>
      <c r="BW315" s="70">
        <v>0</v>
      </c>
      <c r="BX315" s="70">
        <v>0</v>
      </c>
      <c r="BY315" s="70">
        <v>0</v>
      </c>
      <c r="BZ315" s="70">
        <v>0</v>
      </c>
      <c r="CA315" s="70">
        <v>0</v>
      </c>
      <c r="CB315" s="70">
        <v>0</v>
      </c>
      <c r="CC315" s="70">
        <v>0</v>
      </c>
      <c r="CD315" s="70">
        <v>0</v>
      </c>
    </row>
    <row r="316" spans="1:82">
      <c r="A316" s="70" t="s">
        <v>2077</v>
      </c>
      <c r="B316" s="70">
        <v>150</v>
      </c>
      <c r="C316" s="70">
        <v>14</v>
      </c>
      <c r="D316" s="70">
        <v>9</v>
      </c>
      <c r="E316" s="70">
        <v>2017</v>
      </c>
      <c r="F316" s="70" t="s">
        <v>156</v>
      </c>
      <c r="G316" s="70" t="s">
        <v>2063</v>
      </c>
      <c r="H316" s="70" t="s">
        <v>2064</v>
      </c>
      <c r="I316" s="148"/>
      <c r="J316" s="71">
        <v>148.89387628066876</v>
      </c>
      <c r="K316" s="71">
        <v>9.1001470333312628</v>
      </c>
      <c r="L316" s="71">
        <v>24.123810240255832</v>
      </c>
      <c r="M316" s="71">
        <v>42.661969908830564</v>
      </c>
      <c r="N316" s="71">
        <v>64.226950388887616</v>
      </c>
      <c r="O316" s="71">
        <v>49.052458178894483</v>
      </c>
      <c r="P316" s="71">
        <v>44.412253779811593</v>
      </c>
      <c r="Q316" s="71">
        <v>2.9482879072161099</v>
      </c>
      <c r="R316" s="71">
        <v>0</v>
      </c>
      <c r="S316" s="71">
        <v>4.3024706489521307</v>
      </c>
      <c r="T316" s="72"/>
      <c r="U316" s="71">
        <v>12255698</v>
      </c>
      <c r="V316" s="71">
        <v>2610</v>
      </c>
      <c r="W316" s="71">
        <v>625</v>
      </c>
      <c r="X316" s="71">
        <v>10057</v>
      </c>
      <c r="Y316" s="71">
        <v>14414</v>
      </c>
      <c r="Z316" s="71">
        <v>29328</v>
      </c>
      <c r="AA316" s="71">
        <v>9199</v>
      </c>
      <c r="AB316" s="71">
        <v>43165</v>
      </c>
      <c r="AC316" s="71">
        <v>0</v>
      </c>
      <c r="AD316" s="71">
        <v>4.3024706489521307</v>
      </c>
      <c r="AE316" s="72"/>
      <c r="AF316" s="71">
        <v>133018812.9396172</v>
      </c>
      <c r="AG316" s="71">
        <v>6525982.7805215428</v>
      </c>
      <c r="AH316" s="71">
        <v>5106848.8092614478</v>
      </c>
      <c r="AI316" s="71">
        <v>63813594.935561217</v>
      </c>
      <c r="AJ316" s="71">
        <v>75978957.859598964</v>
      </c>
      <c r="AK316" s="71">
        <v>0</v>
      </c>
      <c r="AL316" s="71">
        <v>0</v>
      </c>
      <c r="AM316" s="71">
        <v>5929441.4691023976</v>
      </c>
      <c r="AN316" s="71">
        <v>0</v>
      </c>
      <c r="AO316" s="71">
        <v>0</v>
      </c>
      <c r="AP316" s="71">
        <v>290373638.79366279</v>
      </c>
      <c r="AQ316" s="72"/>
      <c r="AR316" s="71">
        <v>448</v>
      </c>
      <c r="AS316" s="71">
        <v>66</v>
      </c>
      <c r="AT316" s="71">
        <v>0</v>
      </c>
      <c r="AU316" s="71">
        <v>0</v>
      </c>
      <c r="AV316" s="71">
        <v>0</v>
      </c>
      <c r="AW316" s="71">
        <v>0</v>
      </c>
      <c r="AX316" s="71"/>
      <c r="AY316" s="72"/>
      <c r="AZ316" s="71">
        <v>1972.8</v>
      </c>
      <c r="BA316" s="71">
        <v>21036.799999999999</v>
      </c>
      <c r="BB316" s="71">
        <v>0</v>
      </c>
      <c r="BC316" s="71">
        <v>0</v>
      </c>
      <c r="BD316" s="71">
        <v>0</v>
      </c>
      <c r="BE316" s="71">
        <v>0</v>
      </c>
      <c r="BF316" s="71"/>
      <c r="BG316" s="72"/>
      <c r="BH316" s="71">
        <v>12.167</v>
      </c>
      <c r="BI316" s="71">
        <v>0</v>
      </c>
      <c r="BJ316" s="71">
        <v>59.820999999999998</v>
      </c>
      <c r="BK316" s="71">
        <v>0</v>
      </c>
      <c r="BL316" s="71">
        <v>0</v>
      </c>
      <c r="BM316" s="71">
        <v>0</v>
      </c>
      <c r="BN316" s="72"/>
      <c r="BO316" s="71">
        <v>1</v>
      </c>
      <c r="BP316" s="71">
        <v>0</v>
      </c>
      <c r="BQ316" s="71">
        <v>7</v>
      </c>
      <c r="BR316" s="71">
        <v>0</v>
      </c>
      <c r="BS316" s="71">
        <v>0</v>
      </c>
      <c r="BT316" s="71">
        <v>0</v>
      </c>
      <c r="BU316"/>
      <c r="BV316" s="70">
        <v>71.988</v>
      </c>
      <c r="BW316" s="70">
        <v>0</v>
      </c>
      <c r="BX316" s="70">
        <v>0</v>
      </c>
      <c r="BY316" s="70">
        <v>0</v>
      </c>
      <c r="BZ316" s="70">
        <v>0</v>
      </c>
      <c r="CA316" s="70">
        <v>0</v>
      </c>
      <c r="CB316" s="70">
        <v>0</v>
      </c>
      <c r="CC316" s="70">
        <v>0</v>
      </c>
      <c r="CD316" s="70">
        <v>0</v>
      </c>
    </row>
    <row r="317" spans="1:82">
      <c r="A317" s="70" t="s">
        <v>2078</v>
      </c>
      <c r="B317" s="70">
        <v>151</v>
      </c>
      <c r="C317" s="70">
        <v>15</v>
      </c>
      <c r="D317" s="70">
        <v>9</v>
      </c>
      <c r="E317" s="70">
        <v>2018</v>
      </c>
      <c r="F317" s="70" t="s">
        <v>183</v>
      </c>
      <c r="G317" s="70" t="s">
        <v>2063</v>
      </c>
      <c r="H317" s="70" t="s">
        <v>2064</v>
      </c>
      <c r="I317" s="148"/>
      <c r="J317" s="71">
        <v>165.05607917640953</v>
      </c>
      <c r="K317" s="71">
        <v>8.3328321494425079</v>
      </c>
      <c r="L317" s="71">
        <v>22.477288001005967</v>
      </c>
      <c r="M317" s="71">
        <v>41.629729905596648</v>
      </c>
      <c r="N317" s="71">
        <v>60.150992641398162</v>
      </c>
      <c r="O317" s="71">
        <v>48.122663926508984</v>
      </c>
      <c r="P317" s="71">
        <v>43.759848716722878</v>
      </c>
      <c r="Q317" s="71">
        <v>2.69514317782621</v>
      </c>
      <c r="R317" s="71">
        <v>0</v>
      </c>
      <c r="S317" s="71">
        <v>4.4051812443241287</v>
      </c>
      <c r="T317" s="72"/>
      <c r="U317" s="71">
        <v>13620817</v>
      </c>
      <c r="V317" s="71">
        <v>2610</v>
      </c>
      <c r="W317" s="71">
        <v>625</v>
      </c>
      <c r="X317" s="71">
        <v>10057</v>
      </c>
      <c r="Y317" s="71">
        <v>14409</v>
      </c>
      <c r="Z317" s="71">
        <v>29323</v>
      </c>
      <c r="AA317" s="71">
        <v>9155</v>
      </c>
      <c r="AB317" s="71">
        <v>42523</v>
      </c>
      <c r="AC317" s="71">
        <v>0</v>
      </c>
      <c r="AD317" s="71">
        <v>4.4051812443241287</v>
      </c>
      <c r="AE317" s="72"/>
      <c r="AF317" s="71">
        <v>147250347.42618001</v>
      </c>
      <c r="AG317" s="71">
        <v>5722862.2251119446</v>
      </c>
      <c r="AH317" s="71">
        <v>4829008.031785409</v>
      </c>
      <c r="AI317" s="71">
        <v>60339041.035118677</v>
      </c>
      <c r="AJ317" s="71">
        <v>74736544.518862277</v>
      </c>
      <c r="AK317" s="71">
        <v>0</v>
      </c>
      <c r="AL317" s="71">
        <v>0</v>
      </c>
      <c r="AM317" s="71">
        <v>5853338.1807914441</v>
      </c>
      <c r="AN317" s="71">
        <v>0</v>
      </c>
      <c r="AO317" s="71">
        <v>0</v>
      </c>
      <c r="AP317" s="71">
        <v>298731141.41784972</v>
      </c>
      <c r="AQ317" s="72"/>
      <c r="AR317" s="71">
        <v>476</v>
      </c>
      <c r="AS317" s="71">
        <v>69</v>
      </c>
      <c r="AT317" s="71">
        <v>0</v>
      </c>
      <c r="AU317" s="71">
        <v>0</v>
      </c>
      <c r="AV317" s="71">
        <v>0</v>
      </c>
      <c r="AW317" s="71">
        <v>0</v>
      </c>
      <c r="AX317" s="71"/>
      <c r="AY317" s="72"/>
      <c r="AZ317" s="71">
        <v>2145.3999999999996</v>
      </c>
      <c r="BA317" s="71">
        <v>21108.7</v>
      </c>
      <c r="BB317" s="71">
        <v>0</v>
      </c>
      <c r="BC317" s="71">
        <v>0</v>
      </c>
      <c r="BD317" s="71">
        <v>0</v>
      </c>
      <c r="BE317" s="71">
        <v>0</v>
      </c>
      <c r="BF317" s="71"/>
      <c r="BG317" s="72"/>
      <c r="BH317" s="71">
        <v>11.725</v>
      </c>
      <c r="BI317" s="71">
        <v>0</v>
      </c>
      <c r="BJ317" s="71">
        <v>50.926000000000002</v>
      </c>
      <c r="BK317" s="71">
        <v>0</v>
      </c>
      <c r="BL317" s="71">
        <v>0</v>
      </c>
      <c r="BM317" s="71">
        <v>0</v>
      </c>
      <c r="BN317" s="72"/>
      <c r="BO317" s="71">
        <v>1</v>
      </c>
      <c r="BP317" s="71">
        <v>0</v>
      </c>
      <c r="BQ317" s="71">
        <v>6</v>
      </c>
      <c r="BR317" s="71">
        <v>0</v>
      </c>
      <c r="BS317" s="71">
        <v>0</v>
      </c>
      <c r="BT317" s="71">
        <v>0</v>
      </c>
      <c r="BU317"/>
      <c r="BV317" s="70">
        <v>62.651000000000003</v>
      </c>
      <c r="BW317" s="70">
        <v>0</v>
      </c>
      <c r="BX317" s="70">
        <v>0</v>
      </c>
      <c r="BY317" s="70">
        <v>0</v>
      </c>
      <c r="BZ317" s="70">
        <v>0</v>
      </c>
      <c r="CA317" s="70">
        <v>0</v>
      </c>
      <c r="CB317" s="70">
        <v>0</v>
      </c>
      <c r="CC317" s="70">
        <v>0</v>
      </c>
      <c r="CD317" s="70">
        <v>0</v>
      </c>
    </row>
    <row r="318" spans="1:82">
      <c r="A318" s="70" t="s">
        <v>2079</v>
      </c>
      <c r="B318" s="70">
        <v>152</v>
      </c>
      <c r="C318" s="70">
        <v>16</v>
      </c>
      <c r="D318" s="70">
        <v>9</v>
      </c>
      <c r="E318" s="70">
        <v>2019</v>
      </c>
      <c r="F318" s="70" t="s">
        <v>158</v>
      </c>
      <c r="G318" s="70" t="s">
        <v>2063</v>
      </c>
      <c r="H318" s="70" t="s">
        <v>2064</v>
      </c>
      <c r="I318" s="148"/>
      <c r="J318" s="71">
        <v>155.76228239775594</v>
      </c>
      <c r="K318" s="71">
        <v>9.3861515153865103</v>
      </c>
      <c r="L318" s="71">
        <v>22.688670022810633</v>
      </c>
      <c r="M318" s="71">
        <v>42.235662699486603</v>
      </c>
      <c r="N318" s="71">
        <v>58.236404604732591</v>
      </c>
      <c r="O318" s="71">
        <v>46.705862673430154</v>
      </c>
      <c r="P318" s="71">
        <v>41.836007909121676</v>
      </c>
      <c r="Q318" s="71">
        <v>2.5857199091120702</v>
      </c>
      <c r="R318" s="71">
        <v>0</v>
      </c>
      <c r="S318" s="71">
        <v>3.8407607895952065</v>
      </c>
      <c r="T318" s="72"/>
      <c r="U318" s="71">
        <v>13659418</v>
      </c>
      <c r="V318" s="71">
        <v>2610</v>
      </c>
      <c r="W318" s="71">
        <v>625</v>
      </c>
      <c r="X318" s="71">
        <v>10057</v>
      </c>
      <c r="Y318" s="71">
        <v>14481</v>
      </c>
      <c r="Z318" s="71">
        <v>29241</v>
      </c>
      <c r="AA318" s="71">
        <v>8687</v>
      </c>
      <c r="AB318" s="71">
        <v>41901</v>
      </c>
      <c r="AC318" s="71">
        <v>0</v>
      </c>
      <c r="AD318" s="71">
        <v>3.8407607895952069</v>
      </c>
      <c r="AE318" s="72"/>
      <c r="AF318" s="71">
        <v>135919832.91418761</v>
      </c>
      <c r="AG318" s="71">
        <v>5576640.7645904655</v>
      </c>
      <c r="AH318" s="71">
        <v>5107250.5787764462</v>
      </c>
      <c r="AI318" s="71">
        <v>62314041.23440934</v>
      </c>
      <c r="AJ318" s="71">
        <v>72647838.849220544</v>
      </c>
      <c r="AK318" s="71">
        <v>0</v>
      </c>
      <c r="AL318" s="71">
        <v>0</v>
      </c>
      <c r="AM318" s="71">
        <v>5706600.769440881</v>
      </c>
      <c r="AN318" s="71">
        <v>0</v>
      </c>
      <c r="AO318" s="71">
        <v>0</v>
      </c>
      <c r="AP318" s="71">
        <v>287272205.11062527</v>
      </c>
      <c r="AQ318" s="72"/>
      <c r="AR318" s="71">
        <v>512</v>
      </c>
      <c r="AS318" s="71">
        <v>74</v>
      </c>
      <c r="AT318" s="71">
        <v>0</v>
      </c>
      <c r="AU318" s="71">
        <v>0</v>
      </c>
      <c r="AV318" s="71">
        <v>0</v>
      </c>
      <c r="AW318" s="71">
        <v>0</v>
      </c>
      <c r="AX318" s="71"/>
      <c r="AY318" s="72"/>
      <c r="AZ318" s="71">
        <v>2326</v>
      </c>
      <c r="BA318" s="71">
        <v>21216.9</v>
      </c>
      <c r="BB318" s="71">
        <v>0</v>
      </c>
      <c r="BC318" s="71">
        <v>0</v>
      </c>
      <c r="BD318" s="71">
        <v>0</v>
      </c>
      <c r="BE318" s="71">
        <v>0</v>
      </c>
      <c r="BF318" s="71"/>
      <c r="BG318" s="72"/>
      <c r="BH318" s="71">
        <v>11.439</v>
      </c>
      <c r="BI318" s="71">
        <v>0</v>
      </c>
      <c r="BJ318" s="71">
        <v>54.287999999999997</v>
      </c>
      <c r="BK318" s="71">
        <v>0</v>
      </c>
      <c r="BL318" s="71">
        <v>0</v>
      </c>
      <c r="BM318" s="71">
        <v>0</v>
      </c>
      <c r="BN318" s="72"/>
      <c r="BO318" s="71">
        <v>1</v>
      </c>
      <c r="BP318" s="71">
        <v>0</v>
      </c>
      <c r="BQ318" s="71">
        <v>7</v>
      </c>
      <c r="BR318" s="71">
        <v>0</v>
      </c>
      <c r="BS318" s="71">
        <v>0</v>
      </c>
      <c r="BT318" s="71">
        <v>0</v>
      </c>
      <c r="BU318"/>
      <c r="BV318" s="70">
        <v>65.727000000000004</v>
      </c>
      <c r="BW318" s="70">
        <v>0</v>
      </c>
      <c r="BX318" s="70">
        <v>0</v>
      </c>
      <c r="BY318" s="70">
        <v>0</v>
      </c>
      <c r="BZ318" s="70">
        <v>0</v>
      </c>
      <c r="CA318" s="70">
        <v>0</v>
      </c>
      <c r="CB318" s="70">
        <v>0</v>
      </c>
      <c r="CC318" s="70">
        <v>0</v>
      </c>
      <c r="CD318" s="70">
        <v>0</v>
      </c>
    </row>
    <row r="319" spans="1:82">
      <c r="A319" s="70" t="s">
        <v>2080</v>
      </c>
      <c r="B319" s="70">
        <v>153</v>
      </c>
      <c r="C319" s="70">
        <v>17</v>
      </c>
      <c r="D319" s="70">
        <v>9</v>
      </c>
      <c r="E319" s="70">
        <v>2020</v>
      </c>
      <c r="F319" s="70" t="s">
        <v>159</v>
      </c>
      <c r="G319" s="70" t="s">
        <v>2063</v>
      </c>
      <c r="H319" s="70" t="s">
        <v>2064</v>
      </c>
      <c r="I319" s="148"/>
      <c r="J319" s="71">
        <v>148.72200858970439</v>
      </c>
      <c r="K319" s="71">
        <v>9.3215034283026519</v>
      </c>
      <c r="L319" s="71">
        <v>25.077531808944368</v>
      </c>
      <c r="M319" s="71">
        <v>35.712526767733834</v>
      </c>
      <c r="N319" s="71">
        <v>54.808692162197282</v>
      </c>
      <c r="O319" s="71">
        <v>40.877556567357452</v>
      </c>
      <c r="P319" s="71">
        <v>39.111242925657926</v>
      </c>
      <c r="Q319" s="71">
        <v>2.4393230484601101</v>
      </c>
      <c r="R319" s="71">
        <v>0</v>
      </c>
      <c r="S319" s="71">
        <v>5.2666245583343816</v>
      </c>
      <c r="T319" s="72"/>
      <c r="U319" s="71">
        <v>13794304</v>
      </c>
      <c r="V319" s="71">
        <v>2345</v>
      </c>
      <c r="W319" s="71">
        <v>730</v>
      </c>
      <c r="X319" s="71">
        <v>9619</v>
      </c>
      <c r="Y319" s="71">
        <v>14585</v>
      </c>
      <c r="Z319" s="71">
        <v>29210</v>
      </c>
      <c r="AA319" s="71">
        <v>8632</v>
      </c>
      <c r="AB319" s="71">
        <v>41372</v>
      </c>
      <c r="AC319" s="71">
        <v>0</v>
      </c>
      <c r="AD319" s="71">
        <v>5.2666245583343816</v>
      </c>
      <c r="AE319" s="72"/>
      <c r="AF319" s="71">
        <v>133251069.27830701</v>
      </c>
      <c r="AG319" s="71">
        <v>5293442.5090698116</v>
      </c>
      <c r="AH319" s="71">
        <v>5794809.8314804854</v>
      </c>
      <c r="AI319" s="71">
        <v>55949743.493626423</v>
      </c>
      <c r="AJ319" s="71">
        <v>71392696.493444219</v>
      </c>
      <c r="AK319" s="71"/>
      <c r="AL319" s="71"/>
      <c r="AM319" s="71">
        <v>5399505.6525069941</v>
      </c>
      <c r="AN319" s="71"/>
      <c r="AO319" s="71"/>
      <c r="AP319" s="71">
        <v>277081267.25843495</v>
      </c>
      <c r="AQ319" s="72"/>
      <c r="AR319" s="71">
        <v>533</v>
      </c>
      <c r="AS319" s="71">
        <v>75</v>
      </c>
      <c r="AT319" s="71">
        <v>0</v>
      </c>
      <c r="AU319" s="71">
        <v>0</v>
      </c>
      <c r="AV319" s="71">
        <v>0</v>
      </c>
      <c r="AW319" s="71">
        <v>0</v>
      </c>
      <c r="AX319" s="71"/>
      <c r="AY319" s="72"/>
      <c r="AZ319" s="71">
        <v>2460.7999999999988</v>
      </c>
      <c r="BA319" s="71">
        <v>21227.9</v>
      </c>
      <c r="BB319" s="71">
        <v>0</v>
      </c>
      <c r="BC319" s="71">
        <v>0</v>
      </c>
      <c r="BD319" s="71">
        <v>0</v>
      </c>
      <c r="BE319" s="71">
        <v>0</v>
      </c>
      <c r="BF319" s="71"/>
      <c r="BG319" s="72"/>
      <c r="BH319" s="71">
        <v>11.31</v>
      </c>
      <c r="BI319" s="71">
        <v>0</v>
      </c>
      <c r="BJ319" s="71">
        <v>53.988</v>
      </c>
      <c r="BK319" s="71">
        <v>0</v>
      </c>
      <c r="BL319" s="71">
        <v>0</v>
      </c>
      <c r="BM319" s="71">
        <v>0</v>
      </c>
      <c r="BN319" s="72"/>
      <c r="BO319" s="71">
        <v>1</v>
      </c>
      <c r="BP319" s="71">
        <v>0</v>
      </c>
      <c r="BQ319" s="71">
        <v>7</v>
      </c>
      <c r="BR319" s="71">
        <v>0</v>
      </c>
      <c r="BS319" s="71">
        <v>0</v>
      </c>
      <c r="BT319" s="71">
        <v>0</v>
      </c>
      <c r="BU319"/>
      <c r="BV319" s="70">
        <v>65.298000000000002</v>
      </c>
      <c r="BW319" s="70">
        <v>0</v>
      </c>
      <c r="BX319" s="70">
        <v>0</v>
      </c>
      <c r="BY319" s="70">
        <v>0</v>
      </c>
      <c r="BZ319" s="70">
        <v>0</v>
      </c>
      <c r="CA319" s="70">
        <v>0</v>
      </c>
      <c r="CB319" s="70">
        <v>0</v>
      </c>
      <c r="CC319" s="70">
        <v>0</v>
      </c>
      <c r="CD319" s="70">
        <v>0</v>
      </c>
    </row>
    <row r="320" spans="1:82">
      <c r="A320" s="70" t="s">
        <v>2081</v>
      </c>
      <c r="B320" s="70">
        <v>153</v>
      </c>
      <c r="C320" s="70">
        <v>18</v>
      </c>
      <c r="D320" s="70">
        <v>9</v>
      </c>
      <c r="E320" s="70">
        <v>2021</v>
      </c>
      <c r="F320" s="70" t="s">
        <v>160</v>
      </c>
      <c r="G320" s="70" t="s">
        <v>2063</v>
      </c>
      <c r="H320" s="70" t="s">
        <v>2064</v>
      </c>
      <c r="I320" s="148"/>
      <c r="J320" s="71">
        <v>146.57110907046211</v>
      </c>
      <c r="K320" s="71">
        <v>7.6473812209420204</v>
      </c>
      <c r="L320" s="71">
        <v>18.266289555485702</v>
      </c>
      <c r="M320" s="71">
        <v>39.900526243122329</v>
      </c>
      <c r="N320" s="71">
        <v>50.789016816720959</v>
      </c>
      <c r="O320" s="71">
        <v>39.629677785606916</v>
      </c>
      <c r="P320" s="71">
        <v>39.802860417344988</v>
      </c>
      <c r="Q320" s="71">
        <v>2.3856972082592298</v>
      </c>
      <c r="R320" s="71">
        <v>0</v>
      </c>
      <c r="S320" s="71">
        <v>4.3923582720899121</v>
      </c>
      <c r="T320" s="72"/>
      <c r="U320" s="71">
        <v>14124593</v>
      </c>
      <c r="V320" s="71">
        <v>2345</v>
      </c>
      <c r="W320" s="71">
        <v>730</v>
      </c>
      <c r="X320" s="71">
        <v>9619</v>
      </c>
      <c r="Y320" s="71">
        <v>14694</v>
      </c>
      <c r="Z320" s="71">
        <v>29158</v>
      </c>
      <c r="AA320" s="71">
        <v>8566</v>
      </c>
      <c r="AB320" s="71">
        <v>40860</v>
      </c>
      <c r="AC320" s="71">
        <v>0</v>
      </c>
      <c r="AD320" s="71">
        <v>4.3923582720899121</v>
      </c>
      <c r="AE320" s="72"/>
      <c r="AF320" s="71">
        <v>127077534.2277744</v>
      </c>
      <c r="AG320" s="71">
        <v>5295549.5331305219</v>
      </c>
      <c r="AH320" s="71">
        <v>3952001.6598889153</v>
      </c>
      <c r="AI320" s="71">
        <v>61645665.382460453</v>
      </c>
      <c r="AJ320" s="71">
        <v>61519993.76532872</v>
      </c>
      <c r="AK320" s="71">
        <v>0</v>
      </c>
      <c r="AL320" s="71">
        <v>0</v>
      </c>
      <c r="AM320" s="71">
        <v>5363442.4558268273</v>
      </c>
      <c r="AN320" s="71">
        <v>0</v>
      </c>
      <c r="AO320" s="71">
        <v>0</v>
      </c>
      <c r="AP320" s="71">
        <v>264854187.02440983</v>
      </c>
      <c r="AQ320" s="72"/>
      <c r="AR320" s="71">
        <v>560</v>
      </c>
      <c r="AS320" s="71">
        <v>78</v>
      </c>
      <c r="AT320" s="71">
        <v>0</v>
      </c>
      <c r="AU320" s="71">
        <v>0</v>
      </c>
      <c r="AV320" s="71">
        <v>0</v>
      </c>
      <c r="AW320" s="71">
        <v>0</v>
      </c>
      <c r="AX320" s="71"/>
      <c r="AY320" s="72"/>
      <c r="AZ320" s="71">
        <v>2595.9999999999991</v>
      </c>
      <c r="BA320" s="71">
        <v>86427.9</v>
      </c>
      <c r="BB320" s="71">
        <v>0</v>
      </c>
      <c r="BC320" s="71">
        <v>0</v>
      </c>
      <c r="BD320" s="71">
        <v>0</v>
      </c>
      <c r="BE320" s="71">
        <v>0</v>
      </c>
      <c r="BF320" s="71"/>
      <c r="BG320" s="72"/>
      <c r="BH320" s="71">
        <v>10.64</v>
      </c>
      <c r="BI320" s="71">
        <v>0</v>
      </c>
      <c r="BJ320" s="71">
        <v>55.023000000000003</v>
      </c>
      <c r="BK320" s="71">
        <v>0</v>
      </c>
      <c r="BL320" s="71">
        <v>0</v>
      </c>
      <c r="BM320" s="71">
        <v>0</v>
      </c>
      <c r="BN320" s="72"/>
      <c r="BO320" s="71">
        <v>1</v>
      </c>
      <c r="BP320" s="71">
        <v>0</v>
      </c>
      <c r="BQ320" s="71">
        <v>7</v>
      </c>
      <c r="BR320" s="71">
        <v>0</v>
      </c>
      <c r="BS320" s="71">
        <v>0</v>
      </c>
      <c r="BT320" s="71">
        <v>0</v>
      </c>
      <c r="BU320"/>
      <c r="BV320" s="70">
        <v>65.662999999999997</v>
      </c>
      <c r="BW320" s="70">
        <v>0</v>
      </c>
      <c r="BX320" s="70">
        <v>0</v>
      </c>
      <c r="BY320" s="70">
        <v>0</v>
      </c>
      <c r="BZ320" s="70">
        <v>0</v>
      </c>
      <c r="CA320" s="70">
        <v>0</v>
      </c>
      <c r="CB320" s="70">
        <v>0</v>
      </c>
      <c r="CC320" s="70">
        <v>0</v>
      </c>
      <c r="CD320" s="70">
        <v>0</v>
      </c>
    </row>
    <row r="321" spans="1:82">
      <c r="A321" s="70" t="s">
        <v>2082</v>
      </c>
      <c r="B321" s="70">
        <v>153</v>
      </c>
      <c r="C321" s="70">
        <v>19</v>
      </c>
      <c r="D321" s="70">
        <v>9</v>
      </c>
      <c r="E321" s="70">
        <v>2022</v>
      </c>
      <c r="F321" s="70" t="s">
        <v>161</v>
      </c>
      <c r="G321" s="70" t="s">
        <v>2063</v>
      </c>
      <c r="H321" s="70" t="s">
        <v>2064</v>
      </c>
      <c r="I321" s="148"/>
      <c r="J321" s="71">
        <v>139.3674325094652</v>
      </c>
      <c r="K321" s="71">
        <v>7.8099896207939707</v>
      </c>
      <c r="L321" s="71">
        <v>18.349007546886551</v>
      </c>
      <c r="M321" s="71">
        <v>37.36382559362238</v>
      </c>
      <c r="N321" s="71">
        <v>51.286480556877883</v>
      </c>
      <c r="O321" s="71">
        <v>41.418891157819644</v>
      </c>
      <c r="P321" s="71">
        <v>39.022126290569233</v>
      </c>
      <c r="Q321" s="71">
        <v>2.3755747546883712</v>
      </c>
      <c r="R321" s="71">
        <v>0</v>
      </c>
      <c r="S321" s="71">
        <v>5.1369991426640551</v>
      </c>
      <c r="T321" s="72"/>
      <c r="U321" s="71">
        <v>14923577</v>
      </c>
      <c r="V321" s="71">
        <v>2345</v>
      </c>
      <c r="W321" s="71">
        <v>730</v>
      </c>
      <c r="X321" s="71">
        <v>9619</v>
      </c>
      <c r="Y321" s="71">
        <v>14808</v>
      </c>
      <c r="Z321" s="71">
        <v>28954</v>
      </c>
      <c r="AA321" s="71">
        <v>8526</v>
      </c>
      <c r="AB321" s="71">
        <v>40353</v>
      </c>
      <c r="AC321" s="71">
        <v>0</v>
      </c>
      <c r="AD321" s="71">
        <v>5.1369991426640551</v>
      </c>
      <c r="AE321" s="72"/>
      <c r="AF321" s="71">
        <v>127670342.4307729</v>
      </c>
      <c r="AG321" s="71">
        <v>5187478.0486170333</v>
      </c>
      <c r="AH321" s="71">
        <v>4782045.0040427707</v>
      </c>
      <c r="AI321" s="71">
        <v>56831469.487860754</v>
      </c>
      <c r="AJ321" s="71">
        <v>69481369.09337984</v>
      </c>
      <c r="AK321" s="71">
        <v>0</v>
      </c>
      <c r="AL321" s="71">
        <v>0</v>
      </c>
      <c r="AM321" s="71">
        <v>5210673.7112103337</v>
      </c>
      <c r="AN321" s="71">
        <v>0</v>
      </c>
      <c r="AO321" s="71">
        <v>0</v>
      </c>
      <c r="AP321" s="71">
        <v>269163377.77588362</v>
      </c>
      <c r="AQ321" s="72"/>
      <c r="AR321" s="71">
        <v>589</v>
      </c>
      <c r="AS321" s="71">
        <v>81</v>
      </c>
      <c r="AT321" s="71">
        <v>0</v>
      </c>
      <c r="AU321" s="71">
        <v>0</v>
      </c>
      <c r="AV321" s="71">
        <v>0</v>
      </c>
      <c r="AW321" s="71">
        <v>0</v>
      </c>
      <c r="AX321" s="71"/>
      <c r="AY321" s="72"/>
      <c r="AZ321" s="71">
        <v>2790.7000000000003</v>
      </c>
      <c r="BA321" s="71">
        <v>106517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2083</v>
      </c>
      <c r="B322" s="70">
        <v>153</v>
      </c>
      <c r="C322" s="70">
        <v>20</v>
      </c>
      <c r="D322" s="70">
        <v>9</v>
      </c>
      <c r="E322" s="70">
        <v>2023</v>
      </c>
      <c r="F322" s="70" t="s">
        <v>1539</v>
      </c>
      <c r="G322" s="70" t="s">
        <v>2063</v>
      </c>
      <c r="H322" s="70" t="s">
        <v>2064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82</v>
      </c>
      <c r="AT322" s="71">
        <v>0</v>
      </c>
      <c r="AU322" s="71">
        <v>0</v>
      </c>
      <c r="AV322" s="71">
        <v>0</v>
      </c>
      <c r="AW322" s="71">
        <v>0</v>
      </c>
      <c r="AX322" s="71"/>
      <c r="AY322" s="72"/>
      <c r="AZ322" s="71">
        <v>3046.1000000000013</v>
      </c>
      <c r="BA322" s="71">
        <v>106566.9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2084</v>
      </c>
      <c r="B323" s="70">
        <v>153</v>
      </c>
      <c r="C323" s="70">
        <v>21</v>
      </c>
      <c r="D323" s="70">
        <v>9</v>
      </c>
      <c r="E323" s="70">
        <v>2024</v>
      </c>
      <c r="F323" s="70" t="s">
        <v>1558</v>
      </c>
      <c r="G323" s="70" t="s">
        <v>2063</v>
      </c>
      <c r="H323" s="70" t="s">
        <v>2064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2085</v>
      </c>
      <c r="B324" s="70">
        <v>69</v>
      </c>
      <c r="C324" s="70">
        <v>1</v>
      </c>
      <c r="D324" s="70">
        <v>5</v>
      </c>
      <c r="E324" s="70">
        <v>1990</v>
      </c>
      <c r="F324" s="70" t="s">
        <v>787</v>
      </c>
      <c r="G324" s="70" t="s">
        <v>2086</v>
      </c>
      <c r="H324" s="70" t="s">
        <v>2087</v>
      </c>
      <c r="I324" s="148"/>
      <c r="J324" s="71">
        <v>343.59082581052058</v>
      </c>
      <c r="K324" s="71">
        <v>8.6445413137481655</v>
      </c>
      <c r="L324" s="71">
        <v>11.261595441470879</v>
      </c>
      <c r="M324" s="71">
        <v>36.375424604221926</v>
      </c>
      <c r="N324" s="71">
        <v>40.553396032278592</v>
      </c>
      <c r="O324" s="71">
        <v>32.987148691457101</v>
      </c>
      <c r="P324" s="71">
        <v>61.829959203210443</v>
      </c>
      <c r="Q324" s="71">
        <v>3.4345843622946099</v>
      </c>
      <c r="R324" s="71">
        <v>2.559881018924822</v>
      </c>
      <c r="S324" s="71">
        <v>3.5436201534892162</v>
      </c>
      <c r="T324" s="72"/>
      <c r="U324" s="71">
        <v>8847416</v>
      </c>
      <c r="V324" s="71">
        <v>2925</v>
      </c>
      <c r="W324" s="71">
        <v>127</v>
      </c>
      <c r="X324" s="71">
        <v>14271</v>
      </c>
      <c r="Y324" s="71">
        <v>17609</v>
      </c>
      <c r="Z324" s="71">
        <v>13568</v>
      </c>
      <c r="AA324" s="71">
        <v>15013</v>
      </c>
      <c r="AB324" s="71">
        <v>55766</v>
      </c>
      <c r="AC324" s="71">
        <v>443376</v>
      </c>
      <c r="AD324" s="71">
        <v>3.5436201534892162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2088</v>
      </c>
      <c r="B325" s="70">
        <v>70</v>
      </c>
      <c r="C325" s="70">
        <v>2</v>
      </c>
      <c r="D325" s="70">
        <v>5</v>
      </c>
      <c r="E325" s="70">
        <v>2005</v>
      </c>
      <c r="F325" s="70" t="s">
        <v>789</v>
      </c>
      <c r="G325" s="70" t="s">
        <v>2086</v>
      </c>
      <c r="H325" s="70" t="s">
        <v>2087</v>
      </c>
      <c r="I325" s="148"/>
      <c r="J325" s="71">
        <v>178.38103549706551</v>
      </c>
      <c r="K325" s="71">
        <v>6.0009146433866913</v>
      </c>
      <c r="L325" s="71">
        <v>21.249611536501309</v>
      </c>
      <c r="M325" s="71">
        <v>56.539107469323881</v>
      </c>
      <c r="N325" s="71">
        <v>62.086530735928129</v>
      </c>
      <c r="O325" s="71">
        <v>52.623500690681198</v>
      </c>
      <c r="P325" s="71">
        <v>64.532838798603152</v>
      </c>
      <c r="Q325" s="71">
        <v>3.0351477801394799</v>
      </c>
      <c r="R325" s="71">
        <v>1.291341466601919</v>
      </c>
      <c r="S325" s="71">
        <v>5.3693273079243697</v>
      </c>
      <c r="T325" s="72"/>
      <c r="U325" s="71">
        <v>5575313</v>
      </c>
      <c r="V325" s="71">
        <v>2735</v>
      </c>
      <c r="W325" s="71">
        <v>250</v>
      </c>
      <c r="X325" s="71">
        <v>12695</v>
      </c>
      <c r="Y325" s="71">
        <v>20084</v>
      </c>
      <c r="Z325" s="71">
        <v>25047</v>
      </c>
      <c r="AA325" s="71">
        <v>12833</v>
      </c>
      <c r="AB325" s="71">
        <v>51518</v>
      </c>
      <c r="AC325" s="71">
        <v>228347</v>
      </c>
      <c r="AD325" s="71">
        <v>5.3693273079243697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2089</v>
      </c>
      <c r="B326" s="70">
        <v>71</v>
      </c>
      <c r="C326" s="70">
        <v>3</v>
      </c>
      <c r="D326" s="70">
        <v>5</v>
      </c>
      <c r="E326" s="70">
        <v>2006</v>
      </c>
      <c r="F326" s="70" t="s">
        <v>790</v>
      </c>
      <c r="G326" s="70" t="s">
        <v>2086</v>
      </c>
      <c r="H326" s="70" t="s">
        <v>2087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2090</v>
      </c>
      <c r="B327" s="70">
        <v>72</v>
      </c>
      <c r="C327" s="70">
        <v>4</v>
      </c>
      <c r="D327" s="70">
        <v>5</v>
      </c>
      <c r="E327" s="70">
        <v>2007</v>
      </c>
      <c r="F327" s="70" t="s">
        <v>791</v>
      </c>
      <c r="G327" s="70" t="s">
        <v>2086</v>
      </c>
      <c r="H327" s="70" t="s">
        <v>2087</v>
      </c>
      <c r="I327" s="148"/>
      <c r="J327" s="71">
        <v>125.6717876756569</v>
      </c>
      <c r="K327" s="71">
        <v>5.483027639173244</v>
      </c>
      <c r="L327" s="71">
        <v>20.455881099042891</v>
      </c>
      <c r="M327" s="71">
        <v>62.26379441687051</v>
      </c>
      <c r="N327" s="71">
        <v>62.88895432576367</v>
      </c>
      <c r="O327" s="71">
        <v>50.734523865992557</v>
      </c>
      <c r="P327" s="71">
        <v>62.881458367515179</v>
      </c>
      <c r="Q327" s="71">
        <v>3.13313441968829</v>
      </c>
      <c r="R327" s="71">
        <v>1.096084288552958</v>
      </c>
      <c r="S327" s="71">
        <v>7.4558576995624657</v>
      </c>
      <c r="T327" s="72"/>
      <c r="U327" s="71">
        <v>5075466</v>
      </c>
      <c r="V327" s="71">
        <v>2467</v>
      </c>
      <c r="W327" s="71">
        <v>231</v>
      </c>
      <c r="X327" s="71">
        <v>15797</v>
      </c>
      <c r="Y327" s="71">
        <v>20244</v>
      </c>
      <c r="Z327" s="71">
        <v>25103</v>
      </c>
      <c r="AA327" s="71">
        <v>12314</v>
      </c>
      <c r="AB327" s="71">
        <v>50369</v>
      </c>
      <c r="AC327" s="71">
        <v>199381</v>
      </c>
      <c r="AD327" s="71">
        <v>7.4558576995624657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2091</v>
      </c>
      <c r="B328" s="70">
        <v>73</v>
      </c>
      <c r="C328" s="70">
        <v>5</v>
      </c>
      <c r="D328" s="70">
        <v>5</v>
      </c>
      <c r="E328" s="70">
        <v>2008</v>
      </c>
      <c r="F328" s="70" t="s">
        <v>792</v>
      </c>
      <c r="G328" s="70" t="s">
        <v>2086</v>
      </c>
      <c r="H328" s="70" t="s">
        <v>2087</v>
      </c>
      <c r="I328" s="148"/>
      <c r="J328" s="71">
        <v>91.316382137947855</v>
      </c>
      <c r="K328" s="71">
        <v>4.0579356964527831</v>
      </c>
      <c r="L328" s="71">
        <v>17.760953197987789</v>
      </c>
      <c r="M328" s="71">
        <v>66.185520544750375</v>
      </c>
      <c r="N328" s="71">
        <v>66.256818238229499</v>
      </c>
      <c r="O328" s="71">
        <v>49.240703746472818</v>
      </c>
      <c r="P328" s="71">
        <v>61.024557009277324</v>
      </c>
      <c r="Q328" s="71">
        <v>3.0331713015263699</v>
      </c>
      <c r="R328" s="71">
        <v>0.92080820249628892</v>
      </c>
      <c r="S328" s="71">
        <v>7.5284741234281487</v>
      </c>
      <c r="T328" s="72"/>
      <c r="U328" s="71">
        <v>4003870</v>
      </c>
      <c r="V328" s="71">
        <v>2467</v>
      </c>
      <c r="W328" s="71">
        <v>231</v>
      </c>
      <c r="X328" s="71">
        <v>15797</v>
      </c>
      <c r="Y328" s="71">
        <v>20206</v>
      </c>
      <c r="Z328" s="71">
        <v>25219</v>
      </c>
      <c r="AA328" s="71">
        <v>11964</v>
      </c>
      <c r="AB328" s="71">
        <v>49564</v>
      </c>
      <c r="AC328" s="71">
        <v>173928</v>
      </c>
      <c r="AD328" s="71">
        <v>7.5284741234281487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2092</v>
      </c>
      <c r="B329" s="70">
        <v>74</v>
      </c>
      <c r="C329" s="70">
        <v>6</v>
      </c>
      <c r="D329" s="70">
        <v>5</v>
      </c>
      <c r="E329" s="70">
        <v>2009</v>
      </c>
      <c r="F329" s="70" t="s">
        <v>176</v>
      </c>
      <c r="G329" s="1064" t="s">
        <v>2086</v>
      </c>
      <c r="H329" s="70" t="s">
        <v>2087</v>
      </c>
      <c r="I329" s="148"/>
      <c r="J329" s="71">
        <v>97.007007118184433</v>
      </c>
      <c r="K329" s="71">
        <v>3.4536361668393671</v>
      </c>
      <c r="L329" s="71">
        <v>17.214628739253889</v>
      </c>
      <c r="M329" s="71">
        <v>71.473514400718116</v>
      </c>
      <c r="N329" s="71">
        <v>60.938578014032238</v>
      </c>
      <c r="O329" s="71">
        <v>49.738447445670978</v>
      </c>
      <c r="P329" s="71">
        <v>57.907364917506918</v>
      </c>
      <c r="Q329" s="71">
        <v>2.8455523587437299</v>
      </c>
      <c r="R329" s="71">
        <v>0.93496266546241114</v>
      </c>
      <c r="S329" s="71">
        <v>4.4509874133651408</v>
      </c>
      <c r="T329" s="72"/>
      <c r="U329" s="71">
        <v>3638409</v>
      </c>
      <c r="V329" s="71">
        <v>1897</v>
      </c>
      <c r="W329" s="71">
        <v>268</v>
      </c>
      <c r="X329" s="71">
        <v>16908</v>
      </c>
      <c r="Y329" s="71">
        <v>20153</v>
      </c>
      <c r="Z329" s="71">
        <v>25144</v>
      </c>
      <c r="AA329" s="71">
        <v>11655</v>
      </c>
      <c r="AB329" s="71">
        <v>48811</v>
      </c>
      <c r="AC329" s="71">
        <v>172289</v>
      </c>
      <c r="AD329" s="71">
        <v>4.4509874133651408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6.3419999999999996</v>
      </c>
      <c r="BK329" s="71">
        <v>0</v>
      </c>
      <c r="BL329" s="71">
        <v>2.4700000000000002</v>
      </c>
      <c r="BM329" s="71">
        <v>0</v>
      </c>
      <c r="BN329" s="72"/>
      <c r="BO329" s="71">
        <v>0</v>
      </c>
      <c r="BP329" s="71">
        <v>0</v>
      </c>
      <c r="BQ329" s="71">
        <v>2</v>
      </c>
      <c r="BR329" s="71">
        <v>0</v>
      </c>
      <c r="BS329" s="71">
        <v>1</v>
      </c>
      <c r="BT329" s="71">
        <v>0</v>
      </c>
      <c r="BU329"/>
      <c r="BV329" s="70">
        <v>8.8119999999999994</v>
      </c>
      <c r="BW329" s="70">
        <v>0</v>
      </c>
      <c r="BX329" s="70">
        <v>0</v>
      </c>
      <c r="BY329" s="70">
        <v>0</v>
      </c>
      <c r="BZ329" s="70">
        <v>0</v>
      </c>
      <c r="CA329" s="70">
        <v>0</v>
      </c>
      <c r="CB329" s="70">
        <v>0</v>
      </c>
      <c r="CC329" s="70">
        <v>0</v>
      </c>
      <c r="CD329" s="70">
        <v>0</v>
      </c>
    </row>
    <row r="330" spans="1:82">
      <c r="A330" s="70" t="s">
        <v>2093</v>
      </c>
      <c r="B330" s="70">
        <v>75</v>
      </c>
      <c r="C330" s="70">
        <v>7</v>
      </c>
      <c r="D330" s="70">
        <v>5</v>
      </c>
      <c r="E330" s="70">
        <v>2010</v>
      </c>
      <c r="F330" s="70" t="s">
        <v>177</v>
      </c>
      <c r="G330" s="1064" t="s">
        <v>2086</v>
      </c>
      <c r="H330" s="70" t="s">
        <v>2087</v>
      </c>
      <c r="I330" s="148"/>
      <c r="J330" s="71">
        <v>76.944815557299478</v>
      </c>
      <c r="K330" s="71">
        <v>3.3312092226313101</v>
      </c>
      <c r="L330" s="71">
        <v>16.037366541918029</v>
      </c>
      <c r="M330" s="71">
        <v>63.812305726724233</v>
      </c>
      <c r="N330" s="71">
        <v>55.247573804136607</v>
      </c>
      <c r="O330" s="71">
        <v>49.522174833311873</v>
      </c>
      <c r="P330" s="71">
        <v>58.361231913046723</v>
      </c>
      <c r="Q330" s="71">
        <v>2.9292745446476101</v>
      </c>
      <c r="R330" s="71">
        <v>1.024838056050698</v>
      </c>
      <c r="S330" s="71">
        <v>5.0857576207546664</v>
      </c>
      <c r="T330" s="72"/>
      <c r="U330" s="71">
        <v>3176038</v>
      </c>
      <c r="V330" s="71">
        <v>1897</v>
      </c>
      <c r="W330" s="71">
        <v>268</v>
      </c>
      <c r="X330" s="71">
        <v>16908</v>
      </c>
      <c r="Y330" s="71">
        <v>20155</v>
      </c>
      <c r="Z330" s="71">
        <v>25151</v>
      </c>
      <c r="AA330" s="71">
        <v>11453</v>
      </c>
      <c r="AB330" s="71">
        <v>48148</v>
      </c>
      <c r="AC330" s="71">
        <v>178966</v>
      </c>
      <c r="AD330" s="71">
        <v>5.0857576207546664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6.6340000000000003</v>
      </c>
      <c r="BK330" s="71">
        <v>0</v>
      </c>
      <c r="BL330" s="71">
        <v>2.64</v>
      </c>
      <c r="BM330" s="71">
        <v>0</v>
      </c>
      <c r="BN330" s="72"/>
      <c r="BO330" s="71">
        <v>0</v>
      </c>
      <c r="BP330" s="71">
        <v>0</v>
      </c>
      <c r="BQ330" s="71">
        <v>2</v>
      </c>
      <c r="BR330" s="71">
        <v>0</v>
      </c>
      <c r="BS330" s="71">
        <v>1</v>
      </c>
      <c r="BT330" s="71">
        <v>0</v>
      </c>
      <c r="BU330"/>
      <c r="BV330" s="70">
        <v>9.2739999999999991</v>
      </c>
      <c r="BW330" s="70">
        <v>0</v>
      </c>
      <c r="BX330" s="70">
        <v>0</v>
      </c>
      <c r="BY330" s="70">
        <v>0</v>
      </c>
      <c r="BZ330" s="70">
        <v>0</v>
      </c>
      <c r="CA330" s="70">
        <v>0</v>
      </c>
      <c r="CB330" s="70">
        <v>0</v>
      </c>
      <c r="CC330" s="70">
        <v>0</v>
      </c>
      <c r="CD330" s="70">
        <v>0</v>
      </c>
    </row>
    <row r="331" spans="1:82">
      <c r="A331" s="70" t="s">
        <v>2094</v>
      </c>
      <c r="B331" s="70">
        <v>76</v>
      </c>
      <c r="C331" s="70">
        <v>8</v>
      </c>
      <c r="D331" s="70">
        <v>5</v>
      </c>
      <c r="E331" s="70">
        <v>2011</v>
      </c>
      <c r="F331" s="70" t="s">
        <v>178</v>
      </c>
      <c r="G331" s="70" t="s">
        <v>2086</v>
      </c>
      <c r="H331" s="70" t="s">
        <v>2087</v>
      </c>
      <c r="I331" s="148"/>
      <c r="J331" s="71">
        <v>76.169268431147614</v>
      </c>
      <c r="K331" s="71">
        <v>4.7897336180359069</v>
      </c>
      <c r="L331" s="71">
        <v>12.85256971395617</v>
      </c>
      <c r="M331" s="71">
        <v>88.555718252657385</v>
      </c>
      <c r="N331" s="71">
        <v>79.134070777626349</v>
      </c>
      <c r="O331" s="71">
        <v>49.087789834632602</v>
      </c>
      <c r="P331" s="71">
        <v>55.724582589793499</v>
      </c>
      <c r="Q331" s="71">
        <v>3.34049736689532</v>
      </c>
      <c r="R331" s="71">
        <v>0.96447309426071548</v>
      </c>
      <c r="S331" s="71">
        <v>4.8021264442258076</v>
      </c>
      <c r="T331" s="72"/>
      <c r="U331" s="71">
        <v>2960076</v>
      </c>
      <c r="V331" s="71">
        <v>1897</v>
      </c>
      <c r="W331" s="71">
        <v>268</v>
      </c>
      <c r="X331" s="71">
        <v>16908</v>
      </c>
      <c r="Y331" s="71">
        <v>20167</v>
      </c>
      <c r="Z331" s="71">
        <v>25472</v>
      </c>
      <c r="AA331" s="71">
        <v>11261</v>
      </c>
      <c r="AB331" s="71">
        <v>47601</v>
      </c>
      <c r="AC331" s="71">
        <v>168146</v>
      </c>
      <c r="AD331" s="71">
        <v>4.8021264442258076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3.22</v>
      </c>
      <c r="BK331" s="71">
        <v>0</v>
      </c>
      <c r="BL331" s="71">
        <v>2.081</v>
      </c>
      <c r="BM331" s="71">
        <v>0</v>
      </c>
      <c r="BN331" s="72"/>
      <c r="BO331" s="71">
        <v>0</v>
      </c>
      <c r="BP331" s="71">
        <v>0</v>
      </c>
      <c r="BQ331" s="71">
        <v>1</v>
      </c>
      <c r="BR331" s="71">
        <v>0</v>
      </c>
      <c r="BS331" s="71">
        <v>1</v>
      </c>
      <c r="BT331" s="71">
        <v>0</v>
      </c>
      <c r="BU331"/>
      <c r="BV331" s="70">
        <v>5.3010000000000002</v>
      </c>
      <c r="BW331" s="70">
        <v>0</v>
      </c>
      <c r="BX331" s="70">
        <v>0</v>
      </c>
      <c r="BY331" s="70">
        <v>0</v>
      </c>
      <c r="BZ331" s="70">
        <v>0</v>
      </c>
      <c r="CA331" s="70">
        <v>0</v>
      </c>
      <c r="CB331" s="70">
        <v>0</v>
      </c>
      <c r="CC331" s="70">
        <v>0</v>
      </c>
      <c r="CD331" s="70">
        <v>0</v>
      </c>
    </row>
    <row r="332" spans="1:82">
      <c r="A332" s="70" t="s">
        <v>2095</v>
      </c>
      <c r="B332" s="70">
        <v>77</v>
      </c>
      <c r="C332" s="70">
        <v>9</v>
      </c>
      <c r="D332" s="70">
        <v>5</v>
      </c>
      <c r="E332" s="70">
        <v>2012</v>
      </c>
      <c r="F332" s="70" t="s">
        <v>179</v>
      </c>
      <c r="G332" s="70" t="s">
        <v>2086</v>
      </c>
      <c r="H332" s="70" t="s">
        <v>2087</v>
      </c>
      <c r="I332" s="148"/>
      <c r="J332" s="71">
        <v>96.928707237693217</v>
      </c>
      <c r="K332" s="71">
        <v>4.8204594754991001</v>
      </c>
      <c r="L332" s="71">
        <v>12.773778162837759</v>
      </c>
      <c r="M332" s="71">
        <v>99.297747213545762</v>
      </c>
      <c r="N332" s="71">
        <v>90.441540707922499</v>
      </c>
      <c r="O332" s="71">
        <v>49.265539453630268</v>
      </c>
      <c r="P332" s="71">
        <v>55.454387624580455</v>
      </c>
      <c r="Q332" s="71">
        <v>3.6021632769035801</v>
      </c>
      <c r="R332" s="71">
        <v>1.1275777376072329</v>
      </c>
      <c r="S332" s="71">
        <v>5.2765925504731044</v>
      </c>
      <c r="T332" s="72"/>
      <c r="U332" s="71">
        <v>2956884</v>
      </c>
      <c r="V332" s="71">
        <v>1897</v>
      </c>
      <c r="W332" s="71">
        <v>268</v>
      </c>
      <c r="X332" s="71">
        <v>16908</v>
      </c>
      <c r="Y332" s="71">
        <v>20271</v>
      </c>
      <c r="Z332" s="71">
        <v>25767</v>
      </c>
      <c r="AA332" s="71">
        <v>11143</v>
      </c>
      <c r="AB332" s="71">
        <v>47244</v>
      </c>
      <c r="AC332" s="71">
        <v>191490</v>
      </c>
      <c r="AD332" s="71">
        <v>5.2765925504731044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3.8260000000000001</v>
      </c>
      <c r="BK332" s="71">
        <v>0</v>
      </c>
      <c r="BL332" s="71">
        <v>3.1280000000000001</v>
      </c>
      <c r="BM332" s="71">
        <v>0</v>
      </c>
      <c r="BN332" s="72"/>
      <c r="BO332" s="71">
        <v>0</v>
      </c>
      <c r="BP332" s="71">
        <v>0</v>
      </c>
      <c r="BQ332" s="71">
        <v>1</v>
      </c>
      <c r="BR332" s="71">
        <v>0</v>
      </c>
      <c r="BS332" s="71">
        <v>1</v>
      </c>
      <c r="BT332" s="71">
        <v>0</v>
      </c>
      <c r="BU332"/>
      <c r="BV332" s="70">
        <v>6.9539999999999997</v>
      </c>
      <c r="BW332" s="70">
        <v>0</v>
      </c>
      <c r="BX332" s="70">
        <v>0</v>
      </c>
      <c r="BY332" s="70">
        <v>0</v>
      </c>
      <c r="BZ332" s="70">
        <v>0</v>
      </c>
      <c r="CA332" s="70">
        <v>0</v>
      </c>
      <c r="CB332" s="70">
        <v>0</v>
      </c>
      <c r="CC332" s="70">
        <v>0</v>
      </c>
      <c r="CD332" s="70">
        <v>0</v>
      </c>
    </row>
    <row r="333" spans="1:82">
      <c r="A333" s="70" t="s">
        <v>2096</v>
      </c>
      <c r="B333" s="70">
        <v>78</v>
      </c>
      <c r="C333" s="70">
        <v>10</v>
      </c>
      <c r="D333" s="70">
        <v>5</v>
      </c>
      <c r="E333" s="70">
        <v>2013</v>
      </c>
      <c r="F333" s="70" t="s">
        <v>180</v>
      </c>
      <c r="G333" s="70" t="s">
        <v>2086</v>
      </c>
      <c r="H333" s="70" t="s">
        <v>2087</v>
      </c>
      <c r="I333" s="148"/>
      <c r="J333" s="71">
        <v>87.866101790797316</v>
      </c>
      <c r="K333" s="71">
        <v>4.0177584270010138</v>
      </c>
      <c r="L333" s="71">
        <v>13.203017364535651</v>
      </c>
      <c r="M333" s="71">
        <v>100.8321666665999</v>
      </c>
      <c r="N333" s="71">
        <v>94.63006091117164</v>
      </c>
      <c r="O333" s="71">
        <v>47.260598762605795</v>
      </c>
      <c r="P333" s="71">
        <v>55.053905761078269</v>
      </c>
      <c r="Q333" s="71">
        <v>3.6287954229580399</v>
      </c>
      <c r="R333" s="71">
        <v>2.2511004772964669</v>
      </c>
      <c r="S333" s="71">
        <v>6.0661640381601618</v>
      </c>
      <c r="T333" s="72"/>
      <c r="U333" s="71">
        <v>2965490</v>
      </c>
      <c r="V333" s="71">
        <v>1897</v>
      </c>
      <c r="W333" s="71">
        <v>268</v>
      </c>
      <c r="X333" s="71">
        <v>16908</v>
      </c>
      <c r="Y333" s="71">
        <v>20276</v>
      </c>
      <c r="Z333" s="71">
        <v>25822</v>
      </c>
      <c r="AA333" s="71">
        <v>11021</v>
      </c>
      <c r="AB333" s="71">
        <v>46911</v>
      </c>
      <c r="AC333" s="71">
        <v>373169</v>
      </c>
      <c r="AD333" s="71">
        <v>6.0661640381601618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4.2370000000000001</v>
      </c>
      <c r="BK333" s="71">
        <v>0</v>
      </c>
      <c r="BL333" s="71">
        <v>3.3559999999999999</v>
      </c>
      <c r="BM333" s="71">
        <v>0</v>
      </c>
      <c r="BN333" s="72"/>
      <c r="BO333" s="71">
        <v>0</v>
      </c>
      <c r="BP333" s="71">
        <v>0</v>
      </c>
      <c r="BQ333" s="71">
        <v>1</v>
      </c>
      <c r="BR333" s="71">
        <v>0</v>
      </c>
      <c r="BS333" s="71">
        <v>1</v>
      </c>
      <c r="BT333" s="71">
        <v>0</v>
      </c>
      <c r="BU333"/>
      <c r="BV333" s="70">
        <v>7.593</v>
      </c>
      <c r="BW333" s="70">
        <v>0</v>
      </c>
      <c r="BX333" s="70">
        <v>0</v>
      </c>
      <c r="BY333" s="70">
        <v>0</v>
      </c>
      <c r="BZ333" s="70">
        <v>0</v>
      </c>
      <c r="CA333" s="70">
        <v>0</v>
      </c>
      <c r="CB333" s="70">
        <v>0</v>
      </c>
      <c r="CC333" s="70">
        <v>0</v>
      </c>
      <c r="CD333" s="70">
        <v>0</v>
      </c>
    </row>
    <row r="334" spans="1:82">
      <c r="A334" s="70" t="s">
        <v>2097</v>
      </c>
      <c r="B334" s="70">
        <v>79</v>
      </c>
      <c r="C334" s="70">
        <v>11</v>
      </c>
      <c r="D334" s="70">
        <v>5</v>
      </c>
      <c r="E334" s="70">
        <v>2014</v>
      </c>
      <c r="F334" s="70" t="s">
        <v>181</v>
      </c>
      <c r="G334" s="70" t="s">
        <v>2086</v>
      </c>
      <c r="H334" s="70" t="s">
        <v>2087</v>
      </c>
      <c r="I334" s="148"/>
      <c r="J334" s="71">
        <v>77.499431340938798</v>
      </c>
      <c r="K334" s="71">
        <v>3.65608087216525</v>
      </c>
      <c r="L334" s="71">
        <v>32.473721758985043</v>
      </c>
      <c r="M334" s="71">
        <v>90.501972572086913</v>
      </c>
      <c r="N334" s="71">
        <v>86.889713085939704</v>
      </c>
      <c r="O334" s="71">
        <v>45.772534998495118</v>
      </c>
      <c r="P334" s="71">
        <v>55.159299708783735</v>
      </c>
      <c r="Q334" s="71">
        <v>3.4370826174298399</v>
      </c>
      <c r="R334" s="71">
        <v>2.7062284151872871</v>
      </c>
      <c r="S334" s="71">
        <v>6.2267855184000007</v>
      </c>
      <c r="T334" s="72"/>
      <c r="U334" s="71">
        <v>3002490</v>
      </c>
      <c r="V334" s="71">
        <v>1458</v>
      </c>
      <c r="W334" s="71">
        <v>562</v>
      </c>
      <c r="X334" s="71">
        <v>15825</v>
      </c>
      <c r="Y334" s="71">
        <v>20276</v>
      </c>
      <c r="Z334" s="71">
        <v>26340</v>
      </c>
      <c r="AA334" s="71">
        <v>10985</v>
      </c>
      <c r="AB334" s="71">
        <v>46311</v>
      </c>
      <c r="AC334" s="71">
        <v>450027</v>
      </c>
      <c r="AD334" s="71">
        <v>6.2267855184000007</v>
      </c>
      <c r="AE334" s="72"/>
      <c r="AF334" s="71"/>
      <c r="AG334" s="71"/>
      <c r="AH334" s="71"/>
      <c r="AI334" s="71"/>
      <c r="AJ334" s="71"/>
      <c r="AK334" s="71"/>
      <c r="AL334" s="71"/>
      <c r="AM334" s="71"/>
      <c r="AN334" s="71"/>
      <c r="AO334" s="71"/>
      <c r="AP334" s="71"/>
      <c r="AQ334" s="72"/>
      <c r="AR334" s="71">
        <v>563</v>
      </c>
      <c r="AS334" s="71">
        <v>95</v>
      </c>
      <c r="AT334" s="71">
        <v>0</v>
      </c>
      <c r="AU334" s="71">
        <v>0</v>
      </c>
      <c r="AV334" s="71">
        <v>0</v>
      </c>
      <c r="AW334" s="71">
        <v>0</v>
      </c>
      <c r="AX334" s="71"/>
      <c r="AY334" s="72"/>
      <c r="AZ334" s="71">
        <v>2456.14</v>
      </c>
      <c r="BA334" s="71">
        <v>5249.692</v>
      </c>
      <c r="BB334" s="71">
        <v>0</v>
      </c>
      <c r="BC334" s="71">
        <v>0</v>
      </c>
      <c r="BD334" s="71">
        <v>0</v>
      </c>
      <c r="BE334" s="71">
        <v>0</v>
      </c>
      <c r="BF334" s="71"/>
      <c r="BG334" s="72"/>
      <c r="BH334" s="71">
        <v>0</v>
      </c>
      <c r="BI334" s="71">
        <v>0</v>
      </c>
      <c r="BJ334" s="71">
        <v>4.258</v>
      </c>
      <c r="BK334" s="71">
        <v>0</v>
      </c>
      <c r="BL334" s="71">
        <v>0</v>
      </c>
      <c r="BM334" s="71">
        <v>0</v>
      </c>
      <c r="BN334" s="72"/>
      <c r="BO334" s="71">
        <v>0</v>
      </c>
      <c r="BP334" s="71">
        <v>0</v>
      </c>
      <c r="BQ334" s="71">
        <v>1</v>
      </c>
      <c r="BR334" s="71">
        <v>0</v>
      </c>
      <c r="BS334" s="71">
        <v>0</v>
      </c>
      <c r="BT334" s="71">
        <v>0</v>
      </c>
      <c r="BU334"/>
      <c r="BV334" s="70">
        <v>4.258</v>
      </c>
      <c r="BW334" s="70">
        <v>0</v>
      </c>
      <c r="BX334" s="70">
        <v>0</v>
      </c>
      <c r="BY334" s="70">
        <v>0</v>
      </c>
      <c r="BZ334" s="70">
        <v>0</v>
      </c>
      <c r="CA334" s="70">
        <v>0</v>
      </c>
      <c r="CB334" s="70">
        <v>0</v>
      </c>
      <c r="CC334" s="70">
        <v>0</v>
      </c>
      <c r="CD334" s="70">
        <v>0</v>
      </c>
    </row>
    <row r="335" spans="1:82">
      <c r="A335" s="70" t="s">
        <v>2098</v>
      </c>
      <c r="B335" s="70">
        <v>80</v>
      </c>
      <c r="C335" s="70">
        <v>12</v>
      </c>
      <c r="D335" s="70">
        <v>5</v>
      </c>
      <c r="E335" s="70">
        <v>2015</v>
      </c>
      <c r="F335" s="70" t="s">
        <v>182</v>
      </c>
      <c r="G335" s="70" t="s">
        <v>2086</v>
      </c>
      <c r="H335" s="70" t="s">
        <v>2087</v>
      </c>
      <c r="I335" s="148"/>
      <c r="J335" s="71">
        <v>82.529137764357131</v>
      </c>
      <c r="K335" s="71">
        <v>3.4322934462467671</v>
      </c>
      <c r="L335" s="71">
        <v>26.05815533331074</v>
      </c>
      <c r="M335" s="71">
        <v>85.034489816089618</v>
      </c>
      <c r="N335" s="71">
        <v>75.450896643135991</v>
      </c>
      <c r="O335" s="71">
        <v>44.637418628289247</v>
      </c>
      <c r="P335" s="71">
        <v>54.343553128312216</v>
      </c>
      <c r="Q335" s="71">
        <v>3.3085934289747199</v>
      </c>
      <c r="R335" s="71">
        <v>2.419505578945258</v>
      </c>
      <c r="S335" s="71">
        <v>6.2245381550799994</v>
      </c>
      <c r="T335" s="72"/>
      <c r="U335" s="71">
        <v>3043800</v>
      </c>
      <c r="V335" s="71">
        <v>1458</v>
      </c>
      <c r="W335" s="71">
        <v>562</v>
      </c>
      <c r="X335" s="71">
        <v>15825</v>
      </c>
      <c r="Y335" s="71">
        <v>20215</v>
      </c>
      <c r="Z335" s="71">
        <v>25934</v>
      </c>
      <c r="AA335" s="71">
        <v>10814</v>
      </c>
      <c r="AB335" s="71">
        <v>45539</v>
      </c>
      <c r="AC335" s="71">
        <v>413575</v>
      </c>
      <c r="AD335" s="71">
        <v>6.2245381550799994</v>
      </c>
      <c r="AE335" s="72"/>
      <c r="AF335" s="71">
        <v>38118233.423398569</v>
      </c>
      <c r="AG335" s="71">
        <v>2468938.6523864949</v>
      </c>
      <c r="AH335" s="71">
        <v>5450990.874270115</v>
      </c>
      <c r="AI335" s="71">
        <v>92978894.668973297</v>
      </c>
      <c r="AJ335" s="71">
        <v>101042358.82447851</v>
      </c>
      <c r="AK335" s="71">
        <v>0</v>
      </c>
      <c r="AL335" s="71">
        <v>0</v>
      </c>
      <c r="AM335" s="71">
        <v>6240928.9210797353</v>
      </c>
      <c r="AN335" s="71">
        <v>0</v>
      </c>
      <c r="AO335" s="71">
        <v>0</v>
      </c>
      <c r="AP335" s="71">
        <v>246300345.36458671</v>
      </c>
      <c r="AQ335" s="72"/>
      <c r="AR335" s="71">
        <v>612</v>
      </c>
      <c r="AS335" s="71">
        <v>133</v>
      </c>
      <c r="AT335" s="71">
        <v>0</v>
      </c>
      <c r="AU335" s="71">
        <v>0</v>
      </c>
      <c r="AV335" s="71">
        <v>0</v>
      </c>
      <c r="AW335" s="71">
        <v>0</v>
      </c>
      <c r="AX335" s="71"/>
      <c r="AY335" s="72"/>
      <c r="AZ335" s="71">
        <v>2739.5050000000001</v>
      </c>
      <c r="BA335" s="71">
        <v>9162.0920000000006</v>
      </c>
      <c r="BB335" s="71">
        <v>0</v>
      </c>
      <c r="BC335" s="71">
        <v>0</v>
      </c>
      <c r="BD335" s="71">
        <v>0</v>
      </c>
      <c r="BE335" s="71">
        <v>0</v>
      </c>
      <c r="BF335" s="71"/>
      <c r="BG335" s="72"/>
      <c r="BH335" s="71">
        <v>0</v>
      </c>
      <c r="BI335" s="71">
        <v>0</v>
      </c>
      <c r="BJ335" s="71">
        <v>3.9809999999999999</v>
      </c>
      <c r="BK335" s="71">
        <v>0</v>
      </c>
      <c r="BL335" s="71">
        <v>0</v>
      </c>
      <c r="BM335" s="71">
        <v>0</v>
      </c>
      <c r="BN335" s="72"/>
      <c r="BO335" s="71">
        <v>0</v>
      </c>
      <c r="BP335" s="71">
        <v>0</v>
      </c>
      <c r="BQ335" s="71">
        <v>1</v>
      </c>
      <c r="BR335" s="71">
        <v>0</v>
      </c>
      <c r="BS335" s="71">
        <v>0</v>
      </c>
      <c r="BT335" s="71">
        <v>0</v>
      </c>
      <c r="BU335"/>
      <c r="BV335" s="70">
        <v>3.9809999999999999</v>
      </c>
      <c r="BW335" s="70">
        <v>0</v>
      </c>
      <c r="BX335" s="70">
        <v>0</v>
      </c>
      <c r="BY335" s="70">
        <v>0</v>
      </c>
      <c r="BZ335" s="70">
        <v>0</v>
      </c>
      <c r="CA335" s="70">
        <v>0</v>
      </c>
      <c r="CB335" s="70">
        <v>0</v>
      </c>
      <c r="CC335" s="70">
        <v>0</v>
      </c>
      <c r="CD335" s="70">
        <v>0</v>
      </c>
    </row>
    <row r="336" spans="1:82">
      <c r="A336" s="70" t="s">
        <v>2099</v>
      </c>
      <c r="B336" s="70">
        <v>81</v>
      </c>
      <c r="C336" s="70">
        <v>13</v>
      </c>
      <c r="D336" s="70">
        <v>5</v>
      </c>
      <c r="E336" s="70">
        <v>2016</v>
      </c>
      <c r="F336" s="70" t="s">
        <v>155</v>
      </c>
      <c r="G336" s="70" t="s">
        <v>2086</v>
      </c>
      <c r="H336" s="70" t="s">
        <v>2087</v>
      </c>
      <c r="I336" s="148"/>
      <c r="J336" s="71">
        <v>81.327524617063446</v>
      </c>
      <c r="K336" s="71">
        <v>3.1860915359791937</v>
      </c>
      <c r="L336" s="71">
        <v>26.046425759572003</v>
      </c>
      <c r="M336" s="71">
        <v>64.728552556731671</v>
      </c>
      <c r="N336" s="71">
        <v>63.16095460634412</v>
      </c>
      <c r="O336" s="71">
        <v>44.025653017050622</v>
      </c>
      <c r="P336" s="71">
        <v>53.178711568294567</v>
      </c>
      <c r="Q336" s="71">
        <v>3.1694003537438062</v>
      </c>
      <c r="R336" s="71">
        <v>2.5318388009347057</v>
      </c>
      <c r="S336" s="71">
        <v>5.8973542851999987</v>
      </c>
      <c r="T336" s="72"/>
      <c r="U336" s="71">
        <v>3103757</v>
      </c>
      <c r="V336" s="71">
        <v>1458</v>
      </c>
      <c r="W336" s="71">
        <v>562</v>
      </c>
      <c r="X336" s="71">
        <v>15825</v>
      </c>
      <c r="Y336" s="71">
        <v>20156</v>
      </c>
      <c r="Z336" s="71">
        <v>25893</v>
      </c>
      <c r="AA336" s="71">
        <v>10945</v>
      </c>
      <c r="AB336" s="71">
        <v>44872</v>
      </c>
      <c r="AC336" s="71">
        <v>432413.14509492752</v>
      </c>
      <c r="AD336" s="71">
        <v>5.8973542851999987</v>
      </c>
      <c r="AE336" s="72"/>
      <c r="AF336" s="71">
        <v>37328630.17644529</v>
      </c>
      <c r="AG336" s="71">
        <v>2402744.883703514</v>
      </c>
      <c r="AH336" s="71">
        <v>4424878.9340088628</v>
      </c>
      <c r="AI336" s="71">
        <v>93397077.109623164</v>
      </c>
      <c r="AJ336" s="71">
        <v>105382603.4512445</v>
      </c>
      <c r="AK336" s="71">
        <v>0</v>
      </c>
      <c r="AL336" s="71">
        <v>0</v>
      </c>
      <c r="AM336" s="71">
        <v>6154296.9422038142</v>
      </c>
      <c r="AN336" s="71">
        <v>0</v>
      </c>
      <c r="AO336" s="71">
        <v>0</v>
      </c>
      <c r="AP336" s="71">
        <v>249090231.49722916</v>
      </c>
      <c r="AQ336" s="72"/>
      <c r="AR336" s="71">
        <v>653</v>
      </c>
      <c r="AS336" s="71">
        <v>144</v>
      </c>
      <c r="AT336" s="71">
        <v>0</v>
      </c>
      <c r="AU336" s="71">
        <v>0</v>
      </c>
      <c r="AV336" s="71">
        <v>0</v>
      </c>
      <c r="AW336" s="71">
        <v>0</v>
      </c>
      <c r="AX336" s="71"/>
      <c r="AY336" s="72"/>
      <c r="AZ336" s="71">
        <v>2971.5050000000001</v>
      </c>
      <c r="BA336" s="71">
        <v>9500.7920000000013</v>
      </c>
      <c r="BB336" s="71">
        <v>0</v>
      </c>
      <c r="BC336" s="71">
        <v>0</v>
      </c>
      <c r="BD336" s="71">
        <v>0</v>
      </c>
      <c r="BE336" s="71">
        <v>0</v>
      </c>
      <c r="BF336" s="71"/>
      <c r="BG336" s="72"/>
      <c r="BH336" s="71">
        <v>0</v>
      </c>
      <c r="BI336" s="71">
        <v>0</v>
      </c>
      <c r="BJ336" s="71">
        <v>3.9489999999999998</v>
      </c>
      <c r="BK336" s="71">
        <v>0</v>
      </c>
      <c r="BL336" s="71">
        <v>0</v>
      </c>
      <c r="BM336" s="71">
        <v>0</v>
      </c>
      <c r="BN336" s="72"/>
      <c r="BO336" s="71">
        <v>0</v>
      </c>
      <c r="BP336" s="71">
        <v>0</v>
      </c>
      <c r="BQ336" s="71">
        <v>1</v>
      </c>
      <c r="BR336" s="71">
        <v>0</v>
      </c>
      <c r="BS336" s="71">
        <v>0</v>
      </c>
      <c r="BT336" s="71">
        <v>0</v>
      </c>
      <c r="BU336"/>
      <c r="BV336" s="70">
        <v>3.9489999999999998</v>
      </c>
      <c r="BW336" s="70">
        <v>0</v>
      </c>
      <c r="BX336" s="70">
        <v>0</v>
      </c>
      <c r="BY336" s="70">
        <v>0</v>
      </c>
      <c r="BZ336" s="70">
        <v>0</v>
      </c>
      <c r="CA336" s="70">
        <v>0</v>
      </c>
      <c r="CB336" s="70">
        <v>0</v>
      </c>
      <c r="CC336" s="70">
        <v>0</v>
      </c>
      <c r="CD336" s="70">
        <v>0</v>
      </c>
    </row>
    <row r="337" spans="1:82">
      <c r="A337" s="70" t="s">
        <v>2100</v>
      </c>
      <c r="B337" s="70">
        <v>82</v>
      </c>
      <c r="C337" s="70">
        <v>14</v>
      </c>
      <c r="D337" s="70">
        <v>5</v>
      </c>
      <c r="E337" s="70">
        <v>2017</v>
      </c>
      <c r="F337" s="70" t="s">
        <v>156</v>
      </c>
      <c r="G337" s="70" t="s">
        <v>2086</v>
      </c>
      <c r="H337" s="70" t="s">
        <v>2087</v>
      </c>
      <c r="I337" s="148"/>
      <c r="J337" s="71">
        <v>69.273656379228186</v>
      </c>
      <c r="K337" s="71">
        <v>3.2027259563859864</v>
      </c>
      <c r="L337" s="71">
        <v>23.848039536767452</v>
      </c>
      <c r="M337" s="71">
        <v>62.827642095213967</v>
      </c>
      <c r="N337" s="71">
        <v>67.124630363926215</v>
      </c>
      <c r="O337" s="71">
        <v>43.362453312398337</v>
      </c>
      <c r="P337" s="71">
        <v>52.841843419941064</v>
      </c>
      <c r="Q337" s="71">
        <v>3.0234892274024801</v>
      </c>
      <c r="R337" s="71">
        <v>2.6335323397025805</v>
      </c>
      <c r="S337" s="71">
        <v>4.8298179873600002</v>
      </c>
      <c r="T337" s="72"/>
      <c r="U337" s="71">
        <v>2975006</v>
      </c>
      <c r="V337" s="71">
        <v>1458</v>
      </c>
      <c r="W337" s="71">
        <v>562</v>
      </c>
      <c r="X337" s="71">
        <v>15825</v>
      </c>
      <c r="Y337" s="71">
        <v>20107</v>
      </c>
      <c r="Z337" s="71">
        <v>25926</v>
      </c>
      <c r="AA337" s="71">
        <v>10945</v>
      </c>
      <c r="AB337" s="71">
        <v>44266</v>
      </c>
      <c r="AC337" s="71">
        <v>458705.99999999988</v>
      </c>
      <c r="AD337" s="71">
        <v>4.8298179873600002</v>
      </c>
      <c r="AE337" s="72"/>
      <c r="AF337" s="71">
        <v>30831117.609083671</v>
      </c>
      <c r="AG337" s="71">
        <v>2418897.147348824</v>
      </c>
      <c r="AH337" s="71">
        <v>5165241.9998467239</v>
      </c>
      <c r="AI337" s="71">
        <v>91545388.373228475</v>
      </c>
      <c r="AJ337" s="71">
        <v>110543941.3521882</v>
      </c>
      <c r="AK337" s="71">
        <v>0</v>
      </c>
      <c r="AL337" s="71">
        <v>0</v>
      </c>
      <c r="AM337" s="71">
        <v>6080682.4063775437</v>
      </c>
      <c r="AN337" s="71">
        <v>0</v>
      </c>
      <c r="AO337" s="71">
        <v>0</v>
      </c>
      <c r="AP337" s="71">
        <v>246585268.88807344</v>
      </c>
      <c r="AQ337" s="72"/>
      <c r="AR337" s="71">
        <v>698</v>
      </c>
      <c r="AS337" s="71">
        <v>157</v>
      </c>
      <c r="AT337" s="71">
        <v>0</v>
      </c>
      <c r="AU337" s="71">
        <v>0</v>
      </c>
      <c r="AV337" s="71">
        <v>0</v>
      </c>
      <c r="AW337" s="71">
        <v>0</v>
      </c>
      <c r="AX337" s="71"/>
      <c r="AY337" s="72"/>
      <c r="AZ337" s="71">
        <v>3208.605</v>
      </c>
      <c r="BA337" s="71">
        <v>9952.2920000000013</v>
      </c>
      <c r="BB337" s="71">
        <v>0</v>
      </c>
      <c r="BC337" s="71">
        <v>0</v>
      </c>
      <c r="BD337" s="71">
        <v>0</v>
      </c>
      <c r="BE337" s="71">
        <v>0</v>
      </c>
      <c r="BF337" s="71"/>
      <c r="BG337" s="72"/>
      <c r="BH337" s="71">
        <v>0</v>
      </c>
      <c r="BI337" s="71">
        <v>0</v>
      </c>
      <c r="BJ337" s="71">
        <v>3.2120000000000002</v>
      </c>
      <c r="BK337" s="71">
        <v>0</v>
      </c>
      <c r="BL337" s="71">
        <v>0</v>
      </c>
      <c r="BM337" s="71">
        <v>0</v>
      </c>
      <c r="BN337" s="72"/>
      <c r="BO337" s="71">
        <v>0</v>
      </c>
      <c r="BP337" s="71">
        <v>0</v>
      </c>
      <c r="BQ337" s="71">
        <v>1</v>
      </c>
      <c r="BR337" s="71">
        <v>0</v>
      </c>
      <c r="BS337" s="71">
        <v>0</v>
      </c>
      <c r="BT337" s="71">
        <v>0</v>
      </c>
      <c r="BU337"/>
      <c r="BV337" s="70">
        <v>3.2120000000000002</v>
      </c>
      <c r="BW337" s="70">
        <v>0</v>
      </c>
      <c r="BX337" s="70">
        <v>0</v>
      </c>
      <c r="BY337" s="70">
        <v>0</v>
      </c>
      <c r="BZ337" s="70">
        <v>0</v>
      </c>
      <c r="CA337" s="70">
        <v>0</v>
      </c>
      <c r="CB337" s="70">
        <v>0</v>
      </c>
      <c r="CC337" s="70">
        <v>0</v>
      </c>
      <c r="CD337" s="70">
        <v>0</v>
      </c>
    </row>
    <row r="338" spans="1:82">
      <c r="A338" s="70" t="s">
        <v>2101</v>
      </c>
      <c r="B338" s="70">
        <v>83</v>
      </c>
      <c r="C338" s="70">
        <v>15</v>
      </c>
      <c r="D338" s="70">
        <v>5</v>
      </c>
      <c r="E338" s="70">
        <v>2018</v>
      </c>
      <c r="F338" s="70" t="s">
        <v>183</v>
      </c>
      <c r="G338" s="70" t="s">
        <v>2086</v>
      </c>
      <c r="H338" s="70" t="s">
        <v>2087</v>
      </c>
      <c r="I338" s="148"/>
      <c r="J338" s="71">
        <v>71.674246554964725</v>
      </c>
      <c r="K338" s="71">
        <v>3.0147517986997063</v>
      </c>
      <c r="L338" s="71">
        <v>21.553034214921592</v>
      </c>
      <c r="M338" s="71">
        <v>62.750893800257316</v>
      </c>
      <c r="N338" s="71">
        <v>57.027935701561894</v>
      </c>
      <c r="O338" s="71">
        <v>42.50509824017265</v>
      </c>
      <c r="P338" s="71">
        <v>52.698233981635148</v>
      </c>
      <c r="Q338" s="71">
        <v>2.7507281687006402</v>
      </c>
      <c r="R338" s="71">
        <v>2.5732067644764478</v>
      </c>
      <c r="S338" s="71">
        <v>6.6685593600000006</v>
      </c>
      <c r="T338" s="72"/>
      <c r="U338" s="71">
        <v>3185811</v>
      </c>
      <c r="V338" s="71">
        <v>1458</v>
      </c>
      <c r="W338" s="71">
        <v>562</v>
      </c>
      <c r="X338" s="71">
        <v>15825</v>
      </c>
      <c r="Y338" s="71">
        <v>19853</v>
      </c>
      <c r="Z338" s="71">
        <v>25900</v>
      </c>
      <c r="AA338" s="71">
        <v>11025</v>
      </c>
      <c r="AB338" s="71">
        <v>43400</v>
      </c>
      <c r="AC338" s="71">
        <v>446442</v>
      </c>
      <c r="AD338" s="71">
        <v>6.6685593600000006</v>
      </c>
      <c r="AE338" s="72"/>
      <c r="AF338" s="71">
        <v>34761699.483428016</v>
      </c>
      <c r="AG338" s="71">
        <v>2157021.4344956018</v>
      </c>
      <c r="AH338" s="71">
        <v>4522149.475364022</v>
      </c>
      <c r="AI338" s="71">
        <v>89936913.263472259</v>
      </c>
      <c r="AJ338" s="71">
        <v>92267353.62164937</v>
      </c>
      <c r="AK338" s="71">
        <v>0</v>
      </c>
      <c r="AL338" s="71">
        <v>0</v>
      </c>
      <c r="AM338" s="71">
        <v>5974058.2048855601</v>
      </c>
      <c r="AN338" s="71">
        <v>0</v>
      </c>
      <c r="AO338" s="71">
        <v>0</v>
      </c>
      <c r="AP338" s="71">
        <v>229619195.48329484</v>
      </c>
      <c r="AQ338" s="72"/>
      <c r="AR338" s="71">
        <v>731</v>
      </c>
      <c r="AS338" s="71">
        <v>164</v>
      </c>
      <c r="AT338" s="71">
        <v>0</v>
      </c>
      <c r="AU338" s="71">
        <v>0</v>
      </c>
      <c r="AV338" s="71">
        <v>0</v>
      </c>
      <c r="AW338" s="71">
        <v>0</v>
      </c>
      <c r="AX338" s="71"/>
      <c r="AY338" s="72"/>
      <c r="AZ338" s="71">
        <v>3364.4350000000009</v>
      </c>
      <c r="BA338" s="71">
        <v>10117.191999999999</v>
      </c>
      <c r="BB338" s="71">
        <v>0</v>
      </c>
      <c r="BC338" s="71">
        <v>0</v>
      </c>
      <c r="BD338" s="71">
        <v>0</v>
      </c>
      <c r="BE338" s="71">
        <v>0</v>
      </c>
      <c r="BF338" s="71"/>
      <c r="BG338" s="72"/>
      <c r="BH338" s="71">
        <v>0.84599999999999997</v>
      </c>
      <c r="BI338" s="71">
        <v>0</v>
      </c>
      <c r="BJ338" s="71">
        <v>2.649</v>
      </c>
      <c r="BK338" s="71">
        <v>0</v>
      </c>
      <c r="BL338" s="71">
        <v>0</v>
      </c>
      <c r="BM338" s="71">
        <v>0</v>
      </c>
      <c r="BN338" s="72"/>
      <c r="BO338" s="71">
        <v>1</v>
      </c>
      <c r="BP338" s="71">
        <v>0</v>
      </c>
      <c r="BQ338" s="71">
        <v>1</v>
      </c>
      <c r="BR338" s="71">
        <v>0</v>
      </c>
      <c r="BS338" s="71">
        <v>0</v>
      </c>
      <c r="BT338" s="71">
        <v>0</v>
      </c>
      <c r="BU338"/>
      <c r="BV338" s="70">
        <v>2.649</v>
      </c>
      <c r="BW338" s="70">
        <v>0</v>
      </c>
      <c r="BX338" s="70">
        <v>0</v>
      </c>
      <c r="BY338" s="70">
        <v>0</v>
      </c>
      <c r="BZ338" s="70">
        <v>0.84599999999999997</v>
      </c>
      <c r="CA338" s="70">
        <v>0</v>
      </c>
      <c r="CB338" s="70">
        <v>0</v>
      </c>
      <c r="CC338" s="70">
        <v>0</v>
      </c>
      <c r="CD338" s="70">
        <v>0</v>
      </c>
    </row>
    <row r="339" spans="1:82">
      <c r="A339" s="70" t="s">
        <v>2102</v>
      </c>
      <c r="B339" s="70">
        <v>84</v>
      </c>
      <c r="C339" s="70">
        <v>16</v>
      </c>
      <c r="D339" s="70">
        <v>5</v>
      </c>
      <c r="E339" s="70">
        <v>2019</v>
      </c>
      <c r="F339" s="70" t="s">
        <v>158</v>
      </c>
      <c r="G339" s="70" t="s">
        <v>2086</v>
      </c>
      <c r="H339" s="70" t="s">
        <v>2087</v>
      </c>
      <c r="I339" s="148"/>
      <c r="J339" s="71">
        <v>80.509893909080688</v>
      </c>
      <c r="K339" s="71">
        <v>2.5275397978473855</v>
      </c>
      <c r="L339" s="71">
        <v>21.219251874176411</v>
      </c>
      <c r="M339" s="71">
        <v>50.369499931093088</v>
      </c>
      <c r="N339" s="71">
        <v>46.708835388713858</v>
      </c>
      <c r="O339" s="71">
        <v>41.109017736263198</v>
      </c>
      <c r="P339" s="71">
        <v>52.604433566402214</v>
      </c>
      <c r="Q339" s="71">
        <v>2.6353966358449701</v>
      </c>
      <c r="R339" s="71">
        <v>2.3864847681103907</v>
      </c>
      <c r="S339" s="71">
        <v>4.5168497528799998</v>
      </c>
      <c r="T339" s="72"/>
      <c r="U339" s="71">
        <v>3768241</v>
      </c>
      <c r="V339" s="71">
        <v>1458</v>
      </c>
      <c r="W339" s="71">
        <v>562</v>
      </c>
      <c r="X339" s="71">
        <v>15825</v>
      </c>
      <c r="Y339" s="71">
        <v>19858</v>
      </c>
      <c r="Z339" s="71">
        <v>25737</v>
      </c>
      <c r="AA339" s="71">
        <v>10923</v>
      </c>
      <c r="AB339" s="71">
        <v>42706</v>
      </c>
      <c r="AC339" s="71">
        <v>420828</v>
      </c>
      <c r="AD339" s="71">
        <v>4.5168497528799998</v>
      </c>
      <c r="AE339" s="72"/>
      <c r="AF339" s="71">
        <v>40158239.537541643</v>
      </c>
      <c r="AG339" s="71">
        <v>2081976.473499628</v>
      </c>
      <c r="AH339" s="71">
        <v>5278140.2347812243</v>
      </c>
      <c r="AI339" s="71">
        <v>90232372.718692392</v>
      </c>
      <c r="AJ339" s="71">
        <v>91958487.660085499</v>
      </c>
      <c r="AK339" s="71">
        <v>0</v>
      </c>
      <c r="AL339" s="71">
        <v>0</v>
      </c>
      <c r="AM339" s="71">
        <v>5816235.7094041249</v>
      </c>
      <c r="AN339" s="71">
        <v>0</v>
      </c>
      <c r="AO339" s="71">
        <v>0</v>
      </c>
      <c r="AP339" s="71">
        <v>235525452.33400449</v>
      </c>
      <c r="AQ339" s="72"/>
      <c r="AR339" s="71">
        <v>778</v>
      </c>
      <c r="AS339" s="71">
        <v>176</v>
      </c>
      <c r="AT339" s="71">
        <v>0</v>
      </c>
      <c r="AU339" s="71">
        <v>0</v>
      </c>
      <c r="AV339" s="71">
        <v>0</v>
      </c>
      <c r="AW339" s="71">
        <v>1</v>
      </c>
      <c r="AX339" s="71"/>
      <c r="AY339" s="72"/>
      <c r="AZ339" s="71">
        <v>3647.3390000000009</v>
      </c>
      <c r="BA339" s="71">
        <v>10943.892</v>
      </c>
      <c r="BB339" s="71">
        <v>0</v>
      </c>
      <c r="BC339" s="71">
        <v>0</v>
      </c>
      <c r="BD339" s="71">
        <v>0</v>
      </c>
      <c r="BE339" s="71">
        <v>94</v>
      </c>
      <c r="BF339" s="71"/>
      <c r="BG339" s="72"/>
      <c r="BH339" s="71">
        <v>0.84799999999999998</v>
      </c>
      <c r="BI339" s="71">
        <v>0</v>
      </c>
      <c r="BJ339" s="71">
        <v>3.0550000000000002</v>
      </c>
      <c r="BK339" s="71">
        <v>0</v>
      </c>
      <c r="BL339" s="71">
        <v>0</v>
      </c>
      <c r="BM339" s="71">
        <v>0</v>
      </c>
      <c r="BN339" s="72"/>
      <c r="BO339" s="71">
        <v>1</v>
      </c>
      <c r="BP339" s="71">
        <v>0</v>
      </c>
      <c r="BQ339" s="71">
        <v>1</v>
      </c>
      <c r="BR339" s="71">
        <v>0</v>
      </c>
      <c r="BS339" s="71">
        <v>0</v>
      </c>
      <c r="BT339" s="71">
        <v>0</v>
      </c>
      <c r="BU339"/>
      <c r="BV339" s="70">
        <v>3.0550000000000002</v>
      </c>
      <c r="BW339" s="70">
        <v>0</v>
      </c>
      <c r="BX339" s="70">
        <v>0</v>
      </c>
      <c r="BY339" s="70">
        <v>0</v>
      </c>
      <c r="BZ339" s="70">
        <v>0.84799999999999998</v>
      </c>
      <c r="CA339" s="70">
        <v>0</v>
      </c>
      <c r="CB339" s="70">
        <v>0</v>
      </c>
      <c r="CC339" s="70">
        <v>0</v>
      </c>
      <c r="CD339" s="70">
        <v>0</v>
      </c>
    </row>
    <row r="340" spans="1:82">
      <c r="A340" s="70" t="s">
        <v>2103</v>
      </c>
      <c r="B340" s="70">
        <v>85</v>
      </c>
      <c r="C340" s="70">
        <v>17</v>
      </c>
      <c r="D340" s="70">
        <v>5</v>
      </c>
      <c r="E340" s="70">
        <v>2020</v>
      </c>
      <c r="F340" s="70" t="s">
        <v>159</v>
      </c>
      <c r="G340" s="70" t="s">
        <v>2086</v>
      </c>
      <c r="H340" s="70" t="s">
        <v>2087</v>
      </c>
      <c r="I340" s="148"/>
      <c r="J340" s="71">
        <v>89.010942319134017</v>
      </c>
      <c r="K340" s="71">
        <v>3.3634759305900714</v>
      </c>
      <c r="L340" s="71">
        <v>20.507655085321428</v>
      </c>
      <c r="M340" s="71">
        <v>59.825935903433091</v>
      </c>
      <c r="N340" s="71">
        <v>63.887286252149529</v>
      </c>
      <c r="O340" s="71">
        <v>36.134864365824612</v>
      </c>
      <c r="P340" s="71">
        <v>49.124663554214919</v>
      </c>
      <c r="Q340" s="71">
        <v>2.4765862256482301</v>
      </c>
      <c r="R340" s="71">
        <v>1.7862888075021794</v>
      </c>
      <c r="S340" s="71">
        <v>7.8345973546400014</v>
      </c>
      <c r="T340" s="72"/>
      <c r="U340" s="71">
        <v>3635383</v>
      </c>
      <c r="V340" s="71">
        <v>1556</v>
      </c>
      <c r="W340" s="71">
        <v>446</v>
      </c>
      <c r="X340" s="71">
        <v>14955</v>
      </c>
      <c r="Y340" s="71">
        <v>19818</v>
      </c>
      <c r="Z340" s="71">
        <v>25821</v>
      </c>
      <c r="AA340" s="71">
        <v>10842</v>
      </c>
      <c r="AB340" s="71">
        <v>42004</v>
      </c>
      <c r="AC340" s="71">
        <v>316655</v>
      </c>
      <c r="AD340" s="71">
        <v>7.8345973546400014</v>
      </c>
      <c r="AE340" s="72"/>
      <c r="AF340" s="71">
        <v>42730893.965284228</v>
      </c>
      <c r="AG340" s="71">
        <v>2294437.0270351944</v>
      </c>
      <c r="AH340" s="71">
        <v>5811944.6007899698</v>
      </c>
      <c r="AI340" s="71">
        <v>82707013.360271946</v>
      </c>
      <c r="AJ340" s="71">
        <v>101484785.97882891</v>
      </c>
      <c r="AK340" s="71"/>
      <c r="AL340" s="71"/>
      <c r="AM340" s="71">
        <v>5481988.6741734445</v>
      </c>
      <c r="AN340" s="71"/>
      <c r="AO340" s="71"/>
      <c r="AP340" s="71">
        <v>240511063.60638368</v>
      </c>
      <c r="AQ340" s="72"/>
      <c r="AR340" s="71">
        <v>822</v>
      </c>
      <c r="AS340" s="71">
        <v>181</v>
      </c>
      <c r="AT340" s="71">
        <v>0</v>
      </c>
      <c r="AU340" s="71">
        <v>0</v>
      </c>
      <c r="AV340" s="71">
        <v>0</v>
      </c>
      <c r="AW340" s="71">
        <v>1</v>
      </c>
      <c r="AX340" s="71"/>
      <c r="AY340" s="72"/>
      <c r="AZ340" s="71">
        <v>3910.1440000000011</v>
      </c>
      <c r="BA340" s="71">
        <v>12026.392</v>
      </c>
      <c r="BB340" s="71">
        <v>0</v>
      </c>
      <c r="BC340" s="71">
        <v>0</v>
      </c>
      <c r="BD340" s="71">
        <v>0</v>
      </c>
      <c r="BE340" s="71">
        <v>94</v>
      </c>
      <c r="BF340" s="71"/>
      <c r="BG340" s="72"/>
      <c r="BH340" s="71">
        <v>2.1360000000000001</v>
      </c>
      <c r="BI340" s="71">
        <v>0</v>
      </c>
      <c r="BJ340" s="71">
        <v>2.4740000000000002</v>
      </c>
      <c r="BK340" s="71">
        <v>0</v>
      </c>
      <c r="BL340" s="71">
        <v>0</v>
      </c>
      <c r="BM340" s="71">
        <v>0</v>
      </c>
      <c r="BN340" s="72"/>
      <c r="BO340" s="71">
        <v>1</v>
      </c>
      <c r="BP340" s="71">
        <v>0</v>
      </c>
      <c r="BQ340" s="71">
        <v>1</v>
      </c>
      <c r="BR340" s="71">
        <v>0</v>
      </c>
      <c r="BS340" s="71">
        <v>0</v>
      </c>
      <c r="BT340" s="71">
        <v>0</v>
      </c>
      <c r="BU340"/>
      <c r="BV340" s="70">
        <v>2.4740000000000002</v>
      </c>
      <c r="BW340" s="70">
        <v>0</v>
      </c>
      <c r="BX340" s="70">
        <v>0</v>
      </c>
      <c r="BY340" s="70">
        <v>0</v>
      </c>
      <c r="BZ340" s="70">
        <v>2.1360000000000001</v>
      </c>
      <c r="CA340" s="70">
        <v>0</v>
      </c>
      <c r="CB340" s="70">
        <v>0</v>
      </c>
      <c r="CC340" s="70">
        <v>0</v>
      </c>
      <c r="CD340" s="70">
        <v>0</v>
      </c>
    </row>
    <row r="341" spans="1:82">
      <c r="A341" s="70" t="s">
        <v>2104</v>
      </c>
      <c r="B341" s="70">
        <v>85</v>
      </c>
      <c r="C341" s="70">
        <v>18</v>
      </c>
      <c r="D341" s="70">
        <v>5</v>
      </c>
      <c r="E341" s="70">
        <v>2021</v>
      </c>
      <c r="F341" s="70" t="s">
        <v>160</v>
      </c>
      <c r="G341" s="70" t="s">
        <v>2086</v>
      </c>
      <c r="H341" s="70" t="s">
        <v>2087</v>
      </c>
      <c r="I341" s="148"/>
      <c r="J341" s="71">
        <v>75.431005777371496</v>
      </c>
      <c r="K341" s="71">
        <v>3.4367703853823852</v>
      </c>
      <c r="L341" s="71">
        <v>19.005380003561793</v>
      </c>
      <c r="M341" s="71">
        <v>57.549528662818751</v>
      </c>
      <c r="N341" s="71">
        <v>60.609071136052435</v>
      </c>
      <c r="O341" s="71">
        <v>34.710965805837674</v>
      </c>
      <c r="P341" s="71">
        <v>50.18803354748345</v>
      </c>
      <c r="Q341" s="71">
        <v>2.4113875355141001</v>
      </c>
      <c r="R341" s="71">
        <v>1.8901746872511564</v>
      </c>
      <c r="S341" s="71">
        <v>4.5517145749400001</v>
      </c>
      <c r="T341" s="72"/>
      <c r="U341" s="71">
        <v>3867744</v>
      </c>
      <c r="V341" s="71">
        <v>1556</v>
      </c>
      <c r="W341" s="71">
        <v>446</v>
      </c>
      <c r="X341" s="71">
        <v>14955</v>
      </c>
      <c r="Y341" s="71">
        <v>19744</v>
      </c>
      <c r="Z341" s="71">
        <v>25539</v>
      </c>
      <c r="AA341" s="71">
        <v>10801</v>
      </c>
      <c r="AB341" s="71">
        <v>41300</v>
      </c>
      <c r="AC341" s="71">
        <v>325058</v>
      </c>
      <c r="AD341" s="71">
        <v>4.5517145749400001</v>
      </c>
      <c r="AE341" s="72"/>
      <c r="AF341" s="71">
        <v>35945785.886826821</v>
      </c>
      <c r="AG341" s="71">
        <v>2452631.8172162645</v>
      </c>
      <c r="AH341" s="71">
        <v>5713847.8914174093</v>
      </c>
      <c r="AI341" s="71">
        <v>89210377.147417665</v>
      </c>
      <c r="AJ341" s="71">
        <v>97477664.927419081</v>
      </c>
      <c r="AK341" s="71">
        <v>0</v>
      </c>
      <c r="AL341" s="71">
        <v>0</v>
      </c>
      <c r="AM341" s="71">
        <v>5421198.5664622607</v>
      </c>
      <c r="AN341" s="71">
        <v>0</v>
      </c>
      <c r="AO341" s="71">
        <v>0</v>
      </c>
      <c r="AP341" s="71">
        <v>236221506.23675951</v>
      </c>
      <c r="AQ341" s="72"/>
      <c r="AR341" s="71">
        <v>873</v>
      </c>
      <c r="AS341" s="71">
        <v>182</v>
      </c>
      <c r="AT341" s="71">
        <v>0</v>
      </c>
      <c r="AU341" s="71">
        <v>0</v>
      </c>
      <c r="AV341" s="71">
        <v>0</v>
      </c>
      <c r="AW341" s="71">
        <v>1</v>
      </c>
      <c r="AX341" s="71"/>
      <c r="AY341" s="72"/>
      <c r="AZ341" s="71">
        <v>4217.0560000000023</v>
      </c>
      <c r="BA341" s="71">
        <v>12070.392</v>
      </c>
      <c r="BB341" s="71">
        <v>0</v>
      </c>
      <c r="BC341" s="71">
        <v>0</v>
      </c>
      <c r="BD341" s="71">
        <v>0</v>
      </c>
      <c r="BE341" s="71">
        <v>94</v>
      </c>
      <c r="BF341" s="71"/>
      <c r="BG341" s="72"/>
      <c r="BH341" s="71">
        <v>1.734</v>
      </c>
      <c r="BI341" s="71">
        <v>0</v>
      </c>
      <c r="BJ341" s="71">
        <v>3.2629999999999999</v>
      </c>
      <c r="BK341" s="71">
        <v>0</v>
      </c>
      <c r="BL341" s="71">
        <v>0</v>
      </c>
      <c r="BM341" s="71">
        <v>0</v>
      </c>
      <c r="BN341" s="72"/>
      <c r="BO341" s="71">
        <v>1</v>
      </c>
      <c r="BP341" s="71">
        <v>0</v>
      </c>
      <c r="BQ341" s="71">
        <v>1</v>
      </c>
      <c r="BR341" s="71">
        <v>0</v>
      </c>
      <c r="BS341" s="71">
        <v>0</v>
      </c>
      <c r="BT341" s="71">
        <v>0</v>
      </c>
      <c r="BU341"/>
      <c r="BV341" s="70">
        <v>3.2629999999999999</v>
      </c>
      <c r="BW341" s="70">
        <v>0</v>
      </c>
      <c r="BX341" s="70">
        <v>0</v>
      </c>
      <c r="BY341" s="70">
        <v>0</v>
      </c>
      <c r="BZ341" s="70">
        <v>1.734</v>
      </c>
      <c r="CA341" s="70">
        <v>0</v>
      </c>
      <c r="CB341" s="70">
        <v>0</v>
      </c>
      <c r="CC341" s="70">
        <v>0</v>
      </c>
      <c r="CD341" s="70">
        <v>0</v>
      </c>
    </row>
    <row r="342" spans="1:82">
      <c r="A342" s="70" t="s">
        <v>2105</v>
      </c>
      <c r="B342" s="70">
        <v>85</v>
      </c>
      <c r="C342" s="70">
        <v>19</v>
      </c>
      <c r="D342" s="70">
        <v>5</v>
      </c>
      <c r="E342" s="70">
        <v>2022</v>
      </c>
      <c r="F342" s="70" t="s">
        <v>161</v>
      </c>
      <c r="G342" s="70" t="s">
        <v>2086</v>
      </c>
      <c r="H342" s="70" t="s">
        <v>2087</v>
      </c>
      <c r="I342" s="148"/>
      <c r="J342" s="71">
        <v>63.012860989307121</v>
      </c>
      <c r="K342" s="71">
        <v>2.9214182090070717</v>
      </c>
      <c r="L342" s="71">
        <v>17.65165844523764</v>
      </c>
      <c r="M342" s="71">
        <v>47.460030017498575</v>
      </c>
      <c r="N342" s="71">
        <v>50.328446170062229</v>
      </c>
      <c r="O342" s="71">
        <v>36.173223067893396</v>
      </c>
      <c r="P342" s="71">
        <v>48.876059894087362</v>
      </c>
      <c r="Q342" s="71">
        <v>2.3889382089374793</v>
      </c>
      <c r="R342" s="71">
        <v>2.0921271292565726</v>
      </c>
      <c r="S342" s="71">
        <v>6.9187120425500002</v>
      </c>
      <c r="T342" s="72"/>
      <c r="U342" s="71">
        <v>4422770</v>
      </c>
      <c r="V342" s="71">
        <v>1556</v>
      </c>
      <c r="W342" s="71">
        <v>446</v>
      </c>
      <c r="X342" s="71">
        <v>14955</v>
      </c>
      <c r="Y342" s="71">
        <v>19673</v>
      </c>
      <c r="Z342" s="71">
        <v>25287</v>
      </c>
      <c r="AA342" s="71">
        <v>10679</v>
      </c>
      <c r="AB342" s="71">
        <v>40580</v>
      </c>
      <c r="AC342" s="71">
        <v>364307</v>
      </c>
      <c r="AD342" s="71">
        <v>6.9187120425500002</v>
      </c>
      <c r="AE342" s="72"/>
      <c r="AF342" s="71">
        <v>39403711.320983879</v>
      </c>
      <c r="AG342" s="71">
        <v>2423408.2057046527</v>
      </c>
      <c r="AH342" s="71">
        <v>6174022.4799406175</v>
      </c>
      <c r="AI342" s="71">
        <v>81681076.208006322</v>
      </c>
      <c r="AJ342" s="71">
        <v>103275292.92337754</v>
      </c>
      <c r="AK342" s="71">
        <v>0</v>
      </c>
      <c r="AL342" s="71">
        <v>0</v>
      </c>
      <c r="AM342" s="71">
        <v>5239985.6070407489</v>
      </c>
      <c r="AN342" s="71">
        <v>0</v>
      </c>
      <c r="AO342" s="71">
        <v>0</v>
      </c>
      <c r="AP342" s="71">
        <v>238197496.74505377</v>
      </c>
      <c r="AQ342" s="72"/>
      <c r="AR342" s="71">
        <v>903</v>
      </c>
      <c r="AS342" s="71">
        <v>185</v>
      </c>
      <c r="AT342" s="71">
        <v>0</v>
      </c>
      <c r="AU342" s="71">
        <v>0</v>
      </c>
      <c r="AV342" s="71">
        <v>0</v>
      </c>
      <c r="AW342" s="71">
        <v>1</v>
      </c>
      <c r="AX342" s="71"/>
      <c r="AY342" s="72"/>
      <c r="AZ342" s="71">
        <v>4406.1160000000036</v>
      </c>
      <c r="BA342" s="71">
        <v>12536.392</v>
      </c>
      <c r="BB342" s="71">
        <v>0</v>
      </c>
      <c r="BC342" s="71">
        <v>0</v>
      </c>
      <c r="BD342" s="71">
        <v>0</v>
      </c>
      <c r="BE342" s="71">
        <v>94</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2106</v>
      </c>
      <c r="B343" s="70">
        <v>85</v>
      </c>
      <c r="C343" s="70">
        <v>20</v>
      </c>
      <c r="D343" s="70">
        <v>5</v>
      </c>
      <c r="E343" s="70">
        <v>2023</v>
      </c>
      <c r="F343" s="70" t="s">
        <v>1539</v>
      </c>
      <c r="G343" s="70" t="s">
        <v>2086</v>
      </c>
      <c r="H343" s="70" t="s">
        <v>2087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952</v>
      </c>
      <c r="AS343" s="71">
        <v>186</v>
      </c>
      <c r="AT343" s="71">
        <v>0</v>
      </c>
      <c r="AU343" s="71">
        <v>1</v>
      </c>
      <c r="AV343" s="71">
        <v>0</v>
      </c>
      <c r="AW343" s="71">
        <v>1</v>
      </c>
      <c r="AX343" s="71"/>
      <c r="AY343" s="72"/>
      <c r="AZ343" s="71">
        <v>4695.4920000000047</v>
      </c>
      <c r="BA343" s="71">
        <v>12585.892</v>
      </c>
      <c r="BB343" s="71">
        <v>0</v>
      </c>
      <c r="BC343" s="71">
        <v>9706</v>
      </c>
      <c r="BD343" s="71">
        <v>0</v>
      </c>
      <c r="BE343" s="71">
        <v>94</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2107</v>
      </c>
      <c r="B344" s="70">
        <v>85</v>
      </c>
      <c r="C344" s="70">
        <v>21</v>
      </c>
      <c r="D344" s="70">
        <v>5</v>
      </c>
      <c r="E344" s="70">
        <v>2024</v>
      </c>
      <c r="F344" s="70" t="s">
        <v>1558</v>
      </c>
      <c r="G344" s="70" t="s">
        <v>2086</v>
      </c>
      <c r="H344" s="70" t="s">
        <v>2087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2108</v>
      </c>
      <c r="B345" s="70">
        <v>307</v>
      </c>
      <c r="C345" s="70">
        <v>1</v>
      </c>
      <c r="D345" s="70">
        <v>19</v>
      </c>
      <c r="E345" s="70">
        <v>1990</v>
      </c>
      <c r="F345" s="70" t="s">
        <v>787</v>
      </c>
      <c r="G345" s="70" t="s">
        <v>2109</v>
      </c>
      <c r="H345" s="70" t="s">
        <v>2110</v>
      </c>
      <c r="I345" s="148"/>
      <c r="J345" s="71">
        <v>3.1857750946959991</v>
      </c>
      <c r="K345" s="71">
        <v>4.3200840505342573</v>
      </c>
      <c r="L345" s="71">
        <v>2.50571952218885</v>
      </c>
      <c r="M345" s="71">
        <v>15.009066888629601</v>
      </c>
      <c r="N345" s="71">
        <v>23.85751288204003</v>
      </c>
      <c r="O345" s="71">
        <v>23.412901083338141</v>
      </c>
      <c r="P345" s="71">
        <v>20.11852066260461</v>
      </c>
      <c r="Q345" s="71">
        <v>2.0718613124052401</v>
      </c>
      <c r="R345" s="71">
        <v>0</v>
      </c>
      <c r="S345" s="71">
        <v>2.4212935824932069</v>
      </c>
      <c r="T345" s="72"/>
      <c r="U345" s="71">
        <v>435728</v>
      </c>
      <c r="V345" s="71">
        <v>982</v>
      </c>
      <c r="W345" s="71">
        <v>23</v>
      </c>
      <c r="X345" s="71">
        <v>6027</v>
      </c>
      <c r="Y345" s="71">
        <v>9904</v>
      </c>
      <c r="Z345" s="71">
        <v>9630</v>
      </c>
      <c r="AA345" s="71">
        <v>4885</v>
      </c>
      <c r="AB345" s="71">
        <v>33640</v>
      </c>
      <c r="AC345" s="71">
        <v>0</v>
      </c>
      <c r="AD345" s="71">
        <v>2.4212935824932069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2111</v>
      </c>
      <c r="B346" s="70">
        <v>308</v>
      </c>
      <c r="C346" s="70">
        <v>2</v>
      </c>
      <c r="D346" s="70">
        <v>19</v>
      </c>
      <c r="E346" s="70">
        <v>2005</v>
      </c>
      <c r="F346" s="70" t="s">
        <v>789</v>
      </c>
      <c r="G346" s="70" t="s">
        <v>2109</v>
      </c>
      <c r="H346" s="70" t="s">
        <v>2110</v>
      </c>
      <c r="I346" s="148"/>
      <c r="J346" s="71">
        <v>4.3185609612451081</v>
      </c>
      <c r="K346" s="71">
        <v>1.859091273128807</v>
      </c>
      <c r="L346" s="71">
        <v>0.71897814221931033</v>
      </c>
      <c r="M346" s="71">
        <v>33.191079427195262</v>
      </c>
      <c r="N346" s="71">
        <v>41.427208733234323</v>
      </c>
      <c r="O346" s="71">
        <v>41.475646869275273</v>
      </c>
      <c r="P346" s="71">
        <v>22.996078222240492</v>
      </c>
      <c r="Q346" s="71">
        <v>2.51740876286657</v>
      </c>
      <c r="R346" s="71">
        <v>0</v>
      </c>
      <c r="S346" s="71">
        <v>0</v>
      </c>
      <c r="T346" s="72"/>
      <c r="U346" s="71">
        <v>643782</v>
      </c>
      <c r="V346" s="71">
        <v>812</v>
      </c>
      <c r="W346" s="71">
        <v>6</v>
      </c>
      <c r="X346" s="71">
        <v>7256</v>
      </c>
      <c r="Y346" s="71">
        <v>15219</v>
      </c>
      <c r="Z346" s="71">
        <v>19741</v>
      </c>
      <c r="AA346" s="71">
        <v>4573</v>
      </c>
      <c r="AB346" s="71">
        <v>42730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2112</v>
      </c>
      <c r="B347" s="70">
        <v>309</v>
      </c>
      <c r="C347" s="70">
        <v>3</v>
      </c>
      <c r="D347" s="70">
        <v>19</v>
      </c>
      <c r="E347" s="70">
        <v>2006</v>
      </c>
      <c r="F347" s="70" t="s">
        <v>790</v>
      </c>
      <c r="G347" s="70" t="s">
        <v>2109</v>
      </c>
      <c r="H347" s="70" t="s">
        <v>2110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2113</v>
      </c>
      <c r="B348" s="70">
        <v>310</v>
      </c>
      <c r="C348" s="70">
        <v>4</v>
      </c>
      <c r="D348" s="70">
        <v>19</v>
      </c>
      <c r="E348" s="70">
        <v>2007</v>
      </c>
      <c r="F348" s="70" t="s">
        <v>791</v>
      </c>
      <c r="G348" s="70" t="s">
        <v>2109</v>
      </c>
      <c r="H348" s="70" t="s">
        <v>2110</v>
      </c>
      <c r="I348" s="148"/>
      <c r="J348" s="71">
        <v>2.954183845996913</v>
      </c>
      <c r="K348" s="71">
        <v>2.006654219334786</v>
      </c>
      <c r="L348" s="71">
        <v>2.0113581152089171</v>
      </c>
      <c r="M348" s="71">
        <v>30.596685703890131</v>
      </c>
      <c r="N348" s="71">
        <v>43.086460599097833</v>
      </c>
      <c r="O348" s="71">
        <v>40.594894887954688</v>
      </c>
      <c r="P348" s="71">
        <v>22.371582678908879</v>
      </c>
      <c r="Q348" s="71">
        <v>2.6317731970575502</v>
      </c>
      <c r="R348" s="71">
        <v>0</v>
      </c>
      <c r="S348" s="71">
        <v>0</v>
      </c>
      <c r="T348" s="72"/>
      <c r="U348" s="71">
        <v>592839</v>
      </c>
      <c r="V348" s="71">
        <v>820</v>
      </c>
      <c r="W348" s="71">
        <v>18</v>
      </c>
      <c r="X348" s="71">
        <v>8112</v>
      </c>
      <c r="Y348" s="71">
        <v>15502</v>
      </c>
      <c r="Z348" s="71">
        <v>20086</v>
      </c>
      <c r="AA348" s="71">
        <v>4381</v>
      </c>
      <c r="AB348" s="71">
        <v>42309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2114</v>
      </c>
      <c r="B349" s="70">
        <v>311</v>
      </c>
      <c r="C349" s="70">
        <v>5</v>
      </c>
      <c r="D349" s="70">
        <v>19</v>
      </c>
      <c r="E349" s="70">
        <v>2008</v>
      </c>
      <c r="F349" s="70" t="s">
        <v>792</v>
      </c>
      <c r="G349" s="1064" t="s">
        <v>2109</v>
      </c>
      <c r="H349" s="70" t="s">
        <v>2110</v>
      </c>
      <c r="I349" s="148"/>
      <c r="J349" s="71">
        <v>2.6961039120565098</v>
      </c>
      <c r="K349" s="71">
        <v>1.4750901366470619</v>
      </c>
      <c r="L349" s="71">
        <v>1.6666822359637741</v>
      </c>
      <c r="M349" s="71">
        <v>32.544646709434367</v>
      </c>
      <c r="N349" s="71">
        <v>42.681772918280799</v>
      </c>
      <c r="O349" s="71">
        <v>39.472225977980671</v>
      </c>
      <c r="P349" s="71">
        <v>21.7289044516484</v>
      </c>
      <c r="Q349" s="71">
        <v>2.59255243761325</v>
      </c>
      <c r="R349" s="71">
        <v>0</v>
      </c>
      <c r="S349" s="71">
        <v>0</v>
      </c>
      <c r="T349" s="72"/>
      <c r="U349" s="71">
        <v>576385</v>
      </c>
      <c r="V349" s="71">
        <v>820</v>
      </c>
      <c r="W349" s="71">
        <v>18</v>
      </c>
      <c r="X349" s="71">
        <v>8112</v>
      </c>
      <c r="Y349" s="71">
        <v>15673</v>
      </c>
      <c r="Z349" s="71">
        <v>20216</v>
      </c>
      <c r="AA349" s="71">
        <v>4260</v>
      </c>
      <c r="AB349" s="71">
        <v>42364</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2115</v>
      </c>
      <c r="B350" s="70">
        <v>312</v>
      </c>
      <c r="C350" s="70">
        <v>6</v>
      </c>
      <c r="D350" s="70">
        <v>19</v>
      </c>
      <c r="E350" s="70">
        <v>2009</v>
      </c>
      <c r="F350" s="70" t="s">
        <v>176</v>
      </c>
      <c r="G350" s="1064" t="s">
        <v>2109</v>
      </c>
      <c r="H350" s="70" t="s">
        <v>2110</v>
      </c>
      <c r="I350" s="148"/>
      <c r="J350" s="71">
        <v>2.9846801479007219</v>
      </c>
      <c r="K350" s="71">
        <v>1.6075716022162769</v>
      </c>
      <c r="L350" s="71">
        <v>2.996096265615122</v>
      </c>
      <c r="M350" s="71">
        <v>34.270055317746312</v>
      </c>
      <c r="N350" s="71">
        <v>39.617718151373971</v>
      </c>
      <c r="O350" s="71">
        <v>40.563816549511976</v>
      </c>
      <c r="P350" s="71">
        <v>20.966888026759271</v>
      </c>
      <c r="Q350" s="71">
        <v>2.4867321180588902</v>
      </c>
      <c r="R350" s="71">
        <v>0</v>
      </c>
      <c r="S350" s="71">
        <v>0</v>
      </c>
      <c r="T350" s="72"/>
      <c r="U350" s="71">
        <v>551576</v>
      </c>
      <c r="V350" s="71">
        <v>850</v>
      </c>
      <c r="W350" s="71">
        <v>35</v>
      </c>
      <c r="X350" s="71">
        <v>8936</v>
      </c>
      <c r="Y350" s="71">
        <v>15991</v>
      </c>
      <c r="Z350" s="71">
        <v>20506</v>
      </c>
      <c r="AA350" s="71">
        <v>4220</v>
      </c>
      <c r="AB350" s="71">
        <v>42656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2116</v>
      </c>
      <c r="B351" s="70">
        <v>313</v>
      </c>
      <c r="C351" s="70">
        <v>7</v>
      </c>
      <c r="D351" s="70">
        <v>19</v>
      </c>
      <c r="E351" s="70">
        <v>2010</v>
      </c>
      <c r="F351" s="70" t="s">
        <v>177</v>
      </c>
      <c r="G351" s="70" t="s">
        <v>2109</v>
      </c>
      <c r="H351" s="70" t="s">
        <v>2110</v>
      </c>
      <c r="I351" s="148"/>
      <c r="J351" s="71">
        <v>2.266603008104326</v>
      </c>
      <c r="K351" s="71">
        <v>1.7434184246046269</v>
      </c>
      <c r="L351" s="71">
        <v>2.7001869211604901</v>
      </c>
      <c r="M351" s="71">
        <v>36.754155349035408</v>
      </c>
      <c r="N351" s="71">
        <v>45.293887334091799</v>
      </c>
      <c r="O351" s="71">
        <v>41.002336635874769</v>
      </c>
      <c r="P351" s="71">
        <v>21.223655890844281</v>
      </c>
      <c r="Q351" s="71">
        <v>2.5988581192097699</v>
      </c>
      <c r="R351" s="71">
        <v>0.30923348493453362</v>
      </c>
      <c r="S351" s="71">
        <v>0</v>
      </c>
      <c r="T351" s="72"/>
      <c r="U351" s="71">
        <v>500369</v>
      </c>
      <c r="V351" s="71">
        <v>850</v>
      </c>
      <c r="W351" s="71">
        <v>35</v>
      </c>
      <c r="X351" s="71">
        <v>8936</v>
      </c>
      <c r="Y351" s="71">
        <v>16127</v>
      </c>
      <c r="Z351" s="71">
        <v>20824</v>
      </c>
      <c r="AA351" s="71">
        <v>4165</v>
      </c>
      <c r="AB351" s="71">
        <v>42717</v>
      </c>
      <c r="AC351" s="71">
        <v>54001</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2117</v>
      </c>
      <c r="B352" s="70">
        <v>314</v>
      </c>
      <c r="C352" s="70">
        <v>8</v>
      </c>
      <c r="D352" s="70">
        <v>19</v>
      </c>
      <c r="E352" s="70">
        <v>2011</v>
      </c>
      <c r="F352" s="70" t="s">
        <v>178</v>
      </c>
      <c r="G352" s="70" t="s">
        <v>2109</v>
      </c>
      <c r="H352" s="70" t="s">
        <v>2110</v>
      </c>
      <c r="I352" s="148"/>
      <c r="J352" s="71">
        <v>3.8563328186620311</v>
      </c>
      <c r="K352" s="71">
        <v>2.329742543913834</v>
      </c>
      <c r="L352" s="71">
        <v>2.484616523120021</v>
      </c>
      <c r="M352" s="71">
        <v>42.595541660010987</v>
      </c>
      <c r="N352" s="71">
        <v>52.938443336517309</v>
      </c>
      <c r="O352" s="71">
        <v>40.695149887638848</v>
      </c>
      <c r="P352" s="71">
        <v>20.318367473021233</v>
      </c>
      <c r="Q352" s="71">
        <v>2.9879980859156099</v>
      </c>
      <c r="R352" s="71">
        <v>0.33126696212124651</v>
      </c>
      <c r="S352" s="71">
        <v>0</v>
      </c>
      <c r="T352" s="72"/>
      <c r="U352" s="71">
        <v>590554</v>
      </c>
      <c r="V352" s="71">
        <v>850</v>
      </c>
      <c r="W352" s="71">
        <v>35</v>
      </c>
      <c r="X352" s="71">
        <v>8936</v>
      </c>
      <c r="Y352" s="71">
        <v>16311</v>
      </c>
      <c r="Z352" s="71">
        <v>21117</v>
      </c>
      <c r="AA352" s="71">
        <v>4106</v>
      </c>
      <c r="AB352" s="71">
        <v>42578</v>
      </c>
      <c r="AC352" s="71">
        <v>57753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2118</v>
      </c>
      <c r="B353" s="70">
        <v>315</v>
      </c>
      <c r="C353" s="70">
        <v>9</v>
      </c>
      <c r="D353" s="70">
        <v>19</v>
      </c>
      <c r="E353" s="70">
        <v>2012</v>
      </c>
      <c r="F353" s="70" t="s">
        <v>179</v>
      </c>
      <c r="G353" s="70" t="s">
        <v>2109</v>
      </c>
      <c r="H353" s="70" t="s">
        <v>2110</v>
      </c>
      <c r="I353" s="148"/>
      <c r="J353" s="71">
        <v>3.5831511064349639</v>
      </c>
      <c r="K353" s="71">
        <v>2.2517106612369062</v>
      </c>
      <c r="L353" s="71">
        <v>2.408967946996202</v>
      </c>
      <c r="M353" s="71">
        <v>46.145614546172489</v>
      </c>
      <c r="N353" s="71">
        <v>61.686178119708067</v>
      </c>
      <c r="O353" s="71">
        <v>40.929382663246137</v>
      </c>
      <c r="P353" s="71">
        <v>20.244857655639713</v>
      </c>
      <c r="Q353" s="71">
        <v>3.2385463802065702</v>
      </c>
      <c r="R353" s="71">
        <v>0.33751960072018899</v>
      </c>
      <c r="S353" s="71">
        <v>0</v>
      </c>
      <c r="T353" s="72"/>
      <c r="U353" s="71">
        <v>491393</v>
      </c>
      <c r="V353" s="71">
        <v>850</v>
      </c>
      <c r="W353" s="71">
        <v>35</v>
      </c>
      <c r="X353" s="71">
        <v>8936</v>
      </c>
      <c r="Y353" s="71">
        <v>16426</v>
      </c>
      <c r="Z353" s="71">
        <v>21407</v>
      </c>
      <c r="AA353" s="71">
        <v>4068</v>
      </c>
      <c r="AB353" s="71">
        <v>42475</v>
      </c>
      <c r="AC353" s="71">
        <v>57319</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2119</v>
      </c>
      <c r="B354" s="70">
        <v>316</v>
      </c>
      <c r="C354" s="70">
        <v>10</v>
      </c>
      <c r="D354" s="70">
        <v>19</v>
      </c>
      <c r="E354" s="70">
        <v>2013</v>
      </c>
      <c r="F354" s="70" t="s">
        <v>180</v>
      </c>
      <c r="G354" s="70" t="s">
        <v>2109</v>
      </c>
      <c r="H354" s="70" t="s">
        <v>2110</v>
      </c>
      <c r="I354" s="148"/>
      <c r="J354" s="71">
        <v>5.0145302640033727</v>
      </c>
      <c r="K354" s="71">
        <v>2.1267513457934721</v>
      </c>
      <c r="L354" s="71">
        <v>2.4444883665600079</v>
      </c>
      <c r="M354" s="71">
        <v>46.738532958028863</v>
      </c>
      <c r="N354" s="71">
        <v>60.187701057773218</v>
      </c>
      <c r="O354" s="71">
        <v>39.308182155699967</v>
      </c>
      <c r="P354" s="71">
        <v>20.216237783784027</v>
      </c>
      <c r="Q354" s="71">
        <v>3.2882018255654399</v>
      </c>
      <c r="R354" s="71">
        <v>0.19718672344666069</v>
      </c>
      <c r="S354" s="71">
        <v>0</v>
      </c>
      <c r="T354" s="72"/>
      <c r="U354" s="71">
        <v>511415</v>
      </c>
      <c r="V354" s="71">
        <v>850</v>
      </c>
      <c r="W354" s="71">
        <v>35</v>
      </c>
      <c r="X354" s="71">
        <v>8936</v>
      </c>
      <c r="Y354" s="71">
        <v>16544</v>
      </c>
      <c r="Z354" s="71">
        <v>21477</v>
      </c>
      <c r="AA354" s="71">
        <v>4047</v>
      </c>
      <c r="AB354" s="71">
        <v>42508</v>
      </c>
      <c r="AC354" s="71">
        <v>32688</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2120</v>
      </c>
      <c r="B355" s="70">
        <v>317</v>
      </c>
      <c r="C355" s="70">
        <v>11</v>
      </c>
      <c r="D355" s="70">
        <v>19</v>
      </c>
      <c r="E355" s="70">
        <v>2014</v>
      </c>
      <c r="F355" s="70" t="s">
        <v>181</v>
      </c>
      <c r="G355" s="70" t="s">
        <v>2109</v>
      </c>
      <c r="H355" s="70" t="s">
        <v>2110</v>
      </c>
      <c r="I355" s="148"/>
      <c r="J355" s="71">
        <v>4.2654864575567562</v>
      </c>
      <c r="K355" s="71">
        <v>1.846950361365743</v>
      </c>
      <c r="L355" s="71">
        <v>1.2368117948678159</v>
      </c>
      <c r="M355" s="71">
        <v>45.032687387505703</v>
      </c>
      <c r="N355" s="71">
        <v>56.295329112954391</v>
      </c>
      <c r="O355" s="71">
        <v>37.738881646253546</v>
      </c>
      <c r="P355" s="71">
        <v>20.361489332646158</v>
      </c>
      <c r="Q355" s="71">
        <v>3.1553533173550501</v>
      </c>
      <c r="R355" s="71">
        <v>0.20386900281911841</v>
      </c>
      <c r="S355" s="71">
        <v>0.36683320675365039</v>
      </c>
      <c r="T355" s="72"/>
      <c r="U355" s="71">
        <v>490707</v>
      </c>
      <c r="V355" s="71">
        <v>662</v>
      </c>
      <c r="W355" s="71">
        <v>16</v>
      </c>
      <c r="X355" s="71">
        <v>8666</v>
      </c>
      <c r="Y355" s="71">
        <v>16645</v>
      </c>
      <c r="Z355" s="71">
        <v>21717</v>
      </c>
      <c r="AA355" s="71">
        <v>4055</v>
      </c>
      <c r="AB355" s="71">
        <v>42515</v>
      </c>
      <c r="AC355" s="71">
        <v>33902</v>
      </c>
      <c r="AD355" s="71">
        <v>0.36683320675365039</v>
      </c>
      <c r="AE355" s="72"/>
      <c r="AF355" s="71"/>
      <c r="AG355" s="71"/>
      <c r="AH355" s="71"/>
      <c r="AI355" s="71"/>
      <c r="AJ355" s="71"/>
      <c r="AK355" s="71"/>
      <c r="AL355" s="71"/>
      <c r="AM355" s="71"/>
      <c r="AN355" s="71"/>
      <c r="AO355" s="71"/>
      <c r="AP355" s="71"/>
      <c r="AQ355" s="72"/>
      <c r="AR355" s="71">
        <v>1112</v>
      </c>
      <c r="AS355" s="71">
        <v>69</v>
      </c>
      <c r="AT355" s="71">
        <v>0</v>
      </c>
      <c r="AU355" s="71">
        <v>0</v>
      </c>
      <c r="AV355" s="71">
        <v>0</v>
      </c>
      <c r="AW355" s="71">
        <v>0</v>
      </c>
      <c r="AX355" s="71"/>
      <c r="AY355" s="72"/>
      <c r="AZ355" s="71">
        <v>4607.26</v>
      </c>
      <c r="BA355" s="71">
        <v>1395.17</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2121</v>
      </c>
      <c r="B356" s="70">
        <v>318</v>
      </c>
      <c r="C356" s="70">
        <v>12</v>
      </c>
      <c r="D356" s="70">
        <v>19</v>
      </c>
      <c r="E356" s="70">
        <v>2015</v>
      </c>
      <c r="F356" s="70" t="s">
        <v>182</v>
      </c>
      <c r="G356" s="70" t="s">
        <v>2109</v>
      </c>
      <c r="H356" s="70" t="s">
        <v>2110</v>
      </c>
      <c r="I356" s="148"/>
      <c r="J356" s="71">
        <v>3.6425842040467571</v>
      </c>
      <c r="K356" s="71">
        <v>1.546423530004853</v>
      </c>
      <c r="L356" s="71">
        <v>1.4059501688269349</v>
      </c>
      <c r="M356" s="71">
        <v>38.105924645630203</v>
      </c>
      <c r="N356" s="71">
        <v>49.726047841701003</v>
      </c>
      <c r="O356" s="71">
        <v>37.800840129347129</v>
      </c>
      <c r="P356" s="71">
        <v>20.658992686377985</v>
      </c>
      <c r="Q356" s="71">
        <v>3.0989137997333902</v>
      </c>
      <c r="R356" s="71">
        <v>0.1848962674788488</v>
      </c>
      <c r="S356" s="71">
        <v>3.1079987210643809</v>
      </c>
      <c r="T356" s="72"/>
      <c r="U356" s="71">
        <v>531632</v>
      </c>
      <c r="V356" s="71">
        <v>662</v>
      </c>
      <c r="W356" s="71">
        <v>16</v>
      </c>
      <c r="X356" s="71">
        <v>8666</v>
      </c>
      <c r="Y356" s="71">
        <v>16858</v>
      </c>
      <c r="Z356" s="71">
        <v>21962</v>
      </c>
      <c r="AA356" s="71">
        <v>4111</v>
      </c>
      <c r="AB356" s="71">
        <v>42653</v>
      </c>
      <c r="AC356" s="71">
        <v>31605</v>
      </c>
      <c r="AD356" s="71">
        <v>3.1079987210643809</v>
      </c>
      <c r="AE356" s="72"/>
      <c r="AF356" s="71">
        <v>5676963.0403574137</v>
      </c>
      <c r="AG356" s="71">
        <v>1184758.1914887419</v>
      </c>
      <c r="AH356" s="71">
        <v>174756.81401685381</v>
      </c>
      <c r="AI356" s="71">
        <v>53236108.760239594</v>
      </c>
      <c r="AJ356" s="71">
        <v>79667120.583300903</v>
      </c>
      <c r="AK356" s="71">
        <v>0</v>
      </c>
      <c r="AL356" s="71">
        <v>0</v>
      </c>
      <c r="AM356" s="71">
        <v>5845414.7273944076</v>
      </c>
      <c r="AN356" s="71">
        <v>0</v>
      </c>
      <c r="AO356" s="71">
        <v>0</v>
      </c>
      <c r="AP356" s="71">
        <v>145785122.11679792</v>
      </c>
      <c r="AQ356" s="72"/>
      <c r="AR356" s="71">
        <v>1249</v>
      </c>
      <c r="AS356" s="71">
        <v>80</v>
      </c>
      <c r="AT356" s="71">
        <v>0</v>
      </c>
      <c r="AU356" s="71">
        <v>0</v>
      </c>
      <c r="AV356" s="71">
        <v>0</v>
      </c>
      <c r="AW356" s="71">
        <v>0</v>
      </c>
      <c r="AX356" s="71"/>
      <c r="AY356" s="72"/>
      <c r="AZ356" s="71">
        <v>5327.77</v>
      </c>
      <c r="BA356" s="71">
        <v>1590.97</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2122</v>
      </c>
      <c r="B357" s="70">
        <v>319</v>
      </c>
      <c r="C357" s="70">
        <v>13</v>
      </c>
      <c r="D357" s="70">
        <v>19</v>
      </c>
      <c r="E357" s="70">
        <v>2016</v>
      </c>
      <c r="F357" s="70" t="s">
        <v>155</v>
      </c>
      <c r="G357" s="70" t="s">
        <v>2109</v>
      </c>
      <c r="H357" s="70" t="s">
        <v>2110</v>
      </c>
      <c r="I357" s="148"/>
      <c r="J357" s="71">
        <v>3.3050580020724825</v>
      </c>
      <c r="K357" s="71">
        <v>1.5565178025402451</v>
      </c>
      <c r="L357" s="71">
        <v>1.3404196212448243</v>
      </c>
      <c r="M357" s="71">
        <v>31.756075935876879</v>
      </c>
      <c r="N357" s="71">
        <v>46.162891560035597</v>
      </c>
      <c r="O357" s="71">
        <v>37.862095600497561</v>
      </c>
      <c r="P357" s="71">
        <v>20.134543694747617</v>
      </c>
      <c r="Q357" s="71">
        <v>3.0144336846380408</v>
      </c>
      <c r="R357" s="71">
        <v>0.17194750879261428</v>
      </c>
      <c r="S357" s="71">
        <v>4.5482627396281732</v>
      </c>
      <c r="T357" s="72"/>
      <c r="U357" s="71">
        <v>541458</v>
      </c>
      <c r="V357" s="71">
        <v>662</v>
      </c>
      <c r="W357" s="71">
        <v>16</v>
      </c>
      <c r="X357" s="71">
        <v>8666</v>
      </c>
      <c r="Y357" s="71">
        <v>17048</v>
      </c>
      <c r="Z357" s="71">
        <v>22268</v>
      </c>
      <c r="AA357" s="71">
        <v>4144</v>
      </c>
      <c r="AB357" s="71">
        <v>42678</v>
      </c>
      <c r="AC357" s="71">
        <v>29366.941939906519</v>
      </c>
      <c r="AD357" s="71">
        <v>4.5482627396281732</v>
      </c>
      <c r="AE357" s="72"/>
      <c r="AF357" s="71">
        <v>5608599.6474146638</v>
      </c>
      <c r="AG357" s="71">
        <v>1160175.6382812059</v>
      </c>
      <c r="AH357" s="71">
        <v>155025.85357899711</v>
      </c>
      <c r="AI357" s="71">
        <v>50184293.551239103</v>
      </c>
      <c r="AJ357" s="71">
        <v>73335195.838079184</v>
      </c>
      <c r="AK357" s="71">
        <v>0</v>
      </c>
      <c r="AL357" s="71">
        <v>0</v>
      </c>
      <c r="AM357" s="71">
        <v>5853384.8479981804</v>
      </c>
      <c r="AN357" s="71">
        <v>0</v>
      </c>
      <c r="AO357" s="71">
        <v>0</v>
      </c>
      <c r="AP357" s="71">
        <v>136296675.37659132</v>
      </c>
      <c r="AQ357" s="72"/>
      <c r="AR357" s="71">
        <v>1343</v>
      </c>
      <c r="AS357" s="71">
        <v>85</v>
      </c>
      <c r="AT357" s="71">
        <v>0</v>
      </c>
      <c r="AU357" s="71">
        <v>0</v>
      </c>
      <c r="AV357" s="71">
        <v>0</v>
      </c>
      <c r="AW357" s="71">
        <v>0</v>
      </c>
      <c r="AX357" s="71"/>
      <c r="AY357" s="72"/>
      <c r="AZ357" s="71">
        <v>5777.0599999999986</v>
      </c>
      <c r="BA357" s="71">
        <v>1680.67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2123</v>
      </c>
      <c r="B358" s="70">
        <v>320</v>
      </c>
      <c r="C358" s="70">
        <v>14</v>
      </c>
      <c r="D358" s="70">
        <v>19</v>
      </c>
      <c r="E358" s="70">
        <v>2017</v>
      </c>
      <c r="F358" s="70" t="s">
        <v>156</v>
      </c>
      <c r="G358" s="70" t="s">
        <v>2109</v>
      </c>
      <c r="H358" s="70" t="s">
        <v>2110</v>
      </c>
      <c r="I358" s="148"/>
      <c r="J358" s="71">
        <v>2.8721997858316031</v>
      </c>
      <c r="K358" s="71">
        <v>1.4913034410348969</v>
      </c>
      <c r="L358" s="71">
        <v>1.1635744320338723</v>
      </c>
      <c r="M358" s="71">
        <v>30.492759246161672</v>
      </c>
      <c r="N358" s="71">
        <v>46.409773691491125</v>
      </c>
      <c r="O358" s="71">
        <v>37.582130908338762</v>
      </c>
      <c r="P358" s="71">
        <v>19.799396972606512</v>
      </c>
      <c r="Q358" s="71">
        <v>2.8918698413905402</v>
      </c>
      <c r="R358" s="71">
        <v>0.30278049236599192</v>
      </c>
      <c r="S358" s="71">
        <v>4.8573860462847049</v>
      </c>
      <c r="T358" s="72"/>
      <c r="U358" s="71">
        <v>566188</v>
      </c>
      <c r="V358" s="71">
        <v>662</v>
      </c>
      <c r="W358" s="71">
        <v>16</v>
      </c>
      <c r="X358" s="71">
        <v>8666</v>
      </c>
      <c r="Y358" s="71">
        <v>17005</v>
      </c>
      <c r="Z358" s="71">
        <v>22470</v>
      </c>
      <c r="AA358" s="71">
        <v>4101</v>
      </c>
      <c r="AB358" s="71">
        <v>42339</v>
      </c>
      <c r="AC358" s="71">
        <v>52737.999999999993</v>
      </c>
      <c r="AD358" s="71">
        <v>4.8573860462847049</v>
      </c>
      <c r="AE358" s="72"/>
      <c r="AF358" s="71">
        <v>5214812.5585626857</v>
      </c>
      <c r="AG358" s="71">
        <v>1141564.4200191051</v>
      </c>
      <c r="AH358" s="71">
        <v>182129.19651081381</v>
      </c>
      <c r="AI358" s="71">
        <v>50488054.991925202</v>
      </c>
      <c r="AJ358" s="71">
        <v>83167206.251493722</v>
      </c>
      <c r="AK358" s="71">
        <v>0</v>
      </c>
      <c r="AL358" s="71">
        <v>0</v>
      </c>
      <c r="AM358" s="71">
        <v>5815976.4244254921</v>
      </c>
      <c r="AN358" s="71">
        <v>0</v>
      </c>
      <c r="AO358" s="71">
        <v>0</v>
      </c>
      <c r="AP358" s="71">
        <v>146009743.84293702</v>
      </c>
      <c r="AQ358" s="72"/>
      <c r="AR358" s="71">
        <v>1423</v>
      </c>
      <c r="AS358" s="71">
        <v>86</v>
      </c>
      <c r="AT358" s="71">
        <v>0</v>
      </c>
      <c r="AU358" s="71">
        <v>0</v>
      </c>
      <c r="AV358" s="71">
        <v>0</v>
      </c>
      <c r="AW358" s="71">
        <v>0</v>
      </c>
      <c r="AX358" s="71"/>
      <c r="AY358" s="72"/>
      <c r="AZ358" s="71">
        <v>6192.11</v>
      </c>
      <c r="BA358" s="71">
        <v>1703.17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2124</v>
      </c>
      <c r="B359" s="70">
        <v>321</v>
      </c>
      <c r="C359" s="70">
        <v>15</v>
      </c>
      <c r="D359" s="70">
        <v>19</v>
      </c>
      <c r="E359" s="70">
        <v>2018</v>
      </c>
      <c r="F359" s="70" t="s">
        <v>183</v>
      </c>
      <c r="G359" s="70" t="s">
        <v>2109</v>
      </c>
      <c r="H359" s="70" t="s">
        <v>2110</v>
      </c>
      <c r="I359" s="148"/>
      <c r="J359" s="71">
        <v>1.995762906114902</v>
      </c>
      <c r="K359" s="71">
        <v>1.3077767410913965</v>
      </c>
      <c r="L359" s="71">
        <v>1.0492497401583158</v>
      </c>
      <c r="M359" s="71">
        <v>27.559019277337359</v>
      </c>
      <c r="N359" s="71">
        <v>34.740317340812183</v>
      </c>
      <c r="O359" s="71">
        <v>36.554384486548479</v>
      </c>
      <c r="P359" s="71">
        <v>19.219918262145573</v>
      </c>
      <c r="Q359" s="71">
        <v>2.6572414394648498</v>
      </c>
      <c r="R359" s="71">
        <v>0.58053668455215302</v>
      </c>
      <c r="S359" s="71">
        <v>4.5019292583473964</v>
      </c>
      <c r="T359" s="72"/>
      <c r="U359" s="71">
        <v>534319</v>
      </c>
      <c r="V359" s="71">
        <v>662</v>
      </c>
      <c r="W359" s="71">
        <v>16</v>
      </c>
      <c r="X359" s="71">
        <v>8666</v>
      </c>
      <c r="Y359" s="71">
        <v>16986</v>
      </c>
      <c r="Z359" s="71">
        <v>22274</v>
      </c>
      <c r="AA359" s="71">
        <v>4021</v>
      </c>
      <c r="AB359" s="71">
        <v>41925</v>
      </c>
      <c r="AC359" s="71">
        <v>100721</v>
      </c>
      <c r="AD359" s="71">
        <v>4.5019292583473964</v>
      </c>
      <c r="AE359" s="72"/>
      <c r="AF359" s="71">
        <v>4471596.1762352893</v>
      </c>
      <c r="AG359" s="71">
        <v>1019201.372146339</v>
      </c>
      <c r="AH359" s="71">
        <v>157703.2146186085</v>
      </c>
      <c r="AI359" s="71">
        <v>52530164.801072523</v>
      </c>
      <c r="AJ359" s="71">
        <v>79447274.282350555</v>
      </c>
      <c r="AK359" s="71">
        <v>0</v>
      </c>
      <c r="AL359" s="71">
        <v>0</v>
      </c>
      <c r="AM359" s="71">
        <v>5771022.8165858788</v>
      </c>
      <c r="AN359" s="71">
        <v>0</v>
      </c>
      <c r="AO359" s="71">
        <v>0</v>
      </c>
      <c r="AP359" s="71">
        <v>143396962.6630092</v>
      </c>
      <c r="AQ359" s="72"/>
      <c r="AR359" s="71">
        <v>1466</v>
      </c>
      <c r="AS359" s="71">
        <v>89</v>
      </c>
      <c r="AT359" s="71">
        <v>0</v>
      </c>
      <c r="AU359" s="71">
        <v>0</v>
      </c>
      <c r="AV359" s="71">
        <v>0</v>
      </c>
      <c r="AW359" s="71">
        <v>0</v>
      </c>
      <c r="AX359" s="71"/>
      <c r="AY359" s="72"/>
      <c r="AZ359" s="71">
        <v>6402.6500000000015</v>
      </c>
      <c r="BA359" s="71">
        <v>1751.87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2125</v>
      </c>
      <c r="B360" s="70">
        <v>322</v>
      </c>
      <c r="C360" s="70">
        <v>16</v>
      </c>
      <c r="D360" s="70">
        <v>19</v>
      </c>
      <c r="E360" s="70">
        <v>2019</v>
      </c>
      <c r="F360" s="70" t="s">
        <v>158</v>
      </c>
      <c r="G360" s="70" t="s">
        <v>2109</v>
      </c>
      <c r="H360" s="70" t="s">
        <v>2110</v>
      </c>
      <c r="I360" s="148"/>
      <c r="J360" s="71">
        <v>2.5143060063726379</v>
      </c>
      <c r="K360" s="71">
        <v>1.2261969003901663</v>
      </c>
      <c r="L360" s="71">
        <v>1.0680856728512462</v>
      </c>
      <c r="M360" s="71">
        <v>28.111095062273193</v>
      </c>
      <c r="N360" s="71">
        <v>37.279344430990761</v>
      </c>
      <c r="O360" s="71">
        <v>35.58564736162753</v>
      </c>
      <c r="P360" s="71">
        <v>19.162596462575706</v>
      </c>
      <c r="Q360" s="71">
        <v>2.5672685534684199</v>
      </c>
      <c r="R360" s="71">
        <v>0.43421152044226236</v>
      </c>
      <c r="S360" s="71">
        <v>2.7875005676464806</v>
      </c>
      <c r="T360" s="72"/>
      <c r="U360" s="71">
        <v>562375</v>
      </c>
      <c r="V360" s="71">
        <v>662</v>
      </c>
      <c r="W360" s="71">
        <v>16</v>
      </c>
      <c r="X360" s="71">
        <v>8666</v>
      </c>
      <c r="Y360" s="71">
        <v>17048</v>
      </c>
      <c r="Z360" s="71">
        <v>22279</v>
      </c>
      <c r="AA360" s="71">
        <v>3979</v>
      </c>
      <c r="AB360" s="71">
        <v>41602</v>
      </c>
      <c r="AC360" s="71">
        <v>76568</v>
      </c>
      <c r="AD360" s="71">
        <v>2.787500567646481</v>
      </c>
      <c r="AE360" s="72"/>
      <c r="AF360" s="71">
        <v>5568385.9484856054</v>
      </c>
      <c r="AG360" s="71">
        <v>986108.57482772798</v>
      </c>
      <c r="AH360" s="71">
        <v>188161.4325731229</v>
      </c>
      <c r="AI360" s="71">
        <v>49671925.774273738</v>
      </c>
      <c r="AJ360" s="71">
        <v>79806485.169304952</v>
      </c>
      <c r="AK360" s="71">
        <v>0</v>
      </c>
      <c r="AL360" s="71">
        <v>0</v>
      </c>
      <c r="AM360" s="71">
        <v>5665879.2203116752</v>
      </c>
      <c r="AN360" s="71">
        <v>0</v>
      </c>
      <c r="AO360" s="71">
        <v>0</v>
      </c>
      <c r="AP360" s="71">
        <v>141886946.11977682</v>
      </c>
      <c r="AQ360" s="72"/>
      <c r="AR360" s="71">
        <v>1562</v>
      </c>
      <c r="AS360" s="71">
        <v>89</v>
      </c>
      <c r="AT360" s="71">
        <v>0</v>
      </c>
      <c r="AU360" s="71">
        <v>0</v>
      </c>
      <c r="AV360" s="71">
        <v>0</v>
      </c>
      <c r="AW360" s="71">
        <v>0</v>
      </c>
      <c r="AX360" s="71"/>
      <c r="AY360" s="72"/>
      <c r="AZ360" s="71">
        <v>6892.6300000000047</v>
      </c>
      <c r="BA360" s="71">
        <v>1752.27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2126</v>
      </c>
      <c r="B361" s="70">
        <v>323</v>
      </c>
      <c r="C361" s="70">
        <v>17</v>
      </c>
      <c r="D361" s="70">
        <v>19</v>
      </c>
      <c r="E361" s="70">
        <v>2020</v>
      </c>
      <c r="F361" s="70" t="s">
        <v>159</v>
      </c>
      <c r="G361" s="70" t="s">
        <v>2109</v>
      </c>
      <c r="H361" s="70" t="s">
        <v>2110</v>
      </c>
      <c r="I361" s="148"/>
      <c r="J361" s="71">
        <v>2.416445754294319</v>
      </c>
      <c r="K361" s="71">
        <v>2.0244927594861992</v>
      </c>
      <c r="L361" s="71">
        <v>2.0704222200944367</v>
      </c>
      <c r="M361" s="71">
        <v>30.172941134297016</v>
      </c>
      <c r="N361" s="71">
        <v>37.393290437600598</v>
      </c>
      <c r="O361" s="71">
        <v>31.333395807707404</v>
      </c>
      <c r="P361" s="71">
        <v>18.241643190303382</v>
      </c>
      <c r="Q361" s="71">
        <v>2.4391461662899099</v>
      </c>
      <c r="R361" s="71">
        <v>0.39974103512409226</v>
      </c>
      <c r="S361" s="71">
        <v>3.25790612313524</v>
      </c>
      <c r="T361" s="72"/>
      <c r="U361" s="71">
        <v>493707</v>
      </c>
      <c r="V361" s="71">
        <v>975</v>
      </c>
      <c r="W361" s="71">
        <v>28</v>
      </c>
      <c r="X361" s="71">
        <v>9071</v>
      </c>
      <c r="Y361" s="71">
        <v>17169</v>
      </c>
      <c r="Z361" s="71">
        <v>22390</v>
      </c>
      <c r="AA361" s="71">
        <v>4026</v>
      </c>
      <c r="AB361" s="71">
        <v>41369</v>
      </c>
      <c r="AC361" s="71">
        <v>70862</v>
      </c>
      <c r="AD361" s="71">
        <v>3.25790612313524</v>
      </c>
      <c r="AE361" s="72"/>
      <c r="AF361" s="71">
        <v>5112329.6700866949</v>
      </c>
      <c r="AG361" s="71">
        <v>1510815.6729979438</v>
      </c>
      <c r="AH361" s="71">
        <v>417704.49582059262</v>
      </c>
      <c r="AI361" s="71">
        <v>51100553.907902889</v>
      </c>
      <c r="AJ361" s="71">
        <v>79286350.230693236</v>
      </c>
      <c r="AK361" s="71"/>
      <c r="AL361" s="71"/>
      <c r="AM361" s="71">
        <v>5399114.1191762984</v>
      </c>
      <c r="AN361" s="71"/>
      <c r="AO361" s="71"/>
      <c r="AP361" s="71">
        <v>142826868.09667766</v>
      </c>
      <c r="AQ361" s="72"/>
      <c r="AR361" s="71">
        <v>1624</v>
      </c>
      <c r="AS361" s="71">
        <v>89</v>
      </c>
      <c r="AT361" s="71">
        <v>0</v>
      </c>
      <c r="AU361" s="71">
        <v>0</v>
      </c>
      <c r="AV361" s="71">
        <v>0</v>
      </c>
      <c r="AW361" s="71">
        <v>0</v>
      </c>
      <c r="AX361" s="71"/>
      <c r="AY361" s="72"/>
      <c r="AZ361" s="71">
        <v>7198.8000000000029</v>
      </c>
      <c r="BA361" s="71">
        <v>1752.27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2127</v>
      </c>
      <c r="B362" s="70">
        <v>323</v>
      </c>
      <c r="C362" s="70">
        <v>18</v>
      </c>
      <c r="D362" s="70">
        <v>19</v>
      </c>
      <c r="E362" s="70">
        <v>2021</v>
      </c>
      <c r="F362" s="70" t="s">
        <v>160</v>
      </c>
      <c r="G362" s="70" t="s">
        <v>2109</v>
      </c>
      <c r="H362" s="70" t="s">
        <v>2110</v>
      </c>
      <c r="I362" s="148"/>
      <c r="J362" s="71">
        <v>2.275804629751057</v>
      </c>
      <c r="K362" s="71">
        <v>2.0448240955330905</v>
      </c>
      <c r="L362" s="71">
        <v>1.9031426368725135</v>
      </c>
      <c r="M362" s="71">
        <v>27.371262734401682</v>
      </c>
      <c r="N362" s="71">
        <v>33.078258219467379</v>
      </c>
      <c r="O362" s="71">
        <v>30.450075489016303</v>
      </c>
      <c r="P362" s="71">
        <v>18.790890442183414</v>
      </c>
      <c r="Q362" s="71">
        <v>2.3893172089178698</v>
      </c>
      <c r="R362" s="71">
        <v>0.3186091450260119</v>
      </c>
      <c r="S362" s="71">
        <v>3.1236446435484941</v>
      </c>
      <c r="T362" s="72"/>
      <c r="U362" s="71">
        <v>483548</v>
      </c>
      <c r="V362" s="71">
        <v>975</v>
      </c>
      <c r="W362" s="71">
        <v>28</v>
      </c>
      <c r="X362" s="71">
        <v>9071</v>
      </c>
      <c r="Y362" s="71">
        <v>17214</v>
      </c>
      <c r="Z362" s="71">
        <v>22404</v>
      </c>
      <c r="AA362" s="71">
        <v>4044</v>
      </c>
      <c r="AB362" s="71">
        <v>40922</v>
      </c>
      <c r="AC362" s="71">
        <v>54791.999999999993</v>
      </c>
      <c r="AD362" s="71">
        <v>3.1236446435484941</v>
      </c>
      <c r="AE362" s="72"/>
      <c r="AF362" s="71">
        <v>5532303.7858582819</v>
      </c>
      <c r="AG362" s="71">
        <v>1571807.5628934449</v>
      </c>
      <c r="AH362" s="71">
        <v>401528.76157479029</v>
      </c>
      <c r="AI362" s="71">
        <v>54114783.095868498</v>
      </c>
      <c r="AJ362" s="71">
        <v>77546304.422544539</v>
      </c>
      <c r="AK362" s="71">
        <v>0</v>
      </c>
      <c r="AL362" s="71">
        <v>0</v>
      </c>
      <c r="AM362" s="71">
        <v>5371580.816870911</v>
      </c>
      <c r="AN362" s="71">
        <v>0</v>
      </c>
      <c r="AO362" s="71">
        <v>0</v>
      </c>
      <c r="AP362" s="71">
        <v>144538308.44561043</v>
      </c>
      <c r="AQ362" s="72"/>
      <c r="AR362" s="71">
        <v>1678</v>
      </c>
      <c r="AS362" s="71">
        <v>89</v>
      </c>
      <c r="AT362" s="71">
        <v>0</v>
      </c>
      <c r="AU362" s="71">
        <v>0</v>
      </c>
      <c r="AV362" s="71">
        <v>0</v>
      </c>
      <c r="AW362" s="71">
        <v>0</v>
      </c>
      <c r="AX362" s="71"/>
      <c r="AY362" s="72"/>
      <c r="AZ362" s="71">
        <v>7483.8800000000047</v>
      </c>
      <c r="BA362" s="71">
        <v>1752.27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2128</v>
      </c>
      <c r="B363" s="70">
        <v>323</v>
      </c>
      <c r="C363" s="70">
        <v>19</v>
      </c>
      <c r="D363" s="70">
        <v>19</v>
      </c>
      <c r="E363" s="70">
        <v>2022</v>
      </c>
      <c r="F363" s="70" t="s">
        <v>161</v>
      </c>
      <c r="G363" s="70" t="s">
        <v>2109</v>
      </c>
      <c r="H363" s="70" t="s">
        <v>2110</v>
      </c>
      <c r="I363" s="148"/>
      <c r="J363" s="71">
        <v>3.0979155739662056</v>
      </c>
      <c r="K363" s="71">
        <v>2.1543704389145963</v>
      </c>
      <c r="L363" s="71">
        <v>1.8600539472382434</v>
      </c>
      <c r="M363" s="71">
        <v>30.843282552457978</v>
      </c>
      <c r="N363" s="71">
        <v>42.726318689598614</v>
      </c>
      <c r="O363" s="71">
        <v>31.868828390340056</v>
      </c>
      <c r="P363" s="71">
        <v>18.495004966008711</v>
      </c>
      <c r="Q363" s="71">
        <v>2.3780472880736689</v>
      </c>
      <c r="R363" s="71">
        <v>0.28776388683148441</v>
      </c>
      <c r="S363" s="71">
        <v>4.3099088326045631</v>
      </c>
      <c r="T363" s="72"/>
      <c r="U363" s="71">
        <v>515628</v>
      </c>
      <c r="V363" s="71">
        <v>975</v>
      </c>
      <c r="W363" s="71">
        <v>28</v>
      </c>
      <c r="X363" s="71">
        <v>9071</v>
      </c>
      <c r="Y363" s="71">
        <v>17133</v>
      </c>
      <c r="Z363" s="71">
        <v>22278</v>
      </c>
      <c r="AA363" s="71">
        <v>4041</v>
      </c>
      <c r="AB363" s="71">
        <v>40395</v>
      </c>
      <c r="AC363" s="71">
        <v>50108.999999999993</v>
      </c>
      <c r="AD363" s="71">
        <v>4.3099088326045631</v>
      </c>
      <c r="AE363" s="72"/>
      <c r="AF363" s="71">
        <v>6103835.0559843881</v>
      </c>
      <c r="AG363" s="71">
        <v>1609777.9893523578</v>
      </c>
      <c r="AH363" s="71">
        <v>396852.70460808679</v>
      </c>
      <c r="AI363" s="71">
        <v>50217638.747118197</v>
      </c>
      <c r="AJ363" s="71">
        <v>79820006.914577767</v>
      </c>
      <c r="AK363" s="71">
        <v>0</v>
      </c>
      <c r="AL363" s="71">
        <v>0</v>
      </c>
      <c r="AM363" s="71">
        <v>5216097.0575754326</v>
      </c>
      <c r="AN363" s="71">
        <v>0</v>
      </c>
      <c r="AO363" s="71">
        <v>0</v>
      </c>
      <c r="AP363" s="71">
        <v>143364208.46921623</v>
      </c>
      <c r="AQ363" s="72"/>
      <c r="AR363" s="71">
        <v>1744</v>
      </c>
      <c r="AS363" s="71">
        <v>90</v>
      </c>
      <c r="AT363" s="71">
        <v>0</v>
      </c>
      <c r="AU363" s="71">
        <v>0</v>
      </c>
      <c r="AV363" s="71">
        <v>0</v>
      </c>
      <c r="AW363" s="71">
        <v>0</v>
      </c>
      <c r="AX363" s="71"/>
      <c r="AY363" s="72"/>
      <c r="AZ363" s="71">
        <v>7826.7000000000044</v>
      </c>
      <c r="BA363" s="71">
        <v>1772.0700000000002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2129</v>
      </c>
      <c r="B364" s="70">
        <v>323</v>
      </c>
      <c r="C364" s="70">
        <v>20</v>
      </c>
      <c r="D364" s="70">
        <v>19</v>
      </c>
      <c r="E364" s="70">
        <v>2023</v>
      </c>
      <c r="F364" s="70" t="s">
        <v>1539</v>
      </c>
      <c r="G364" s="70" t="s">
        <v>2109</v>
      </c>
      <c r="H364" s="70" t="s">
        <v>2110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1804</v>
      </c>
      <c r="AS364" s="71">
        <v>90</v>
      </c>
      <c r="AT364" s="71">
        <v>0</v>
      </c>
      <c r="AU364" s="71">
        <v>0</v>
      </c>
      <c r="AV364" s="71">
        <v>0</v>
      </c>
      <c r="AW364" s="71">
        <v>0</v>
      </c>
      <c r="AX364" s="71"/>
      <c r="AY364" s="72"/>
      <c r="AZ364" s="71">
        <v>8183.1299999999992</v>
      </c>
      <c r="BA364" s="71">
        <v>1772.0700000000002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2130</v>
      </c>
      <c r="B365" s="70">
        <v>323</v>
      </c>
      <c r="C365" s="70">
        <v>21</v>
      </c>
      <c r="D365" s="70">
        <v>19</v>
      </c>
      <c r="E365" s="70">
        <v>2024</v>
      </c>
      <c r="F365" s="70" t="s">
        <v>1558</v>
      </c>
      <c r="G365" s="70" t="s">
        <v>2109</v>
      </c>
      <c r="H365" s="70" t="s">
        <v>2110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2131</v>
      </c>
      <c r="B366" s="70">
        <v>443</v>
      </c>
      <c r="C366" s="70">
        <v>1</v>
      </c>
      <c r="D366" s="70">
        <v>27</v>
      </c>
      <c r="E366" s="70">
        <v>1990</v>
      </c>
      <c r="F366" s="70" t="s">
        <v>787</v>
      </c>
      <c r="G366" s="70" t="s">
        <v>2132</v>
      </c>
      <c r="H366" s="70" t="s">
        <v>2133</v>
      </c>
      <c r="I366" s="148"/>
      <c r="J366" s="71">
        <v>54.120116528893988</v>
      </c>
      <c r="K366" s="71">
        <v>8.7704389844334756</v>
      </c>
      <c r="L366" s="71">
        <v>6.7528868437487972</v>
      </c>
      <c r="M366" s="71">
        <v>24.501985815223762</v>
      </c>
      <c r="N366" s="71">
        <v>39.573619966403257</v>
      </c>
      <c r="O366" s="71">
        <v>31.88093166207819</v>
      </c>
      <c r="P366" s="71">
        <v>47.880843648606181</v>
      </c>
      <c r="Q366" s="71">
        <v>2.5914279601891499</v>
      </c>
      <c r="R366" s="71">
        <v>0</v>
      </c>
      <c r="S366" s="71">
        <v>2.1141963720945021</v>
      </c>
      <c r="T366" s="72"/>
      <c r="U366" s="71">
        <v>8793895</v>
      </c>
      <c r="V366" s="71">
        <v>2521</v>
      </c>
      <c r="W366" s="71">
        <v>97</v>
      </c>
      <c r="X366" s="71">
        <v>10277</v>
      </c>
      <c r="Y366" s="71">
        <v>10287</v>
      </c>
      <c r="Z366" s="71">
        <v>13113</v>
      </c>
      <c r="AA366" s="71">
        <v>11626</v>
      </c>
      <c r="AB366" s="71">
        <v>42076</v>
      </c>
      <c r="AC366" s="71">
        <v>0</v>
      </c>
      <c r="AD366" s="71">
        <v>2.1141963720945021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2134</v>
      </c>
      <c r="B367" s="70">
        <v>444</v>
      </c>
      <c r="C367" s="70">
        <v>2</v>
      </c>
      <c r="D367" s="70">
        <v>27</v>
      </c>
      <c r="E367" s="70">
        <v>2005</v>
      </c>
      <c r="F367" s="70" t="s">
        <v>789</v>
      </c>
      <c r="G367" s="70" t="s">
        <v>2132</v>
      </c>
      <c r="H367" s="70" t="s">
        <v>2133</v>
      </c>
      <c r="I367" s="148"/>
      <c r="J367" s="71">
        <v>103.3010597199645</v>
      </c>
      <c r="K367" s="71">
        <v>5.6427152715931186</v>
      </c>
      <c r="L367" s="71">
        <v>4.1033722788000766</v>
      </c>
      <c r="M367" s="71">
        <v>58.802403210199593</v>
      </c>
      <c r="N367" s="71">
        <v>67.297597168012445</v>
      </c>
      <c r="O367" s="71">
        <v>52.190696716461531</v>
      </c>
      <c r="P367" s="71">
        <v>47.767274662817073</v>
      </c>
      <c r="Q367" s="71">
        <v>2.5768533086595098</v>
      </c>
      <c r="R367" s="71">
        <v>0</v>
      </c>
      <c r="S367" s="71">
        <v>3.6618183288504458</v>
      </c>
      <c r="T367" s="72"/>
      <c r="U367" s="71">
        <v>13342299</v>
      </c>
      <c r="V367" s="71">
        <v>2081</v>
      </c>
      <c r="W367" s="71">
        <v>46</v>
      </c>
      <c r="X367" s="71">
        <v>9793</v>
      </c>
      <c r="Y367" s="71">
        <v>12499</v>
      </c>
      <c r="Z367" s="71">
        <v>24841</v>
      </c>
      <c r="AA367" s="71">
        <v>9499</v>
      </c>
      <c r="AB367" s="71">
        <v>43739</v>
      </c>
      <c r="AC367" s="71">
        <v>0</v>
      </c>
      <c r="AD367" s="71">
        <v>3.6618183288504458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2135</v>
      </c>
      <c r="B368" s="70">
        <v>445</v>
      </c>
      <c r="C368" s="70">
        <v>3</v>
      </c>
      <c r="D368" s="70">
        <v>27</v>
      </c>
      <c r="E368" s="70">
        <v>2006</v>
      </c>
      <c r="F368" s="70" t="s">
        <v>790</v>
      </c>
      <c r="G368" s="1064" t="s">
        <v>2132</v>
      </c>
      <c r="H368" s="70" t="s">
        <v>2133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2136</v>
      </c>
      <c r="B369" s="70">
        <v>446</v>
      </c>
      <c r="C369" s="70">
        <v>4</v>
      </c>
      <c r="D369" s="70">
        <v>27</v>
      </c>
      <c r="E369" s="70">
        <v>2007</v>
      </c>
      <c r="F369" s="70" t="s">
        <v>791</v>
      </c>
      <c r="G369" s="1064" t="s">
        <v>2132</v>
      </c>
      <c r="H369" s="70" t="s">
        <v>2133</v>
      </c>
      <c r="I369" s="148"/>
      <c r="J369" s="71">
        <v>105.5567390277414</v>
      </c>
      <c r="K369" s="71">
        <v>5.2795886361152693</v>
      </c>
      <c r="L369" s="71">
        <v>7.2504457950219523</v>
      </c>
      <c r="M369" s="71">
        <v>58.988653136915097</v>
      </c>
      <c r="N369" s="71">
        <v>68.566010845836658</v>
      </c>
      <c r="O369" s="71">
        <v>50.736544920203848</v>
      </c>
      <c r="P369" s="71">
        <v>47.12790151646886</v>
      </c>
      <c r="Q369" s="71">
        <v>2.69677598584776</v>
      </c>
      <c r="R369" s="71">
        <v>0</v>
      </c>
      <c r="S369" s="71">
        <v>4.933556966310559</v>
      </c>
      <c r="T369" s="72"/>
      <c r="U369" s="71">
        <v>15174238</v>
      </c>
      <c r="V369" s="71">
        <v>2055</v>
      </c>
      <c r="W369" s="71">
        <v>84</v>
      </c>
      <c r="X369" s="71">
        <v>12104</v>
      </c>
      <c r="Y369" s="71">
        <v>12771</v>
      </c>
      <c r="Z369" s="71">
        <v>25104</v>
      </c>
      <c r="AA369" s="71">
        <v>9229</v>
      </c>
      <c r="AB369" s="71">
        <v>43354</v>
      </c>
      <c r="AC369" s="71">
        <v>0</v>
      </c>
      <c r="AD369" s="71">
        <v>4.933556966310559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2137</v>
      </c>
      <c r="B370" s="70">
        <v>447</v>
      </c>
      <c r="C370" s="70">
        <v>5</v>
      </c>
      <c r="D370" s="70">
        <v>27</v>
      </c>
      <c r="E370" s="70">
        <v>2008</v>
      </c>
      <c r="F370" s="70" t="s">
        <v>792</v>
      </c>
      <c r="G370" s="70" t="s">
        <v>2132</v>
      </c>
      <c r="H370" s="70" t="s">
        <v>2133</v>
      </c>
      <c r="I370" s="148"/>
      <c r="J370" s="71">
        <v>95.173785660196501</v>
      </c>
      <c r="K370" s="71">
        <v>3.9486044795051969</v>
      </c>
      <c r="L370" s="71">
        <v>6.459391529702744</v>
      </c>
      <c r="M370" s="71">
        <v>59.669157240745712</v>
      </c>
      <c r="N370" s="71">
        <v>67.024332019885023</v>
      </c>
      <c r="O370" s="71">
        <v>49.471101583107263</v>
      </c>
      <c r="P370" s="71">
        <v>46.329492754535757</v>
      </c>
      <c r="Q370" s="71">
        <v>2.6410205126436899</v>
      </c>
      <c r="R370" s="71">
        <v>0</v>
      </c>
      <c r="S370" s="71">
        <v>4.6642095429176909</v>
      </c>
      <c r="T370" s="72"/>
      <c r="U370" s="71">
        <v>15652597</v>
      </c>
      <c r="V370" s="71">
        <v>2055</v>
      </c>
      <c r="W370" s="71">
        <v>84</v>
      </c>
      <c r="X370" s="71">
        <v>12104</v>
      </c>
      <c r="Y370" s="71">
        <v>12844</v>
      </c>
      <c r="Z370" s="71">
        <v>25337</v>
      </c>
      <c r="AA370" s="71">
        <v>9083</v>
      </c>
      <c r="AB370" s="71">
        <v>43156</v>
      </c>
      <c r="AC370" s="71">
        <v>0</v>
      </c>
      <c r="AD370" s="71">
        <v>4.6642095429176909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2138</v>
      </c>
      <c r="B371" s="70">
        <v>448</v>
      </c>
      <c r="C371" s="70">
        <v>6</v>
      </c>
      <c r="D371" s="70">
        <v>27</v>
      </c>
      <c r="E371" s="70">
        <v>2009</v>
      </c>
      <c r="F371" s="70" t="s">
        <v>176</v>
      </c>
      <c r="G371" s="70" t="s">
        <v>2132</v>
      </c>
      <c r="H371" s="70" t="s">
        <v>2133</v>
      </c>
      <c r="I371" s="148"/>
      <c r="J371" s="71">
        <v>106.9414163896366</v>
      </c>
      <c r="K371" s="71">
        <v>3.7675580108160158</v>
      </c>
      <c r="L371" s="71">
        <v>6.7799672376376794</v>
      </c>
      <c r="M371" s="71">
        <v>62.21326562895343</v>
      </c>
      <c r="N371" s="71">
        <v>60.981760069183558</v>
      </c>
      <c r="O371" s="71">
        <v>50.377387889711379</v>
      </c>
      <c r="P371" s="71">
        <v>44.154676278153929</v>
      </c>
      <c r="Q371" s="71">
        <v>2.5074859776338401</v>
      </c>
      <c r="R371" s="71">
        <v>0</v>
      </c>
      <c r="S371" s="71">
        <v>4.5900523325577476</v>
      </c>
      <c r="T371" s="72"/>
      <c r="U371" s="71">
        <v>13919894</v>
      </c>
      <c r="V371" s="71">
        <v>1802</v>
      </c>
      <c r="W371" s="71">
        <v>126</v>
      </c>
      <c r="X371" s="71">
        <v>12712</v>
      </c>
      <c r="Y371" s="71">
        <v>12940</v>
      </c>
      <c r="Z371" s="71">
        <v>25467</v>
      </c>
      <c r="AA371" s="71">
        <v>8887</v>
      </c>
      <c r="AB371" s="71">
        <v>43012</v>
      </c>
      <c r="AC371" s="71">
        <v>0</v>
      </c>
      <c r="AD371" s="71">
        <v>4.5900523325577476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113.024</v>
      </c>
      <c r="BK371" s="71">
        <v>0</v>
      </c>
      <c r="BL371" s="71">
        <v>10.260999999999999</v>
      </c>
      <c r="BM371" s="71">
        <v>0</v>
      </c>
      <c r="BN371" s="72"/>
      <c r="BO371" s="71">
        <v>0</v>
      </c>
      <c r="BP371" s="71">
        <v>0</v>
      </c>
      <c r="BQ371" s="71">
        <v>8</v>
      </c>
      <c r="BR371" s="71">
        <v>0</v>
      </c>
      <c r="BS371" s="71">
        <v>1</v>
      </c>
      <c r="BT371" s="71">
        <v>0</v>
      </c>
      <c r="BU371"/>
      <c r="BV371" s="70">
        <v>116.06100000000001</v>
      </c>
      <c r="BW371" s="70">
        <v>0</v>
      </c>
      <c r="BX371" s="70">
        <v>7.2240000000000002</v>
      </c>
      <c r="BY371" s="70">
        <v>0</v>
      </c>
      <c r="BZ371" s="70">
        <v>0</v>
      </c>
      <c r="CA371" s="70">
        <v>0</v>
      </c>
      <c r="CB371" s="70">
        <v>0</v>
      </c>
      <c r="CC371" s="70">
        <v>0</v>
      </c>
      <c r="CD371" s="70">
        <v>0</v>
      </c>
    </row>
    <row r="372" spans="1:82">
      <c r="A372" s="70" t="s">
        <v>2139</v>
      </c>
      <c r="B372" s="70">
        <v>449</v>
      </c>
      <c r="C372" s="70">
        <v>7</v>
      </c>
      <c r="D372" s="70">
        <v>27</v>
      </c>
      <c r="E372" s="70">
        <v>2010</v>
      </c>
      <c r="F372" s="70" t="s">
        <v>177</v>
      </c>
      <c r="G372" s="70" t="s">
        <v>2132</v>
      </c>
      <c r="H372" s="70" t="s">
        <v>2133</v>
      </c>
      <c r="I372" s="148"/>
      <c r="J372" s="71">
        <v>98.074208964395254</v>
      </c>
      <c r="K372" s="71">
        <v>3.859507790763717</v>
      </c>
      <c r="L372" s="71">
        <v>6.4288339794267326</v>
      </c>
      <c r="M372" s="71">
        <v>59.741189091667948</v>
      </c>
      <c r="N372" s="71">
        <v>63.03414668924232</v>
      </c>
      <c r="O372" s="71">
        <v>50.331431477440972</v>
      </c>
      <c r="P372" s="71">
        <v>44.969691053229482</v>
      </c>
      <c r="Q372" s="71">
        <v>2.60585460032289</v>
      </c>
      <c r="R372" s="71">
        <v>0</v>
      </c>
      <c r="S372" s="71">
        <v>3.5359274056413028</v>
      </c>
      <c r="T372" s="72"/>
      <c r="U372" s="71">
        <v>14626918</v>
      </c>
      <c r="V372" s="71">
        <v>1802</v>
      </c>
      <c r="W372" s="71">
        <v>126</v>
      </c>
      <c r="X372" s="71">
        <v>12712</v>
      </c>
      <c r="Y372" s="71">
        <v>12995</v>
      </c>
      <c r="Z372" s="71">
        <v>25562</v>
      </c>
      <c r="AA372" s="71">
        <v>8825</v>
      </c>
      <c r="AB372" s="71">
        <v>42832</v>
      </c>
      <c r="AC372" s="71">
        <v>0</v>
      </c>
      <c r="AD372" s="71">
        <v>3.5359274056413028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123.286</v>
      </c>
      <c r="BK372" s="71">
        <v>0</v>
      </c>
      <c r="BL372" s="71">
        <v>10.144</v>
      </c>
      <c r="BM372" s="71">
        <v>0</v>
      </c>
      <c r="BN372" s="72"/>
      <c r="BO372" s="71">
        <v>0</v>
      </c>
      <c r="BP372" s="71">
        <v>0</v>
      </c>
      <c r="BQ372" s="71">
        <v>9</v>
      </c>
      <c r="BR372" s="71">
        <v>0</v>
      </c>
      <c r="BS372" s="71">
        <v>1</v>
      </c>
      <c r="BT372" s="71">
        <v>0</v>
      </c>
      <c r="BU372"/>
      <c r="BV372" s="70">
        <v>126.21599999999999</v>
      </c>
      <c r="BW372" s="70">
        <v>0</v>
      </c>
      <c r="BX372" s="70">
        <v>7.2140000000000004</v>
      </c>
      <c r="BY372" s="70">
        <v>0</v>
      </c>
      <c r="BZ372" s="70">
        <v>0</v>
      </c>
      <c r="CA372" s="70">
        <v>0</v>
      </c>
      <c r="CB372" s="70">
        <v>0</v>
      </c>
      <c r="CC372" s="70">
        <v>0</v>
      </c>
      <c r="CD372" s="70">
        <v>0</v>
      </c>
    </row>
    <row r="373" spans="1:82">
      <c r="A373" s="70" t="s">
        <v>2140</v>
      </c>
      <c r="B373" s="70">
        <v>450</v>
      </c>
      <c r="C373" s="70">
        <v>8</v>
      </c>
      <c r="D373" s="70">
        <v>27</v>
      </c>
      <c r="E373" s="70">
        <v>2011</v>
      </c>
      <c r="F373" s="70" t="s">
        <v>178</v>
      </c>
      <c r="G373" s="70" t="s">
        <v>2132</v>
      </c>
      <c r="H373" s="70" t="s">
        <v>2133</v>
      </c>
      <c r="I373" s="148"/>
      <c r="J373" s="71">
        <v>95.686195307157234</v>
      </c>
      <c r="K373" s="71">
        <v>4.9580551930952499</v>
      </c>
      <c r="L373" s="71">
        <v>5.0801605497352513</v>
      </c>
      <c r="M373" s="71">
        <v>67.307766312529523</v>
      </c>
      <c r="N373" s="71">
        <v>73.676075184677117</v>
      </c>
      <c r="O373" s="71">
        <v>50.267191820295096</v>
      </c>
      <c r="P373" s="71">
        <v>43.78395406753333</v>
      </c>
      <c r="Q373" s="71">
        <v>2.9898928660443</v>
      </c>
      <c r="R373" s="71">
        <v>0</v>
      </c>
      <c r="S373" s="71">
        <v>5.2153664098469026</v>
      </c>
      <c r="T373" s="72"/>
      <c r="U373" s="71">
        <v>13169557</v>
      </c>
      <c r="V373" s="71">
        <v>1802</v>
      </c>
      <c r="W373" s="71">
        <v>126</v>
      </c>
      <c r="X373" s="71">
        <v>12712</v>
      </c>
      <c r="Y373" s="71">
        <v>13123</v>
      </c>
      <c r="Z373" s="71">
        <v>26084</v>
      </c>
      <c r="AA373" s="71">
        <v>8848</v>
      </c>
      <c r="AB373" s="71">
        <v>42605</v>
      </c>
      <c r="AC373" s="71">
        <v>0</v>
      </c>
      <c r="AD373" s="71">
        <v>5.2153664098469026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120.08199999999999</v>
      </c>
      <c r="BK373" s="71">
        <v>0</v>
      </c>
      <c r="BL373" s="71">
        <v>9.7789999999999999</v>
      </c>
      <c r="BM373" s="71">
        <v>0</v>
      </c>
      <c r="BN373" s="72"/>
      <c r="BO373" s="71">
        <v>0</v>
      </c>
      <c r="BP373" s="71">
        <v>0</v>
      </c>
      <c r="BQ373" s="71">
        <v>9</v>
      </c>
      <c r="BR373" s="71">
        <v>0</v>
      </c>
      <c r="BS373" s="71">
        <v>1</v>
      </c>
      <c r="BT373" s="71">
        <v>0</v>
      </c>
      <c r="BU373"/>
      <c r="BV373" s="70">
        <v>122.48399999999999</v>
      </c>
      <c r="BW373" s="70">
        <v>0</v>
      </c>
      <c r="BX373" s="70">
        <v>7.3769999999999998</v>
      </c>
      <c r="BY373" s="70">
        <v>0</v>
      </c>
      <c r="BZ373" s="70">
        <v>0</v>
      </c>
      <c r="CA373" s="70">
        <v>0</v>
      </c>
      <c r="CB373" s="70">
        <v>0</v>
      </c>
      <c r="CC373" s="70">
        <v>0</v>
      </c>
      <c r="CD373" s="70">
        <v>0</v>
      </c>
    </row>
    <row r="374" spans="1:82">
      <c r="A374" s="70" t="s">
        <v>2141</v>
      </c>
      <c r="B374" s="70">
        <v>451</v>
      </c>
      <c r="C374" s="70">
        <v>9</v>
      </c>
      <c r="D374" s="70">
        <v>27</v>
      </c>
      <c r="E374" s="70">
        <v>2012</v>
      </c>
      <c r="F374" s="70" t="s">
        <v>179</v>
      </c>
      <c r="G374" s="70" t="s">
        <v>2132</v>
      </c>
      <c r="H374" s="70" t="s">
        <v>2133</v>
      </c>
      <c r="I374" s="148"/>
      <c r="J374" s="71">
        <v>116.4066008563979</v>
      </c>
      <c r="K374" s="71">
        <v>4.6537127674979253</v>
      </c>
      <c r="L374" s="71">
        <v>5.0037409696452482</v>
      </c>
      <c r="M374" s="71">
        <v>67.06032219869617</v>
      </c>
      <c r="N374" s="71">
        <v>74.76853517224518</v>
      </c>
      <c r="O374" s="71">
        <v>50.529346710154101</v>
      </c>
      <c r="P374" s="71">
        <v>43.858881641876295</v>
      </c>
      <c r="Q374" s="71">
        <v>3.2563116846583302</v>
      </c>
      <c r="R374" s="71">
        <v>0</v>
      </c>
      <c r="S374" s="71">
        <v>4.7795632070600913</v>
      </c>
      <c r="T374" s="72"/>
      <c r="U374" s="71">
        <v>14127068</v>
      </c>
      <c r="V374" s="71">
        <v>1802</v>
      </c>
      <c r="W374" s="71">
        <v>126</v>
      </c>
      <c r="X374" s="71">
        <v>12712</v>
      </c>
      <c r="Y374" s="71">
        <v>13358</v>
      </c>
      <c r="Z374" s="71">
        <v>26428</v>
      </c>
      <c r="AA374" s="71">
        <v>8813</v>
      </c>
      <c r="AB374" s="71">
        <v>42708</v>
      </c>
      <c r="AC374" s="71">
        <v>0</v>
      </c>
      <c r="AD374" s="71">
        <v>4.7795632070600913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138.279</v>
      </c>
      <c r="BK374" s="71">
        <v>0</v>
      </c>
      <c r="BL374" s="71">
        <v>0</v>
      </c>
      <c r="BM374" s="71">
        <v>0</v>
      </c>
      <c r="BN374" s="72"/>
      <c r="BO374" s="71">
        <v>0</v>
      </c>
      <c r="BP374" s="71">
        <v>0</v>
      </c>
      <c r="BQ374" s="71">
        <v>9</v>
      </c>
      <c r="BR374" s="71">
        <v>0</v>
      </c>
      <c r="BS374" s="71">
        <v>0</v>
      </c>
      <c r="BT374" s="71">
        <v>0</v>
      </c>
      <c r="BU374"/>
      <c r="BV374" s="70">
        <v>138.279</v>
      </c>
      <c r="BW374" s="70">
        <v>0</v>
      </c>
      <c r="BX374" s="70">
        <v>0</v>
      </c>
      <c r="BY374" s="70">
        <v>0</v>
      </c>
      <c r="BZ374" s="70">
        <v>0</v>
      </c>
      <c r="CA374" s="70">
        <v>0</v>
      </c>
      <c r="CB374" s="70">
        <v>0</v>
      </c>
      <c r="CC374" s="70">
        <v>0</v>
      </c>
      <c r="CD374" s="70">
        <v>0</v>
      </c>
    </row>
    <row r="375" spans="1:82">
      <c r="A375" s="70" t="s">
        <v>2142</v>
      </c>
      <c r="B375" s="70">
        <v>452</v>
      </c>
      <c r="C375" s="70">
        <v>10</v>
      </c>
      <c r="D375" s="70">
        <v>27</v>
      </c>
      <c r="E375" s="70">
        <v>2013</v>
      </c>
      <c r="F375" s="70" t="s">
        <v>180</v>
      </c>
      <c r="G375" s="70" t="s">
        <v>2132</v>
      </c>
      <c r="H375" s="70" t="s">
        <v>2133</v>
      </c>
      <c r="I375" s="148"/>
      <c r="J375" s="71">
        <v>120.84472117418601</v>
      </c>
      <c r="K375" s="71">
        <v>4.0140982796115372</v>
      </c>
      <c r="L375" s="71">
        <v>4.5709806518313618</v>
      </c>
      <c r="M375" s="71">
        <v>64.32778620679926</v>
      </c>
      <c r="N375" s="71">
        <v>79.11071268520665</v>
      </c>
      <c r="O375" s="71">
        <v>48.984690003964893</v>
      </c>
      <c r="P375" s="71">
        <v>43.944216403248845</v>
      </c>
      <c r="Q375" s="71">
        <v>3.29206957025534</v>
      </c>
      <c r="R375" s="71">
        <v>0</v>
      </c>
      <c r="S375" s="71">
        <v>3.6403657044670799</v>
      </c>
      <c r="T375" s="72"/>
      <c r="U375" s="71">
        <v>14381109</v>
      </c>
      <c r="V375" s="71">
        <v>1802</v>
      </c>
      <c r="W375" s="71">
        <v>126</v>
      </c>
      <c r="X375" s="71">
        <v>12712</v>
      </c>
      <c r="Y375" s="71">
        <v>13417</v>
      </c>
      <c r="Z375" s="71">
        <v>26764</v>
      </c>
      <c r="AA375" s="71">
        <v>8797</v>
      </c>
      <c r="AB375" s="71">
        <v>42558</v>
      </c>
      <c r="AC375" s="71">
        <v>0</v>
      </c>
      <c r="AD375" s="71">
        <v>3.6403657044670799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143.434</v>
      </c>
      <c r="BK375" s="71">
        <v>0</v>
      </c>
      <c r="BL375" s="71">
        <v>0</v>
      </c>
      <c r="BM375" s="71">
        <v>0</v>
      </c>
      <c r="BN375" s="72"/>
      <c r="BO375" s="71">
        <v>0</v>
      </c>
      <c r="BP375" s="71">
        <v>0</v>
      </c>
      <c r="BQ375" s="71">
        <v>9</v>
      </c>
      <c r="BR375" s="71">
        <v>0</v>
      </c>
      <c r="BS375" s="71">
        <v>0</v>
      </c>
      <c r="BT375" s="71">
        <v>0</v>
      </c>
      <c r="BU375"/>
      <c r="BV375" s="70">
        <v>143.434</v>
      </c>
      <c r="BW375" s="70">
        <v>0</v>
      </c>
      <c r="BX375" s="70">
        <v>0</v>
      </c>
      <c r="BY375" s="70">
        <v>0</v>
      </c>
      <c r="BZ375" s="70">
        <v>0</v>
      </c>
      <c r="CA375" s="70">
        <v>0</v>
      </c>
      <c r="CB375" s="70">
        <v>0</v>
      </c>
      <c r="CC375" s="70">
        <v>0</v>
      </c>
      <c r="CD375" s="70">
        <v>0</v>
      </c>
    </row>
    <row r="376" spans="1:82">
      <c r="A376" s="70" t="s">
        <v>2143</v>
      </c>
      <c r="B376" s="70">
        <v>453</v>
      </c>
      <c r="C376" s="70">
        <v>11</v>
      </c>
      <c r="D376" s="70">
        <v>27</v>
      </c>
      <c r="E376" s="70">
        <v>2014</v>
      </c>
      <c r="F376" s="70" t="s">
        <v>181</v>
      </c>
      <c r="G376" s="70" t="s">
        <v>2132</v>
      </c>
      <c r="H376" s="70" t="s">
        <v>2133</v>
      </c>
      <c r="I376" s="148"/>
      <c r="J376" s="71">
        <v>101.9799319728683</v>
      </c>
      <c r="K376" s="71">
        <v>4.3420421507917881</v>
      </c>
      <c r="L376" s="71">
        <v>4.5731638610796397</v>
      </c>
      <c r="M376" s="71">
        <v>64.533937711007212</v>
      </c>
      <c r="N376" s="71">
        <v>69.597496681041363</v>
      </c>
      <c r="O376" s="71">
        <v>46.80997628149062</v>
      </c>
      <c r="P376" s="71">
        <v>43.775946732924588</v>
      </c>
      <c r="Q376" s="71">
        <v>3.1402871824985699</v>
      </c>
      <c r="R376" s="71">
        <v>0</v>
      </c>
      <c r="S376" s="71">
        <v>3.1690229776137442</v>
      </c>
      <c r="T376" s="72"/>
      <c r="U376" s="71">
        <v>14531189</v>
      </c>
      <c r="V376" s="71">
        <v>1781</v>
      </c>
      <c r="W376" s="71">
        <v>104</v>
      </c>
      <c r="X376" s="71">
        <v>12676</v>
      </c>
      <c r="Y376" s="71">
        <v>13523</v>
      </c>
      <c r="Z376" s="71">
        <v>26937</v>
      </c>
      <c r="AA376" s="71">
        <v>8718</v>
      </c>
      <c r="AB376" s="71">
        <v>42312</v>
      </c>
      <c r="AC376" s="71">
        <v>0</v>
      </c>
      <c r="AD376" s="71">
        <v>3.1690229776137442</v>
      </c>
      <c r="AE376" s="72"/>
      <c r="AF376" s="71"/>
      <c r="AG376" s="71"/>
      <c r="AH376" s="71"/>
      <c r="AI376" s="71"/>
      <c r="AJ376" s="71"/>
      <c r="AK376" s="71"/>
      <c r="AL376" s="71"/>
      <c r="AM376" s="71"/>
      <c r="AN376" s="71"/>
      <c r="AO376" s="71"/>
      <c r="AP376" s="71"/>
      <c r="AQ376" s="72"/>
      <c r="AR376" s="71">
        <v>471</v>
      </c>
      <c r="AS376" s="71">
        <v>33</v>
      </c>
      <c r="AT376" s="71">
        <v>0</v>
      </c>
      <c r="AU376" s="71">
        <v>0</v>
      </c>
      <c r="AV376" s="71">
        <v>0</v>
      </c>
      <c r="AW376" s="71">
        <v>0</v>
      </c>
      <c r="AX376" s="71"/>
      <c r="AY376" s="72"/>
      <c r="AZ376" s="71">
        <v>2009.8</v>
      </c>
      <c r="BA376" s="71">
        <v>1259.5999999999999</v>
      </c>
      <c r="BB376" s="71">
        <v>0</v>
      </c>
      <c r="BC376" s="71">
        <v>0</v>
      </c>
      <c r="BD376" s="71">
        <v>0</v>
      </c>
      <c r="BE376" s="71">
        <v>0</v>
      </c>
      <c r="BF376" s="71"/>
      <c r="BG376" s="72"/>
      <c r="BH376" s="71">
        <v>0</v>
      </c>
      <c r="BI376" s="71">
        <v>0</v>
      </c>
      <c r="BJ376" s="71">
        <v>136.898</v>
      </c>
      <c r="BK376" s="71">
        <v>0</v>
      </c>
      <c r="BL376" s="71">
        <v>7.4379999999999997</v>
      </c>
      <c r="BM376" s="71">
        <v>0</v>
      </c>
      <c r="BN376" s="72"/>
      <c r="BO376" s="71">
        <v>0</v>
      </c>
      <c r="BP376" s="71">
        <v>0</v>
      </c>
      <c r="BQ376" s="71">
        <v>9</v>
      </c>
      <c r="BR376" s="71">
        <v>0</v>
      </c>
      <c r="BS376" s="71">
        <v>1</v>
      </c>
      <c r="BT376" s="71">
        <v>0</v>
      </c>
      <c r="BU376"/>
      <c r="BV376" s="70">
        <v>136.898</v>
      </c>
      <c r="BW376" s="70">
        <v>0</v>
      </c>
      <c r="BX376" s="70">
        <v>7.4379999999999997</v>
      </c>
      <c r="BY376" s="70">
        <v>0</v>
      </c>
      <c r="BZ376" s="70">
        <v>0</v>
      </c>
      <c r="CA376" s="70">
        <v>0</v>
      </c>
      <c r="CB376" s="70">
        <v>0</v>
      </c>
      <c r="CC376" s="70">
        <v>0</v>
      </c>
      <c r="CD376" s="70">
        <v>0</v>
      </c>
    </row>
    <row r="377" spans="1:82">
      <c r="A377" s="70" t="s">
        <v>2144</v>
      </c>
      <c r="B377" s="70">
        <v>454</v>
      </c>
      <c r="C377" s="70">
        <v>12</v>
      </c>
      <c r="D377" s="70">
        <v>27</v>
      </c>
      <c r="E377" s="70">
        <v>2015</v>
      </c>
      <c r="F377" s="70" t="s">
        <v>182</v>
      </c>
      <c r="G377" s="70" t="s">
        <v>2132</v>
      </c>
      <c r="H377" s="70" t="s">
        <v>2133</v>
      </c>
      <c r="I377" s="148"/>
      <c r="J377" s="71">
        <v>101.8431660940595</v>
      </c>
      <c r="K377" s="71">
        <v>4.3959697442829953</v>
      </c>
      <c r="L377" s="71">
        <v>4.6506174036952226</v>
      </c>
      <c r="M377" s="71">
        <v>66.042124348928937</v>
      </c>
      <c r="N377" s="71">
        <v>62.992910374749059</v>
      </c>
      <c r="O377" s="71">
        <v>46.544500445214688</v>
      </c>
      <c r="P377" s="71">
        <v>43.373331519369593</v>
      </c>
      <c r="Q377" s="71">
        <v>3.0530690852319</v>
      </c>
      <c r="R377" s="71">
        <v>0</v>
      </c>
      <c r="S377" s="71">
        <v>2.7390322761403678</v>
      </c>
      <c r="T377" s="72"/>
      <c r="U377" s="71">
        <v>14262712</v>
      </c>
      <c r="V377" s="71">
        <v>1781</v>
      </c>
      <c r="W377" s="71">
        <v>104</v>
      </c>
      <c r="X377" s="71">
        <v>12676</v>
      </c>
      <c r="Y377" s="71">
        <v>13625</v>
      </c>
      <c r="Z377" s="71">
        <v>27042</v>
      </c>
      <c r="AA377" s="71">
        <v>8631</v>
      </c>
      <c r="AB377" s="71">
        <v>42022</v>
      </c>
      <c r="AC377" s="71">
        <v>0</v>
      </c>
      <c r="AD377" s="71">
        <v>2.7390322761403678</v>
      </c>
      <c r="AE377" s="72"/>
      <c r="AF377" s="71">
        <v>141964340.4276337</v>
      </c>
      <c r="AG377" s="71">
        <v>3172380.023442592</v>
      </c>
      <c r="AH377" s="71">
        <v>919190.91375510208</v>
      </c>
      <c r="AI377" s="71">
        <v>84964143.464281946</v>
      </c>
      <c r="AJ377" s="71">
        <v>76441116.311580583</v>
      </c>
      <c r="AK377" s="71">
        <v>0</v>
      </c>
      <c r="AL377" s="71">
        <v>0</v>
      </c>
      <c r="AM377" s="71">
        <v>5758938.8243398555</v>
      </c>
      <c r="AN377" s="71">
        <v>0</v>
      </c>
      <c r="AO377" s="71">
        <v>0</v>
      </c>
      <c r="AP377" s="71">
        <v>313220109.96503377</v>
      </c>
      <c r="AQ377" s="72"/>
      <c r="AR377" s="71">
        <v>523</v>
      </c>
      <c r="AS377" s="71">
        <v>45</v>
      </c>
      <c r="AT377" s="71">
        <v>0</v>
      </c>
      <c r="AU377" s="71">
        <v>0</v>
      </c>
      <c r="AV377" s="71">
        <v>0</v>
      </c>
      <c r="AW377" s="71">
        <v>0</v>
      </c>
      <c r="AX377" s="71"/>
      <c r="AY377" s="72"/>
      <c r="AZ377" s="71">
        <v>2273.8000000000002</v>
      </c>
      <c r="BA377" s="71">
        <v>3013.9</v>
      </c>
      <c r="BB377" s="71">
        <v>0</v>
      </c>
      <c r="BC377" s="71">
        <v>0</v>
      </c>
      <c r="BD377" s="71">
        <v>0</v>
      </c>
      <c r="BE377" s="71">
        <v>0</v>
      </c>
      <c r="BF377" s="71"/>
      <c r="BG377" s="72"/>
      <c r="BH377" s="71">
        <v>0</v>
      </c>
      <c r="BI377" s="71">
        <v>0</v>
      </c>
      <c r="BJ377" s="71">
        <v>129.24600000000001</v>
      </c>
      <c r="BK377" s="71">
        <v>0</v>
      </c>
      <c r="BL377" s="71">
        <v>7.4569999999999999</v>
      </c>
      <c r="BM377" s="71">
        <v>0</v>
      </c>
      <c r="BN377" s="72"/>
      <c r="BO377" s="71">
        <v>0</v>
      </c>
      <c r="BP377" s="71">
        <v>0</v>
      </c>
      <c r="BQ377" s="71">
        <v>8</v>
      </c>
      <c r="BR377" s="71">
        <v>0</v>
      </c>
      <c r="BS377" s="71">
        <v>1</v>
      </c>
      <c r="BT377" s="71">
        <v>0</v>
      </c>
      <c r="BU377"/>
      <c r="BV377" s="70">
        <v>129.24600000000001</v>
      </c>
      <c r="BW377" s="70">
        <v>0</v>
      </c>
      <c r="BX377" s="70">
        <v>7.4569999999999999</v>
      </c>
      <c r="BY377" s="70">
        <v>0</v>
      </c>
      <c r="BZ377" s="70">
        <v>0</v>
      </c>
      <c r="CA377" s="70">
        <v>0</v>
      </c>
      <c r="CB377" s="70">
        <v>0</v>
      </c>
      <c r="CC377" s="70">
        <v>0</v>
      </c>
      <c r="CD377" s="70">
        <v>0</v>
      </c>
    </row>
    <row r="378" spans="1:82">
      <c r="A378" s="70" t="s">
        <v>2145</v>
      </c>
      <c r="B378" s="70">
        <v>455</v>
      </c>
      <c r="C378" s="70">
        <v>13</v>
      </c>
      <c r="D378" s="70">
        <v>27</v>
      </c>
      <c r="E378" s="70">
        <v>2016</v>
      </c>
      <c r="F378" s="70" t="s">
        <v>155</v>
      </c>
      <c r="G378" s="70" t="s">
        <v>2132</v>
      </c>
      <c r="H378" s="70" t="s">
        <v>2133</v>
      </c>
      <c r="I378" s="148"/>
      <c r="J378" s="71">
        <v>92.892956352319388</v>
      </c>
      <c r="K378" s="71">
        <v>4.3900742497698904</v>
      </c>
      <c r="L378" s="71">
        <v>5.42945949831691</v>
      </c>
      <c r="M378" s="71">
        <v>56.22719909844016</v>
      </c>
      <c r="N378" s="71">
        <v>63.146370956333392</v>
      </c>
      <c r="O378" s="71">
        <v>46.280239812733207</v>
      </c>
      <c r="P378" s="71">
        <v>43.689627631073982</v>
      </c>
      <c r="Q378" s="71">
        <v>2.9426009123132628</v>
      </c>
      <c r="R378" s="71">
        <v>0</v>
      </c>
      <c r="S378" s="71">
        <v>3.928729870781106</v>
      </c>
      <c r="T378" s="72"/>
      <c r="U378" s="71">
        <v>13823360</v>
      </c>
      <c r="V378" s="71">
        <v>1781</v>
      </c>
      <c r="W378" s="71">
        <v>104</v>
      </c>
      <c r="X378" s="71">
        <v>12676</v>
      </c>
      <c r="Y378" s="71">
        <v>13730</v>
      </c>
      <c r="Z378" s="71">
        <v>27219</v>
      </c>
      <c r="AA378" s="71">
        <v>8992</v>
      </c>
      <c r="AB378" s="71">
        <v>41661</v>
      </c>
      <c r="AC378" s="71">
        <v>0</v>
      </c>
      <c r="AD378" s="71">
        <v>3.928729870781106</v>
      </c>
      <c r="AE378" s="72"/>
      <c r="AF378" s="71">
        <v>129468224.4135402</v>
      </c>
      <c r="AG378" s="71">
        <v>3072142.7370600132</v>
      </c>
      <c r="AH378" s="71">
        <v>817146.43859081226</v>
      </c>
      <c r="AI378" s="71">
        <v>78795051.589764446</v>
      </c>
      <c r="AJ378" s="71">
        <v>68000800.197473243</v>
      </c>
      <c r="AK378" s="71">
        <v>0</v>
      </c>
      <c r="AL378" s="71">
        <v>0</v>
      </c>
      <c r="AM378" s="71">
        <v>5713900.9829994887</v>
      </c>
      <c r="AN378" s="71">
        <v>0</v>
      </c>
      <c r="AO378" s="71">
        <v>0</v>
      </c>
      <c r="AP378" s="71">
        <v>285867266.35942823</v>
      </c>
      <c r="AQ378" s="72"/>
      <c r="AR378" s="71">
        <v>585</v>
      </c>
      <c r="AS378" s="71">
        <v>55</v>
      </c>
      <c r="AT378" s="71">
        <v>0</v>
      </c>
      <c r="AU378" s="71">
        <v>0</v>
      </c>
      <c r="AV378" s="71">
        <v>0</v>
      </c>
      <c r="AW378" s="71">
        <v>0</v>
      </c>
      <c r="AX378" s="71"/>
      <c r="AY378" s="72"/>
      <c r="AZ378" s="71">
        <v>2606.1</v>
      </c>
      <c r="BA378" s="71">
        <v>3261</v>
      </c>
      <c r="BB378" s="71">
        <v>0</v>
      </c>
      <c r="BC378" s="71">
        <v>0</v>
      </c>
      <c r="BD378" s="71">
        <v>0</v>
      </c>
      <c r="BE378" s="71">
        <v>0</v>
      </c>
      <c r="BF378" s="71"/>
      <c r="BG378" s="72"/>
      <c r="BH378" s="71">
        <v>0</v>
      </c>
      <c r="BI378" s="71">
        <v>0</v>
      </c>
      <c r="BJ378" s="71">
        <v>130.88300000000001</v>
      </c>
      <c r="BK378" s="71">
        <v>0</v>
      </c>
      <c r="BL378" s="71">
        <v>7.5739999999999998</v>
      </c>
      <c r="BM378" s="71">
        <v>0</v>
      </c>
      <c r="BN378" s="72"/>
      <c r="BO378" s="71">
        <v>0</v>
      </c>
      <c r="BP378" s="71">
        <v>0</v>
      </c>
      <c r="BQ378" s="71">
        <v>8</v>
      </c>
      <c r="BR378" s="71">
        <v>0</v>
      </c>
      <c r="BS378" s="71">
        <v>1</v>
      </c>
      <c r="BT378" s="71">
        <v>0</v>
      </c>
      <c r="BU378"/>
      <c r="BV378" s="70">
        <v>130.88300000000001</v>
      </c>
      <c r="BW378" s="70">
        <v>0</v>
      </c>
      <c r="BX378" s="70">
        <v>7.5739999999999998</v>
      </c>
      <c r="BY378" s="70">
        <v>0</v>
      </c>
      <c r="BZ378" s="70">
        <v>0</v>
      </c>
      <c r="CA378" s="70">
        <v>0</v>
      </c>
      <c r="CB378" s="70">
        <v>0</v>
      </c>
      <c r="CC378" s="70">
        <v>0</v>
      </c>
      <c r="CD378" s="70">
        <v>0</v>
      </c>
    </row>
    <row r="379" spans="1:82">
      <c r="A379" s="70" t="s">
        <v>2146</v>
      </c>
      <c r="B379" s="70">
        <v>456</v>
      </c>
      <c r="C379" s="70">
        <v>14</v>
      </c>
      <c r="D379" s="70">
        <v>27</v>
      </c>
      <c r="E379" s="70">
        <v>2017</v>
      </c>
      <c r="F379" s="70" t="s">
        <v>156</v>
      </c>
      <c r="G379" s="70" t="s">
        <v>2132</v>
      </c>
      <c r="H379" s="70" t="s">
        <v>2133</v>
      </c>
      <c r="I379" s="148"/>
      <c r="J379" s="71">
        <v>83.457453771240864</v>
      </c>
      <c r="K379" s="71">
        <v>4.2191835303122067</v>
      </c>
      <c r="L379" s="71">
        <v>4.8222489093597165</v>
      </c>
      <c r="M379" s="71">
        <v>48.557046190530308</v>
      </c>
      <c r="N379" s="71">
        <v>67.836116472911698</v>
      </c>
      <c r="O379" s="71">
        <v>45.635444674411346</v>
      </c>
      <c r="P379" s="71">
        <v>43.354934117046213</v>
      </c>
      <c r="Q379" s="71">
        <v>2.8320366384084701</v>
      </c>
      <c r="R379" s="71">
        <v>0</v>
      </c>
      <c r="S379" s="71">
        <v>4.1066642450993704</v>
      </c>
      <c r="T379" s="72"/>
      <c r="U379" s="71">
        <v>14321868</v>
      </c>
      <c r="V379" s="71">
        <v>1781</v>
      </c>
      <c r="W379" s="71">
        <v>104</v>
      </c>
      <c r="X379" s="71">
        <v>12676</v>
      </c>
      <c r="Y379" s="71">
        <v>13934</v>
      </c>
      <c r="Z379" s="71">
        <v>27285</v>
      </c>
      <c r="AA379" s="71">
        <v>8980</v>
      </c>
      <c r="AB379" s="71">
        <v>41463</v>
      </c>
      <c r="AC379" s="71">
        <v>0</v>
      </c>
      <c r="AD379" s="71">
        <v>4.1066642450993696</v>
      </c>
      <c r="AE379" s="72"/>
      <c r="AF379" s="71">
        <v>120267569.4755986</v>
      </c>
      <c r="AG379" s="71">
        <v>3010499.112509327</v>
      </c>
      <c r="AH379" s="71">
        <v>973803.53000517562</v>
      </c>
      <c r="AI379" s="71">
        <v>71255687.351278111</v>
      </c>
      <c r="AJ379" s="71">
        <v>78686577.273607105</v>
      </c>
      <c r="AK379" s="71">
        <v>0</v>
      </c>
      <c r="AL379" s="71">
        <v>0</v>
      </c>
      <c r="AM379" s="71">
        <v>5695643.035639816</v>
      </c>
      <c r="AN379" s="71">
        <v>0</v>
      </c>
      <c r="AO379" s="71">
        <v>0</v>
      </c>
      <c r="AP379" s="71">
        <v>279889779.77863818</v>
      </c>
      <c r="AQ379" s="72"/>
      <c r="AR379" s="71">
        <v>636</v>
      </c>
      <c r="AS379" s="71">
        <v>58</v>
      </c>
      <c r="AT379" s="71">
        <v>0</v>
      </c>
      <c r="AU379" s="71">
        <v>0</v>
      </c>
      <c r="AV379" s="71">
        <v>0</v>
      </c>
      <c r="AW379" s="71">
        <v>0</v>
      </c>
      <c r="AX379" s="71"/>
      <c r="AY379" s="72"/>
      <c r="AZ379" s="71">
        <v>2871</v>
      </c>
      <c r="BA379" s="71">
        <v>3300.8</v>
      </c>
      <c r="BB379" s="71">
        <v>0</v>
      </c>
      <c r="BC379" s="71">
        <v>0</v>
      </c>
      <c r="BD379" s="71">
        <v>0</v>
      </c>
      <c r="BE379" s="71">
        <v>0</v>
      </c>
      <c r="BF379" s="71"/>
      <c r="BG379" s="72"/>
      <c r="BH379" s="71">
        <v>0</v>
      </c>
      <c r="BI379" s="71">
        <v>0</v>
      </c>
      <c r="BJ379" s="71">
        <v>131.626</v>
      </c>
      <c r="BK379" s="71">
        <v>0</v>
      </c>
      <c r="BL379" s="71">
        <v>7.5880000000000001</v>
      </c>
      <c r="BM379" s="71">
        <v>0</v>
      </c>
      <c r="BN379" s="72"/>
      <c r="BO379" s="71">
        <v>0</v>
      </c>
      <c r="BP379" s="71">
        <v>0</v>
      </c>
      <c r="BQ379" s="71">
        <v>9</v>
      </c>
      <c r="BR379" s="71">
        <v>0</v>
      </c>
      <c r="BS379" s="71">
        <v>1</v>
      </c>
      <c r="BT379" s="71">
        <v>0</v>
      </c>
      <c r="BU379"/>
      <c r="BV379" s="70">
        <v>131.626</v>
      </c>
      <c r="BW379" s="70">
        <v>0</v>
      </c>
      <c r="BX379" s="70">
        <v>7.5880000000000001</v>
      </c>
      <c r="BY379" s="70">
        <v>0</v>
      </c>
      <c r="BZ379" s="70">
        <v>0</v>
      </c>
      <c r="CA379" s="70">
        <v>0</v>
      </c>
      <c r="CB379" s="70">
        <v>0</v>
      </c>
      <c r="CC379" s="70">
        <v>0</v>
      </c>
      <c r="CD379" s="70">
        <v>0</v>
      </c>
    </row>
    <row r="380" spans="1:82">
      <c r="A380" s="70" t="s">
        <v>2147</v>
      </c>
      <c r="B380" s="70">
        <v>457</v>
      </c>
      <c r="C380" s="70">
        <v>15</v>
      </c>
      <c r="D380" s="70">
        <v>27</v>
      </c>
      <c r="E380" s="70">
        <v>2018</v>
      </c>
      <c r="F380" s="70" t="s">
        <v>183</v>
      </c>
      <c r="G380" s="70" t="s">
        <v>2132</v>
      </c>
      <c r="H380" s="70" t="s">
        <v>2133</v>
      </c>
      <c r="I380" s="148"/>
      <c r="J380" s="71">
        <v>85.259287145678314</v>
      </c>
      <c r="K380" s="71">
        <v>4.0059418667595912</v>
      </c>
      <c r="L380" s="71">
        <v>4.449922954048791</v>
      </c>
      <c r="M380" s="71">
        <v>49.05997547136618</v>
      </c>
      <c r="N380" s="71">
        <v>61.688578573014091</v>
      </c>
      <c r="O380" s="71">
        <v>45.002888183089361</v>
      </c>
      <c r="P380" s="71">
        <v>42.612676276306338</v>
      </c>
      <c r="Q380" s="71">
        <v>2.6126213327651899</v>
      </c>
      <c r="R380" s="71">
        <v>0</v>
      </c>
      <c r="S380" s="71">
        <v>5.5622639736985233</v>
      </c>
      <c r="T380" s="72"/>
      <c r="U380" s="71">
        <v>13900237</v>
      </c>
      <c r="V380" s="71">
        <v>1781</v>
      </c>
      <c r="W380" s="71">
        <v>104</v>
      </c>
      <c r="X380" s="71">
        <v>12676</v>
      </c>
      <c r="Y380" s="71">
        <v>14066</v>
      </c>
      <c r="Z380" s="71">
        <v>27422</v>
      </c>
      <c r="AA380" s="71">
        <v>8915</v>
      </c>
      <c r="AB380" s="71">
        <v>41221</v>
      </c>
      <c r="AC380" s="71">
        <v>0</v>
      </c>
      <c r="AD380" s="71">
        <v>5.5622639736985233</v>
      </c>
      <c r="AE380" s="72"/>
      <c r="AF380" s="71">
        <v>122050803.8962945</v>
      </c>
      <c r="AG380" s="71">
        <v>2675614.5882720039</v>
      </c>
      <c r="AH380" s="71">
        <v>924032.26631305052</v>
      </c>
      <c r="AI380" s="71">
        <v>70493623.619959414</v>
      </c>
      <c r="AJ380" s="71">
        <v>73659666.314995319</v>
      </c>
      <c r="AK380" s="71">
        <v>0</v>
      </c>
      <c r="AL380" s="71">
        <v>0</v>
      </c>
      <c r="AM380" s="71">
        <v>5674116.4346448779</v>
      </c>
      <c r="AN380" s="71">
        <v>0</v>
      </c>
      <c r="AO380" s="71">
        <v>0</v>
      </c>
      <c r="AP380" s="71">
        <v>275477857.12047917</v>
      </c>
      <c r="AQ380" s="72"/>
      <c r="AR380" s="71">
        <v>705</v>
      </c>
      <c r="AS380" s="71">
        <v>62</v>
      </c>
      <c r="AT380" s="71">
        <v>0</v>
      </c>
      <c r="AU380" s="71">
        <v>0</v>
      </c>
      <c r="AV380" s="71">
        <v>0</v>
      </c>
      <c r="AW380" s="71">
        <v>0</v>
      </c>
      <c r="AX380" s="71"/>
      <c r="AY380" s="72"/>
      <c r="AZ380" s="71">
        <v>3238.1000000000004</v>
      </c>
      <c r="BA380" s="71">
        <v>3343</v>
      </c>
      <c r="BB380" s="71">
        <v>0</v>
      </c>
      <c r="BC380" s="71">
        <v>0</v>
      </c>
      <c r="BD380" s="71">
        <v>0</v>
      </c>
      <c r="BE380" s="71">
        <v>0</v>
      </c>
      <c r="BF380" s="71"/>
      <c r="BG380" s="72"/>
      <c r="BH380" s="71">
        <v>0</v>
      </c>
      <c r="BI380" s="71">
        <v>0</v>
      </c>
      <c r="BJ380" s="71">
        <v>68.078999999999994</v>
      </c>
      <c r="BK380" s="71">
        <v>0</v>
      </c>
      <c r="BL380" s="71">
        <v>7.5979999999999999</v>
      </c>
      <c r="BM380" s="71">
        <v>0</v>
      </c>
      <c r="BN380" s="72"/>
      <c r="BO380" s="71">
        <v>0</v>
      </c>
      <c r="BP380" s="71">
        <v>0</v>
      </c>
      <c r="BQ380" s="71">
        <v>7</v>
      </c>
      <c r="BR380" s="71">
        <v>0</v>
      </c>
      <c r="BS380" s="71">
        <v>1</v>
      </c>
      <c r="BT380" s="71">
        <v>0</v>
      </c>
      <c r="BU380"/>
      <c r="BV380" s="70">
        <v>68.078999999999994</v>
      </c>
      <c r="BW380" s="70">
        <v>0</v>
      </c>
      <c r="BX380" s="70">
        <v>7.5979999999999999</v>
      </c>
      <c r="BY380" s="70">
        <v>0</v>
      </c>
      <c r="BZ380" s="70">
        <v>0</v>
      </c>
      <c r="CA380" s="70">
        <v>0</v>
      </c>
      <c r="CB380" s="70">
        <v>0</v>
      </c>
      <c r="CC380" s="70">
        <v>0</v>
      </c>
      <c r="CD380" s="70">
        <v>0</v>
      </c>
    </row>
    <row r="381" spans="1:82">
      <c r="A381" s="70" t="s">
        <v>2148</v>
      </c>
      <c r="B381" s="70">
        <v>458</v>
      </c>
      <c r="C381" s="70">
        <v>16</v>
      </c>
      <c r="D381" s="70">
        <v>27</v>
      </c>
      <c r="E381" s="70">
        <v>2019</v>
      </c>
      <c r="F381" s="70" t="s">
        <v>158</v>
      </c>
      <c r="G381" s="70" t="s">
        <v>2132</v>
      </c>
      <c r="H381" s="70" t="s">
        <v>2133</v>
      </c>
      <c r="I381" s="148"/>
      <c r="J381" s="71">
        <v>73.622812171461561</v>
      </c>
      <c r="K381" s="71">
        <v>3.7047669763821967</v>
      </c>
      <c r="L381" s="71">
        <v>4.4950543918243273</v>
      </c>
      <c r="M381" s="71">
        <v>48.108938423869859</v>
      </c>
      <c r="N381" s="71">
        <v>59.719448089887841</v>
      </c>
      <c r="O381" s="71">
        <v>43.816395638231796</v>
      </c>
      <c r="P381" s="71">
        <v>40.863189491066812</v>
      </c>
      <c r="Q381" s="71">
        <v>2.52734204142347</v>
      </c>
      <c r="R381" s="71">
        <v>0</v>
      </c>
      <c r="S381" s="71">
        <v>4.0658651415520257</v>
      </c>
      <c r="T381" s="72"/>
      <c r="U381" s="71">
        <v>13739060</v>
      </c>
      <c r="V381" s="71">
        <v>1781</v>
      </c>
      <c r="W381" s="71">
        <v>104</v>
      </c>
      <c r="X381" s="71">
        <v>12676</v>
      </c>
      <c r="Y381" s="71">
        <v>14169</v>
      </c>
      <c r="Z381" s="71">
        <v>27432</v>
      </c>
      <c r="AA381" s="71">
        <v>8485</v>
      </c>
      <c r="AB381" s="71">
        <v>40955</v>
      </c>
      <c r="AC381" s="71">
        <v>0</v>
      </c>
      <c r="AD381" s="71">
        <v>4.0658651415520257</v>
      </c>
      <c r="AE381" s="72"/>
      <c r="AF381" s="71">
        <v>106235339.5620463</v>
      </c>
      <c r="AG381" s="71">
        <v>2588454.0271098772</v>
      </c>
      <c r="AH381" s="71">
        <v>981799.22070660675</v>
      </c>
      <c r="AI381" s="71">
        <v>71269630.912482604</v>
      </c>
      <c r="AJ381" s="71">
        <v>73665607.617461175</v>
      </c>
      <c r="AK381" s="71">
        <v>0</v>
      </c>
      <c r="AL381" s="71">
        <v>0</v>
      </c>
      <c r="AM381" s="71">
        <v>5577762.6909250673</v>
      </c>
      <c r="AN381" s="71">
        <v>0</v>
      </c>
      <c r="AO381" s="71">
        <v>0</v>
      </c>
      <c r="AP381" s="71">
        <v>260318594.03073165</v>
      </c>
      <c r="AQ381" s="72"/>
      <c r="AR381" s="71">
        <v>754</v>
      </c>
      <c r="AS381" s="71">
        <v>63</v>
      </c>
      <c r="AT381" s="71">
        <v>0</v>
      </c>
      <c r="AU381" s="71">
        <v>0</v>
      </c>
      <c r="AV381" s="71">
        <v>0</v>
      </c>
      <c r="AW381" s="71">
        <v>0</v>
      </c>
      <c r="AX381" s="71"/>
      <c r="AY381" s="72"/>
      <c r="AZ381" s="71">
        <v>3518.2</v>
      </c>
      <c r="BA381" s="71">
        <v>3392.2999999999988</v>
      </c>
      <c r="BB381" s="71">
        <v>0</v>
      </c>
      <c r="BC381" s="71">
        <v>0</v>
      </c>
      <c r="BD381" s="71">
        <v>0</v>
      </c>
      <c r="BE381" s="71">
        <v>0</v>
      </c>
      <c r="BF381" s="71"/>
      <c r="BG381" s="72"/>
      <c r="BH381" s="71">
        <v>0</v>
      </c>
      <c r="BI381" s="71">
        <v>0</v>
      </c>
      <c r="BJ381" s="71">
        <v>115.667</v>
      </c>
      <c r="BK381" s="71">
        <v>0</v>
      </c>
      <c r="BL381" s="71">
        <v>7.7430000000000003</v>
      </c>
      <c r="BM381" s="71">
        <v>0</v>
      </c>
      <c r="BN381" s="72"/>
      <c r="BO381" s="71">
        <v>0</v>
      </c>
      <c r="BP381" s="71">
        <v>0</v>
      </c>
      <c r="BQ381" s="71">
        <v>8</v>
      </c>
      <c r="BR381" s="71">
        <v>0</v>
      </c>
      <c r="BS381" s="71">
        <v>1</v>
      </c>
      <c r="BT381" s="71">
        <v>0</v>
      </c>
      <c r="BU381"/>
      <c r="BV381" s="70">
        <v>115.667</v>
      </c>
      <c r="BW381" s="70">
        <v>0</v>
      </c>
      <c r="BX381" s="70">
        <v>7.7430000000000003</v>
      </c>
      <c r="BY381" s="70">
        <v>0</v>
      </c>
      <c r="BZ381" s="70">
        <v>0</v>
      </c>
      <c r="CA381" s="70">
        <v>0</v>
      </c>
      <c r="CB381" s="70">
        <v>0</v>
      </c>
      <c r="CC381" s="70">
        <v>0</v>
      </c>
      <c r="CD381" s="70">
        <v>0</v>
      </c>
    </row>
    <row r="382" spans="1:82">
      <c r="A382" s="70" t="s">
        <v>2149</v>
      </c>
      <c r="B382" s="70">
        <v>459</v>
      </c>
      <c r="C382" s="70">
        <v>17</v>
      </c>
      <c r="D382" s="70">
        <v>27</v>
      </c>
      <c r="E382" s="70">
        <v>2020</v>
      </c>
      <c r="F382" s="70" t="s">
        <v>159</v>
      </c>
      <c r="G382" s="70" t="s">
        <v>2132</v>
      </c>
      <c r="H382" s="70" t="s">
        <v>2133</v>
      </c>
      <c r="I382" s="148"/>
      <c r="J382" s="71">
        <v>64.467196163177292</v>
      </c>
      <c r="K382" s="71">
        <v>4.1717047514078516</v>
      </c>
      <c r="L382" s="71">
        <v>6.6351352519798699</v>
      </c>
      <c r="M382" s="71">
        <v>48.221417505302036</v>
      </c>
      <c r="N382" s="71">
        <v>55.974899077736133</v>
      </c>
      <c r="O382" s="71">
        <v>38.502711873937201</v>
      </c>
      <c r="P382" s="71">
        <v>38.309263083461275</v>
      </c>
      <c r="Q382" s="71">
        <v>2.4008216960806101</v>
      </c>
      <c r="R382" s="71">
        <v>0</v>
      </c>
      <c r="S382" s="71">
        <v>4.7711586646284916</v>
      </c>
      <c r="T382" s="72"/>
      <c r="U382" s="71">
        <v>12430882</v>
      </c>
      <c r="V382" s="71">
        <v>1773</v>
      </c>
      <c r="W382" s="71">
        <v>194</v>
      </c>
      <c r="X382" s="71">
        <v>12925</v>
      </c>
      <c r="Y382" s="71">
        <v>14276</v>
      </c>
      <c r="Z382" s="71">
        <v>27513</v>
      </c>
      <c r="AA382" s="71">
        <v>8455</v>
      </c>
      <c r="AB382" s="71">
        <v>40719</v>
      </c>
      <c r="AC382" s="71">
        <v>0</v>
      </c>
      <c r="AD382" s="71">
        <v>4.7711586646284916</v>
      </c>
      <c r="AE382" s="72"/>
      <c r="AF382" s="71">
        <v>100753968.0389754</v>
      </c>
      <c r="AG382" s="71">
        <v>2826724.3688262277</v>
      </c>
      <c r="AH382" s="71">
        <v>1641246.1655098852</v>
      </c>
      <c r="AI382" s="71">
        <v>75976270.63723056</v>
      </c>
      <c r="AJ382" s="71">
        <v>76430400.278124481</v>
      </c>
      <c r="AK382" s="71"/>
      <c r="AL382" s="71"/>
      <c r="AM382" s="71">
        <v>5314281.8975256765</v>
      </c>
      <c r="AN382" s="71"/>
      <c r="AO382" s="71"/>
      <c r="AP382" s="71">
        <v>262942891.38619223</v>
      </c>
      <c r="AQ382" s="72"/>
      <c r="AR382" s="71">
        <v>799</v>
      </c>
      <c r="AS382" s="71">
        <v>63</v>
      </c>
      <c r="AT382" s="71">
        <v>0</v>
      </c>
      <c r="AU382" s="71">
        <v>0</v>
      </c>
      <c r="AV382" s="71">
        <v>0</v>
      </c>
      <c r="AW382" s="71">
        <v>0</v>
      </c>
      <c r="AX382" s="71"/>
      <c r="AY382" s="72"/>
      <c r="AZ382" s="71">
        <v>3741.400000000001</v>
      </c>
      <c r="BA382" s="71">
        <v>3392.300000000002</v>
      </c>
      <c r="BB382" s="71">
        <v>0</v>
      </c>
      <c r="BC382" s="71">
        <v>0</v>
      </c>
      <c r="BD382" s="71">
        <v>0</v>
      </c>
      <c r="BE382" s="71">
        <v>0</v>
      </c>
      <c r="BF382" s="71"/>
      <c r="BG382" s="72"/>
      <c r="BH382" s="71">
        <v>0</v>
      </c>
      <c r="BI382" s="71">
        <v>0</v>
      </c>
      <c r="BJ382" s="71">
        <v>102.181</v>
      </c>
      <c r="BK382" s="71">
        <v>0</v>
      </c>
      <c r="BL382" s="71">
        <v>7.617</v>
      </c>
      <c r="BM382" s="71">
        <v>0</v>
      </c>
      <c r="BN382" s="72"/>
      <c r="BO382" s="71">
        <v>0</v>
      </c>
      <c r="BP382" s="71">
        <v>0</v>
      </c>
      <c r="BQ382" s="71">
        <v>8</v>
      </c>
      <c r="BR382" s="71">
        <v>0</v>
      </c>
      <c r="BS382" s="71">
        <v>1</v>
      </c>
      <c r="BT382" s="71">
        <v>0</v>
      </c>
      <c r="BU382"/>
      <c r="BV382" s="70">
        <v>102.181</v>
      </c>
      <c r="BW382" s="70">
        <v>0</v>
      </c>
      <c r="BX382" s="70">
        <v>7.617</v>
      </c>
      <c r="BY382" s="70">
        <v>0</v>
      </c>
      <c r="BZ382" s="70">
        <v>0</v>
      </c>
      <c r="CA382" s="70">
        <v>0</v>
      </c>
      <c r="CB382" s="70">
        <v>0</v>
      </c>
      <c r="CC382" s="70">
        <v>0</v>
      </c>
      <c r="CD382" s="70">
        <v>0</v>
      </c>
    </row>
    <row r="383" spans="1:82">
      <c r="A383" s="70" t="s">
        <v>2150</v>
      </c>
      <c r="B383" s="70">
        <v>459</v>
      </c>
      <c r="C383" s="70">
        <v>18</v>
      </c>
      <c r="D383" s="70">
        <v>27</v>
      </c>
      <c r="E383" s="70">
        <v>2021</v>
      </c>
      <c r="F383" s="70" t="s">
        <v>160</v>
      </c>
      <c r="G383" s="70" t="s">
        <v>2132</v>
      </c>
      <c r="H383" s="70" t="s">
        <v>2133</v>
      </c>
      <c r="I383" s="148"/>
      <c r="J383" s="71">
        <v>59.103304318598077</v>
      </c>
      <c r="K383" s="71">
        <v>4.3442445635440272</v>
      </c>
      <c r="L383" s="71">
        <v>5.7650061381473021</v>
      </c>
      <c r="M383" s="71">
        <v>50.71908931267042</v>
      </c>
      <c r="N383" s="71">
        <v>60.087640465276145</v>
      </c>
      <c r="O383" s="71">
        <v>37.529813179709301</v>
      </c>
      <c r="P383" s="71">
        <v>39.375372306395214</v>
      </c>
      <c r="Q383" s="71">
        <v>2.36187526844108</v>
      </c>
      <c r="R383" s="71">
        <v>0</v>
      </c>
      <c r="S383" s="71">
        <v>5.0107258108984833</v>
      </c>
      <c r="T383" s="72"/>
      <c r="U383" s="71">
        <v>12353353</v>
      </c>
      <c r="V383" s="71">
        <v>1773</v>
      </c>
      <c r="W383" s="71">
        <v>194</v>
      </c>
      <c r="X383" s="71">
        <v>12925</v>
      </c>
      <c r="Y383" s="71">
        <v>14448</v>
      </c>
      <c r="Z383" s="71">
        <v>27613</v>
      </c>
      <c r="AA383" s="71">
        <v>8474</v>
      </c>
      <c r="AB383" s="71">
        <v>40452</v>
      </c>
      <c r="AC383" s="71">
        <v>0</v>
      </c>
      <c r="AD383" s="71">
        <v>5.0107258108984833</v>
      </c>
      <c r="AE383" s="72"/>
      <c r="AF383" s="71">
        <v>89025617.712607399</v>
      </c>
      <c r="AG383" s="71">
        <v>2867717.6768570123</v>
      </c>
      <c r="AH383" s="71">
        <v>1289384.9212907678</v>
      </c>
      <c r="AI383" s="71">
        <v>78520815.529027686</v>
      </c>
      <c r="AJ383" s="71">
        <v>79574892.603268936</v>
      </c>
      <c r="AK383" s="71">
        <v>0</v>
      </c>
      <c r="AL383" s="71">
        <v>0</v>
      </c>
      <c r="AM383" s="71">
        <v>5309886.789601244</v>
      </c>
      <c r="AN383" s="71">
        <v>0</v>
      </c>
      <c r="AO383" s="71">
        <v>0</v>
      </c>
      <c r="AP383" s="71">
        <v>256588315.23265305</v>
      </c>
      <c r="AQ383" s="72"/>
      <c r="AR383" s="71">
        <v>847</v>
      </c>
      <c r="AS383" s="71">
        <v>64</v>
      </c>
      <c r="AT383" s="71">
        <v>0</v>
      </c>
      <c r="AU383" s="71">
        <v>0</v>
      </c>
      <c r="AV383" s="71">
        <v>0</v>
      </c>
      <c r="AW383" s="71">
        <v>0</v>
      </c>
      <c r="AX383" s="71"/>
      <c r="AY383" s="72"/>
      <c r="AZ383" s="71">
        <v>4002.800000000002</v>
      </c>
      <c r="BA383" s="71">
        <v>3407.7000000000021</v>
      </c>
      <c r="BB383" s="71">
        <v>0</v>
      </c>
      <c r="BC383" s="71">
        <v>0</v>
      </c>
      <c r="BD383" s="71">
        <v>0</v>
      </c>
      <c r="BE383" s="71">
        <v>0</v>
      </c>
      <c r="BF383" s="71"/>
      <c r="BG383" s="72"/>
      <c r="BH383" s="71">
        <v>0</v>
      </c>
      <c r="BI383" s="71">
        <v>0</v>
      </c>
      <c r="BJ383" s="71">
        <v>103.489</v>
      </c>
      <c r="BK383" s="71">
        <v>0</v>
      </c>
      <c r="BL383" s="71">
        <v>7.5369999999999999</v>
      </c>
      <c r="BM383" s="71">
        <v>0</v>
      </c>
      <c r="BN383" s="72"/>
      <c r="BO383" s="71">
        <v>0</v>
      </c>
      <c r="BP383" s="71">
        <v>0</v>
      </c>
      <c r="BQ383" s="71">
        <v>8</v>
      </c>
      <c r="BR383" s="71">
        <v>0</v>
      </c>
      <c r="BS383" s="71">
        <v>1</v>
      </c>
      <c r="BT383" s="71">
        <v>0</v>
      </c>
      <c r="BU383"/>
      <c r="BV383" s="70">
        <v>103.489</v>
      </c>
      <c r="BW383" s="70">
        <v>0</v>
      </c>
      <c r="BX383" s="70">
        <v>7.5369999999999999</v>
      </c>
      <c r="BY383" s="70">
        <v>0</v>
      </c>
      <c r="BZ383" s="70">
        <v>0</v>
      </c>
      <c r="CA383" s="70">
        <v>0</v>
      </c>
      <c r="CB383" s="70">
        <v>0</v>
      </c>
      <c r="CC383" s="70">
        <v>0</v>
      </c>
      <c r="CD383" s="70">
        <v>0</v>
      </c>
    </row>
    <row r="384" spans="1:82">
      <c r="A384" s="70" t="s">
        <v>2151</v>
      </c>
      <c r="B384" s="70">
        <v>459</v>
      </c>
      <c r="C384" s="70">
        <v>19</v>
      </c>
      <c r="D384" s="70">
        <v>27</v>
      </c>
      <c r="E384" s="70">
        <v>2022</v>
      </c>
      <c r="F384" s="70" t="s">
        <v>161</v>
      </c>
      <c r="G384" s="70" t="s">
        <v>2132</v>
      </c>
      <c r="H384" s="70" t="s">
        <v>2133</v>
      </c>
      <c r="I384" s="148"/>
      <c r="J384" s="71">
        <v>67.392694660395833</v>
      </c>
      <c r="K384" s="71">
        <v>3.9588760959183791</v>
      </c>
      <c r="L384" s="71">
        <v>5.0919857154987085</v>
      </c>
      <c r="M384" s="71">
        <v>48.487847562656782</v>
      </c>
      <c r="N384" s="71">
        <v>62.707321927153146</v>
      </c>
      <c r="O384" s="71">
        <v>39.487707105078862</v>
      </c>
      <c r="P384" s="71">
        <v>39.045010483796176</v>
      </c>
      <c r="Q384" s="71">
        <v>2.3598565067389798</v>
      </c>
      <c r="R384" s="71">
        <v>0</v>
      </c>
      <c r="S384" s="71">
        <v>3.8033872024094491</v>
      </c>
      <c r="T384" s="72"/>
      <c r="U384" s="71">
        <v>13025077</v>
      </c>
      <c r="V384" s="71">
        <v>1773</v>
      </c>
      <c r="W384" s="71">
        <v>194</v>
      </c>
      <c r="X384" s="71">
        <v>12925</v>
      </c>
      <c r="Y384" s="71">
        <v>14594</v>
      </c>
      <c r="Z384" s="71">
        <v>27604</v>
      </c>
      <c r="AA384" s="71">
        <v>8531</v>
      </c>
      <c r="AB384" s="71">
        <v>40086</v>
      </c>
      <c r="AC384" s="71">
        <v>0</v>
      </c>
      <c r="AD384" s="71">
        <v>3.8033872024094491</v>
      </c>
      <c r="AE384" s="72"/>
      <c r="AF384" s="71">
        <v>107019699.77359582</v>
      </c>
      <c r="AG384" s="71">
        <v>2820544.6774194958</v>
      </c>
      <c r="AH384" s="71">
        <v>1366691.4820442321</v>
      </c>
      <c r="AI384" s="71">
        <v>74511151.797000512</v>
      </c>
      <c r="AJ384" s="71">
        <v>92261799.483627841</v>
      </c>
      <c r="AK384" s="71">
        <v>0</v>
      </c>
      <c r="AL384" s="71">
        <v>0</v>
      </c>
      <c r="AM384" s="71">
        <v>5176196.7236036351</v>
      </c>
      <c r="AN384" s="71">
        <v>0</v>
      </c>
      <c r="AO384" s="71">
        <v>0</v>
      </c>
      <c r="AP384" s="71">
        <v>283156083.9372915</v>
      </c>
      <c r="AQ384" s="72"/>
      <c r="AR384" s="71">
        <v>909</v>
      </c>
      <c r="AS384" s="71">
        <v>66</v>
      </c>
      <c r="AT384" s="71">
        <v>0</v>
      </c>
      <c r="AU384" s="71">
        <v>0</v>
      </c>
      <c r="AV384" s="71">
        <v>0</v>
      </c>
      <c r="AW384" s="71">
        <v>0</v>
      </c>
      <c r="AX384" s="71"/>
      <c r="AY384" s="72"/>
      <c r="AZ384" s="71">
        <v>4360.4000000000033</v>
      </c>
      <c r="BA384" s="71">
        <v>3440.7000000000016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2152</v>
      </c>
      <c r="B385" s="70">
        <v>459</v>
      </c>
      <c r="C385" s="70">
        <v>20</v>
      </c>
      <c r="D385" s="70">
        <v>27</v>
      </c>
      <c r="E385" s="70">
        <v>2023</v>
      </c>
      <c r="F385" s="70" t="s">
        <v>1539</v>
      </c>
      <c r="G385" s="70" t="s">
        <v>2132</v>
      </c>
      <c r="H385" s="70" t="s">
        <v>2133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964</v>
      </c>
      <c r="AS385" s="71">
        <v>66</v>
      </c>
      <c r="AT385" s="71">
        <v>0</v>
      </c>
      <c r="AU385" s="71">
        <v>0</v>
      </c>
      <c r="AV385" s="71">
        <v>0</v>
      </c>
      <c r="AW385" s="71">
        <v>0</v>
      </c>
      <c r="AX385" s="71"/>
      <c r="AY385" s="72"/>
      <c r="AZ385" s="71">
        <v>4688.1000000000031</v>
      </c>
      <c r="BA385" s="71">
        <v>3440.7000000000016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2153</v>
      </c>
      <c r="B386" s="70">
        <v>459</v>
      </c>
      <c r="C386" s="70">
        <v>21</v>
      </c>
      <c r="D386" s="70">
        <v>27</v>
      </c>
      <c r="E386" s="70">
        <v>2024</v>
      </c>
      <c r="F386" s="70" t="s">
        <v>1558</v>
      </c>
      <c r="G386" s="1064" t="s">
        <v>2132</v>
      </c>
      <c r="H386" s="70" t="s">
        <v>2133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2154</v>
      </c>
      <c r="B387" s="70">
        <v>392</v>
      </c>
      <c r="C387" s="70">
        <v>1</v>
      </c>
      <c r="D387" s="70">
        <v>24</v>
      </c>
      <c r="E387" s="70">
        <v>1990</v>
      </c>
      <c r="F387" s="70" t="s">
        <v>787</v>
      </c>
      <c r="G387" s="1064" t="s">
        <v>2155</v>
      </c>
      <c r="H387" s="70" t="s">
        <v>2156</v>
      </c>
      <c r="I387" s="148"/>
      <c r="J387" s="71">
        <v>348.37348198017281</v>
      </c>
      <c r="K387" s="71">
        <v>9.5562439421346923</v>
      </c>
      <c r="L387" s="71">
        <v>17.052959263062601</v>
      </c>
      <c r="M387" s="71">
        <v>29.552222814062429</v>
      </c>
      <c r="N387" s="71">
        <v>53.570222966168338</v>
      </c>
      <c r="O387" s="71">
        <v>34.248965478814583</v>
      </c>
      <c r="P387" s="71">
        <v>47.695514389687617</v>
      </c>
      <c r="Q387" s="71">
        <v>2.6947746689351599</v>
      </c>
      <c r="R387" s="71">
        <v>0</v>
      </c>
      <c r="S387" s="71">
        <v>2.8059696073332319</v>
      </c>
      <c r="T387" s="72"/>
      <c r="U387" s="71">
        <v>23714762</v>
      </c>
      <c r="V387" s="71">
        <v>3009</v>
      </c>
      <c r="W387" s="71">
        <v>158</v>
      </c>
      <c r="X387" s="71">
        <v>11782</v>
      </c>
      <c r="Y387" s="71">
        <v>12524</v>
      </c>
      <c r="Z387" s="71">
        <v>14087</v>
      </c>
      <c r="AA387" s="71">
        <v>11581</v>
      </c>
      <c r="AB387" s="71">
        <v>43754</v>
      </c>
      <c r="AC387" s="71">
        <v>0</v>
      </c>
      <c r="AD387" s="71">
        <v>2.8059696073332319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2157</v>
      </c>
      <c r="B388" s="70">
        <v>393</v>
      </c>
      <c r="C388" s="70">
        <v>2</v>
      </c>
      <c r="D388" s="70">
        <v>24</v>
      </c>
      <c r="E388" s="70">
        <v>2005</v>
      </c>
      <c r="F388" s="70" t="s">
        <v>789</v>
      </c>
      <c r="G388" s="70" t="s">
        <v>2155</v>
      </c>
      <c r="H388" s="70" t="s">
        <v>2156</v>
      </c>
      <c r="I388" s="148"/>
      <c r="J388" s="71">
        <v>289.62151309597738</v>
      </c>
      <c r="K388" s="71">
        <v>5.8893952239492267</v>
      </c>
      <c r="L388" s="71">
        <v>5.8968744076802686</v>
      </c>
      <c r="M388" s="71">
        <v>44.819125234767469</v>
      </c>
      <c r="N388" s="71">
        <v>73.025546958726977</v>
      </c>
      <c r="O388" s="71">
        <v>54.243364108755827</v>
      </c>
      <c r="P388" s="71">
        <v>42.416776690268648</v>
      </c>
      <c r="Q388" s="71">
        <v>2.5428597477848598</v>
      </c>
      <c r="R388" s="71">
        <v>0</v>
      </c>
      <c r="S388" s="71">
        <v>2.000145628666655</v>
      </c>
      <c r="T388" s="72"/>
      <c r="U388" s="71">
        <v>19768497</v>
      </c>
      <c r="V388" s="71">
        <v>2263</v>
      </c>
      <c r="W388" s="71">
        <v>52</v>
      </c>
      <c r="X388" s="71">
        <v>9477</v>
      </c>
      <c r="Y388" s="71">
        <v>14104</v>
      </c>
      <c r="Z388" s="71">
        <v>25818</v>
      </c>
      <c r="AA388" s="71">
        <v>8435</v>
      </c>
      <c r="AB388" s="71">
        <v>43162</v>
      </c>
      <c r="AC388" s="71">
        <v>0</v>
      </c>
      <c r="AD388" s="71">
        <v>2.000145628666655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2158</v>
      </c>
      <c r="B389" s="70">
        <v>394</v>
      </c>
      <c r="C389" s="70">
        <v>3</v>
      </c>
      <c r="D389" s="70">
        <v>24</v>
      </c>
      <c r="E389" s="70">
        <v>2006</v>
      </c>
      <c r="F389" s="70" t="s">
        <v>790</v>
      </c>
      <c r="G389" s="70" t="s">
        <v>2155</v>
      </c>
      <c r="H389" s="70" t="s">
        <v>2156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2159</v>
      </c>
      <c r="B390" s="70">
        <v>395</v>
      </c>
      <c r="C390" s="70">
        <v>4</v>
      </c>
      <c r="D390" s="70">
        <v>24</v>
      </c>
      <c r="E390" s="70">
        <v>2007</v>
      </c>
      <c r="F390" s="70" t="s">
        <v>791</v>
      </c>
      <c r="G390" s="70" t="s">
        <v>2155</v>
      </c>
      <c r="H390" s="70" t="s">
        <v>2156</v>
      </c>
      <c r="I390" s="148"/>
      <c r="J390" s="71">
        <v>268.06887149123418</v>
      </c>
      <c r="K390" s="71">
        <v>6.4222256811672134</v>
      </c>
      <c r="L390" s="71">
        <v>15.661818081562849</v>
      </c>
      <c r="M390" s="71">
        <v>68.250986364525289</v>
      </c>
      <c r="N390" s="71">
        <v>95.76916709509284</v>
      </c>
      <c r="O390" s="71">
        <v>53.262862684315337</v>
      </c>
      <c r="P390" s="71">
        <v>41.07159084374895</v>
      </c>
      <c r="Q390" s="71">
        <v>2.67550234588006</v>
      </c>
      <c r="R390" s="71">
        <v>0</v>
      </c>
      <c r="S390" s="71">
        <v>2.078323919582985</v>
      </c>
      <c r="T390" s="72"/>
      <c r="U390" s="71">
        <v>19361738</v>
      </c>
      <c r="V390" s="71">
        <v>1970</v>
      </c>
      <c r="W390" s="71">
        <v>131</v>
      </c>
      <c r="X390" s="71">
        <v>11973</v>
      </c>
      <c r="Y390" s="71">
        <v>14410</v>
      </c>
      <c r="Z390" s="71">
        <v>26354</v>
      </c>
      <c r="AA390" s="71">
        <v>8043</v>
      </c>
      <c r="AB390" s="71">
        <v>43012</v>
      </c>
      <c r="AC390" s="71">
        <v>0</v>
      </c>
      <c r="AD390" s="71">
        <v>2.078323919582985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2160</v>
      </c>
      <c r="B391" s="70">
        <v>396</v>
      </c>
      <c r="C391" s="70">
        <v>5</v>
      </c>
      <c r="D391" s="70">
        <v>24</v>
      </c>
      <c r="E391" s="70">
        <v>2008</v>
      </c>
      <c r="F391" s="70" t="s">
        <v>792</v>
      </c>
      <c r="G391" s="70" t="s">
        <v>2155</v>
      </c>
      <c r="H391" s="70" t="s">
        <v>2156</v>
      </c>
      <c r="I391" s="148"/>
      <c r="J391" s="71">
        <v>214.60048629345579</v>
      </c>
      <c r="K391" s="71">
        <v>4.4913550247246956</v>
      </c>
      <c r="L391" s="71">
        <v>13.21761434115755</v>
      </c>
      <c r="M391" s="71">
        <v>65.981526120092028</v>
      </c>
      <c r="N391" s="71">
        <v>81.238371797811155</v>
      </c>
      <c r="O391" s="71">
        <v>52.052338363028632</v>
      </c>
      <c r="P391" s="71">
        <v>40.280084144288118</v>
      </c>
      <c r="Q391" s="71">
        <v>2.62070308725214</v>
      </c>
      <c r="R391" s="71">
        <v>0</v>
      </c>
      <c r="S391" s="71">
        <v>1.2576835990980719</v>
      </c>
      <c r="T391" s="72"/>
      <c r="U391" s="71">
        <v>18172343</v>
      </c>
      <c r="V391" s="71">
        <v>1970</v>
      </c>
      <c r="W391" s="71">
        <v>131</v>
      </c>
      <c r="X391" s="71">
        <v>11973</v>
      </c>
      <c r="Y391" s="71">
        <v>14456</v>
      </c>
      <c r="Z391" s="71">
        <v>26659</v>
      </c>
      <c r="AA391" s="71">
        <v>7897</v>
      </c>
      <c r="AB391" s="71">
        <v>42824</v>
      </c>
      <c r="AC391" s="71">
        <v>0</v>
      </c>
      <c r="AD391" s="71">
        <v>1.2576835990980719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2161</v>
      </c>
      <c r="B392" s="70">
        <v>397</v>
      </c>
      <c r="C392" s="70">
        <v>6</v>
      </c>
      <c r="D392" s="70">
        <v>24</v>
      </c>
      <c r="E392" s="70">
        <v>2009</v>
      </c>
      <c r="F392" s="70" t="s">
        <v>176</v>
      </c>
      <c r="G392" s="70" t="s">
        <v>2155</v>
      </c>
      <c r="H392" s="70" t="s">
        <v>2156</v>
      </c>
      <c r="I392" s="148"/>
      <c r="J392" s="71">
        <v>164.414134234747</v>
      </c>
      <c r="K392" s="71">
        <v>4.0081200463833619</v>
      </c>
      <c r="L392" s="71">
        <v>23.438593224387571</v>
      </c>
      <c r="M392" s="71">
        <v>56.874475273168947</v>
      </c>
      <c r="N392" s="71">
        <v>64.487276312256867</v>
      </c>
      <c r="O392" s="71">
        <v>52.658187679118733</v>
      </c>
      <c r="P392" s="71">
        <v>38.272023334153218</v>
      </c>
      <c r="Q392" s="71">
        <v>2.4837589527827002</v>
      </c>
      <c r="R392" s="71">
        <v>0</v>
      </c>
      <c r="S392" s="71">
        <v>1.3282022719173421</v>
      </c>
      <c r="T392" s="72"/>
      <c r="U392" s="71">
        <v>13916877</v>
      </c>
      <c r="V392" s="71">
        <v>2057</v>
      </c>
      <c r="W392" s="71">
        <v>356</v>
      </c>
      <c r="X392" s="71">
        <v>12200</v>
      </c>
      <c r="Y392" s="71">
        <v>14498</v>
      </c>
      <c r="Z392" s="71">
        <v>26620</v>
      </c>
      <c r="AA392" s="71">
        <v>7703</v>
      </c>
      <c r="AB392" s="71">
        <v>42605</v>
      </c>
      <c r="AC392" s="71">
        <v>0</v>
      </c>
      <c r="AD392" s="71">
        <v>1.3282022719173421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183.24700000000001</v>
      </c>
      <c r="BK392" s="71">
        <v>0</v>
      </c>
      <c r="BL392" s="71">
        <v>25.483999999999998</v>
      </c>
      <c r="BM392" s="71">
        <v>0</v>
      </c>
      <c r="BN392" s="72"/>
      <c r="BO392" s="71">
        <v>0</v>
      </c>
      <c r="BP392" s="71">
        <v>0</v>
      </c>
      <c r="BQ392" s="71">
        <v>7</v>
      </c>
      <c r="BR392" s="71">
        <v>0</v>
      </c>
      <c r="BS392" s="71">
        <v>2</v>
      </c>
      <c r="BT392" s="71">
        <v>0</v>
      </c>
      <c r="BU392"/>
      <c r="BV392" s="70">
        <v>199.005</v>
      </c>
      <c r="BW392" s="70">
        <v>0</v>
      </c>
      <c r="BX392" s="70">
        <v>9.7260000000000009</v>
      </c>
      <c r="BY392" s="70">
        <v>0</v>
      </c>
      <c r="BZ392" s="70">
        <v>0</v>
      </c>
      <c r="CA392" s="70">
        <v>0</v>
      </c>
      <c r="CB392" s="70">
        <v>0</v>
      </c>
      <c r="CC392" s="70">
        <v>0</v>
      </c>
      <c r="CD392" s="70">
        <v>0</v>
      </c>
    </row>
    <row r="393" spans="1:82">
      <c r="A393" s="70" t="s">
        <v>2162</v>
      </c>
      <c r="B393" s="70">
        <v>398</v>
      </c>
      <c r="C393" s="70">
        <v>7</v>
      </c>
      <c r="D393" s="70">
        <v>24</v>
      </c>
      <c r="E393" s="70">
        <v>2010</v>
      </c>
      <c r="F393" s="70" t="s">
        <v>177</v>
      </c>
      <c r="G393" s="70" t="s">
        <v>2155</v>
      </c>
      <c r="H393" s="70" t="s">
        <v>2156</v>
      </c>
      <c r="I393" s="148"/>
      <c r="J393" s="71">
        <v>189.7877664003592</v>
      </c>
      <c r="K393" s="71">
        <v>4.500613715659699</v>
      </c>
      <c r="L393" s="71">
        <v>21.92611544840852</v>
      </c>
      <c r="M393" s="71">
        <v>65.940214656990676</v>
      </c>
      <c r="N393" s="71">
        <v>77.223253718618693</v>
      </c>
      <c r="O393" s="71">
        <v>52.857651123225999</v>
      </c>
      <c r="P393" s="71">
        <v>38.635716438026733</v>
      </c>
      <c r="Q393" s="71">
        <v>2.5793288110592401</v>
      </c>
      <c r="R393" s="71">
        <v>0</v>
      </c>
      <c r="S393" s="71">
        <v>2.0238690633790659</v>
      </c>
      <c r="T393" s="72"/>
      <c r="U393" s="71">
        <v>16403673</v>
      </c>
      <c r="V393" s="71">
        <v>2057</v>
      </c>
      <c r="W393" s="71">
        <v>356</v>
      </c>
      <c r="X393" s="71">
        <v>12200</v>
      </c>
      <c r="Y393" s="71">
        <v>14528</v>
      </c>
      <c r="Z393" s="71">
        <v>26845</v>
      </c>
      <c r="AA393" s="71">
        <v>7582</v>
      </c>
      <c r="AB393" s="71">
        <v>42396</v>
      </c>
      <c r="AC393" s="71">
        <v>0</v>
      </c>
      <c r="AD393" s="71">
        <v>2.0238690633790659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158.50899999999999</v>
      </c>
      <c r="BK393" s="71">
        <v>0</v>
      </c>
      <c r="BL393" s="71">
        <v>31.45</v>
      </c>
      <c r="BM393" s="71">
        <v>0</v>
      </c>
      <c r="BN393" s="72"/>
      <c r="BO393" s="71">
        <v>0</v>
      </c>
      <c r="BP393" s="71">
        <v>0</v>
      </c>
      <c r="BQ393" s="71">
        <v>7</v>
      </c>
      <c r="BR393" s="71">
        <v>0</v>
      </c>
      <c r="BS393" s="71">
        <v>2</v>
      </c>
      <c r="BT393" s="71">
        <v>0</v>
      </c>
      <c r="BU393"/>
      <c r="BV393" s="70">
        <v>172.41</v>
      </c>
      <c r="BW393" s="70">
        <v>9.93</v>
      </c>
      <c r="BX393" s="70">
        <v>7.6189999999999998</v>
      </c>
      <c r="BY393" s="70">
        <v>0</v>
      </c>
      <c r="BZ393" s="70">
        <v>0</v>
      </c>
      <c r="CA393" s="70">
        <v>0</v>
      </c>
      <c r="CB393" s="70">
        <v>0</v>
      </c>
      <c r="CC393" s="70">
        <v>0</v>
      </c>
      <c r="CD393" s="70">
        <v>0</v>
      </c>
    </row>
    <row r="394" spans="1:82">
      <c r="A394" s="70" t="s">
        <v>2163</v>
      </c>
      <c r="B394" s="70">
        <v>399</v>
      </c>
      <c r="C394" s="70">
        <v>8</v>
      </c>
      <c r="D394" s="70">
        <v>24</v>
      </c>
      <c r="E394" s="70">
        <v>2011</v>
      </c>
      <c r="F394" s="70" t="s">
        <v>178</v>
      </c>
      <c r="G394" s="70" t="s">
        <v>2155</v>
      </c>
      <c r="H394" s="70" t="s">
        <v>2156</v>
      </c>
      <c r="I394" s="148"/>
      <c r="J394" s="71">
        <v>245.17472290535119</v>
      </c>
      <c r="K394" s="71">
        <v>6.2124861021175368</v>
      </c>
      <c r="L394" s="71">
        <v>19.55331593588414</v>
      </c>
      <c r="M394" s="71">
        <v>83.365638637274884</v>
      </c>
      <c r="N394" s="71">
        <v>97.750866003053602</v>
      </c>
      <c r="O394" s="71">
        <v>52.612505899627223</v>
      </c>
      <c r="P394" s="71">
        <v>36.653226466796951</v>
      </c>
      <c r="Q394" s="71">
        <v>2.9654712554966398</v>
      </c>
      <c r="R394" s="71">
        <v>0</v>
      </c>
      <c r="S394" s="71">
        <v>2.562775578895069</v>
      </c>
      <c r="T394" s="72"/>
      <c r="U394" s="71">
        <v>17045019</v>
      </c>
      <c r="V394" s="71">
        <v>2057</v>
      </c>
      <c r="W394" s="71">
        <v>356</v>
      </c>
      <c r="X394" s="71">
        <v>12200</v>
      </c>
      <c r="Y394" s="71">
        <v>14607</v>
      </c>
      <c r="Z394" s="71">
        <v>27301</v>
      </c>
      <c r="AA394" s="71">
        <v>7407</v>
      </c>
      <c r="AB394" s="71">
        <v>42257</v>
      </c>
      <c r="AC394" s="71">
        <v>0</v>
      </c>
      <c r="AD394" s="71">
        <v>2.562775578895069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170.48400000000001</v>
      </c>
      <c r="BK394" s="71">
        <v>0</v>
      </c>
      <c r="BL394" s="71">
        <v>31.032000000000004</v>
      </c>
      <c r="BM394" s="71">
        <v>0</v>
      </c>
      <c r="BN394" s="72"/>
      <c r="BO394" s="71">
        <v>0</v>
      </c>
      <c r="BP394" s="71">
        <v>0</v>
      </c>
      <c r="BQ394" s="71">
        <v>7</v>
      </c>
      <c r="BR394" s="71">
        <v>0</v>
      </c>
      <c r="BS394" s="71">
        <v>2</v>
      </c>
      <c r="BT394" s="71">
        <v>0</v>
      </c>
      <c r="BU394"/>
      <c r="BV394" s="70">
        <v>186.345</v>
      </c>
      <c r="BW394" s="70">
        <v>0</v>
      </c>
      <c r="BX394" s="70">
        <v>15.170999999999999</v>
      </c>
      <c r="BY394" s="70">
        <v>0</v>
      </c>
      <c r="BZ394" s="70">
        <v>0</v>
      </c>
      <c r="CA394" s="70">
        <v>0</v>
      </c>
      <c r="CB394" s="70">
        <v>0</v>
      </c>
      <c r="CC394" s="70">
        <v>0</v>
      </c>
      <c r="CD394" s="70">
        <v>0</v>
      </c>
    </row>
    <row r="395" spans="1:82">
      <c r="A395" s="70" t="s">
        <v>2164</v>
      </c>
      <c r="B395" s="70">
        <v>400</v>
      </c>
      <c r="C395" s="70">
        <v>9</v>
      </c>
      <c r="D395" s="70">
        <v>24</v>
      </c>
      <c r="E395" s="70">
        <v>2012</v>
      </c>
      <c r="F395" s="70" t="s">
        <v>179</v>
      </c>
      <c r="G395" s="70" t="s">
        <v>2155</v>
      </c>
      <c r="H395" s="70" t="s">
        <v>2156</v>
      </c>
      <c r="I395" s="148"/>
      <c r="J395" s="71">
        <v>245.43497848257189</v>
      </c>
      <c r="K395" s="71">
        <v>5.6173651490396201</v>
      </c>
      <c r="L395" s="71">
        <v>19.026391455522731</v>
      </c>
      <c r="M395" s="71">
        <v>80.641018227004466</v>
      </c>
      <c r="N395" s="71">
        <v>103.9630569356124</v>
      </c>
      <c r="O395" s="71">
        <v>53.171678977197878</v>
      </c>
      <c r="P395" s="71">
        <v>36.160062862801901</v>
      </c>
      <c r="Q395" s="71">
        <v>3.2351915587650399</v>
      </c>
      <c r="R395" s="71">
        <v>0</v>
      </c>
      <c r="S395" s="71">
        <v>2.1671151074951531</v>
      </c>
      <c r="T395" s="72"/>
      <c r="U395" s="71">
        <v>16810671</v>
      </c>
      <c r="V395" s="71">
        <v>2057</v>
      </c>
      <c r="W395" s="71">
        <v>356</v>
      </c>
      <c r="X395" s="71">
        <v>12200</v>
      </c>
      <c r="Y395" s="71">
        <v>14861</v>
      </c>
      <c r="Z395" s="71">
        <v>27810</v>
      </c>
      <c r="AA395" s="71">
        <v>7266</v>
      </c>
      <c r="AB395" s="71">
        <v>42431</v>
      </c>
      <c r="AC395" s="71">
        <v>0</v>
      </c>
      <c r="AD395" s="71">
        <v>2.1671151074951531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239.11699999999999</v>
      </c>
      <c r="BK395" s="71">
        <v>0</v>
      </c>
      <c r="BL395" s="71">
        <v>30.863</v>
      </c>
      <c r="BM395" s="71">
        <v>0</v>
      </c>
      <c r="BN395" s="72"/>
      <c r="BO395" s="71">
        <v>0</v>
      </c>
      <c r="BP395" s="71">
        <v>0</v>
      </c>
      <c r="BQ395" s="71">
        <v>8</v>
      </c>
      <c r="BR395" s="71">
        <v>0</v>
      </c>
      <c r="BS395" s="71">
        <v>2</v>
      </c>
      <c r="BT395" s="71">
        <v>0</v>
      </c>
      <c r="BU395"/>
      <c r="BV395" s="70">
        <v>257.95999999999998</v>
      </c>
      <c r="BW395" s="70">
        <v>0</v>
      </c>
      <c r="BX395" s="70">
        <v>12.02</v>
      </c>
      <c r="BY395" s="70">
        <v>0</v>
      </c>
      <c r="BZ395" s="70">
        <v>0</v>
      </c>
      <c r="CA395" s="70">
        <v>0</v>
      </c>
      <c r="CB395" s="70">
        <v>0</v>
      </c>
      <c r="CC395" s="70">
        <v>0</v>
      </c>
      <c r="CD395" s="70">
        <v>0</v>
      </c>
    </row>
    <row r="396" spans="1:82">
      <c r="A396" s="70" t="s">
        <v>2165</v>
      </c>
      <c r="B396" s="70">
        <v>401</v>
      </c>
      <c r="C396" s="70">
        <v>10</v>
      </c>
      <c r="D396" s="70">
        <v>24</v>
      </c>
      <c r="E396" s="70">
        <v>2013</v>
      </c>
      <c r="F396" s="70" t="s">
        <v>180</v>
      </c>
      <c r="G396" s="70" t="s">
        <v>2155</v>
      </c>
      <c r="H396" s="70" t="s">
        <v>2156</v>
      </c>
      <c r="I396" s="148"/>
      <c r="J396" s="71">
        <v>258.45800057739899</v>
      </c>
      <c r="K396" s="71">
        <v>4.4909133393569931</v>
      </c>
      <c r="L396" s="71">
        <v>17.419106073147859</v>
      </c>
      <c r="M396" s="71">
        <v>77.385361867759286</v>
      </c>
      <c r="N396" s="71">
        <v>90.086120356341311</v>
      </c>
      <c r="O396" s="71">
        <v>51.517749747108198</v>
      </c>
      <c r="P396" s="71">
        <v>35.946638767509228</v>
      </c>
      <c r="Q396" s="71">
        <v>3.27644388170815</v>
      </c>
      <c r="R396" s="71">
        <v>0</v>
      </c>
      <c r="S396" s="71">
        <v>1.7321242149894851</v>
      </c>
      <c r="T396" s="72"/>
      <c r="U396" s="71">
        <v>18625815</v>
      </c>
      <c r="V396" s="71">
        <v>2057</v>
      </c>
      <c r="W396" s="71">
        <v>356</v>
      </c>
      <c r="X396" s="71">
        <v>12200</v>
      </c>
      <c r="Y396" s="71">
        <v>14969</v>
      </c>
      <c r="Z396" s="71">
        <v>28148</v>
      </c>
      <c r="AA396" s="71">
        <v>7196</v>
      </c>
      <c r="AB396" s="71">
        <v>42356</v>
      </c>
      <c r="AC396" s="71">
        <v>0</v>
      </c>
      <c r="AD396" s="71">
        <v>1.7321242149894851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261.10000000000002</v>
      </c>
      <c r="BK396" s="71">
        <v>0</v>
      </c>
      <c r="BL396" s="71">
        <v>28.527999999999999</v>
      </c>
      <c r="BM396" s="71">
        <v>0</v>
      </c>
      <c r="BN396" s="72"/>
      <c r="BO396" s="71">
        <v>0</v>
      </c>
      <c r="BP396" s="71">
        <v>0</v>
      </c>
      <c r="BQ396" s="71">
        <v>8</v>
      </c>
      <c r="BR396" s="71">
        <v>0</v>
      </c>
      <c r="BS396" s="71">
        <v>2</v>
      </c>
      <c r="BT396" s="71">
        <v>0</v>
      </c>
      <c r="BU396"/>
      <c r="BV396" s="70">
        <v>279.68799999999999</v>
      </c>
      <c r="BW396" s="70">
        <v>0</v>
      </c>
      <c r="BX396" s="70">
        <v>9.94</v>
      </c>
      <c r="BY396" s="70">
        <v>0</v>
      </c>
      <c r="BZ396" s="70">
        <v>0</v>
      </c>
      <c r="CA396" s="70">
        <v>0</v>
      </c>
      <c r="CB396" s="70">
        <v>0</v>
      </c>
      <c r="CC396" s="70">
        <v>0</v>
      </c>
      <c r="CD396" s="70">
        <v>0</v>
      </c>
    </row>
    <row r="397" spans="1:82">
      <c r="A397" s="70" t="s">
        <v>2166</v>
      </c>
      <c r="B397" s="70">
        <v>402</v>
      </c>
      <c r="C397" s="70">
        <v>11</v>
      </c>
      <c r="D397" s="70">
        <v>24</v>
      </c>
      <c r="E397" s="70">
        <v>2014</v>
      </c>
      <c r="F397" s="70" t="s">
        <v>181</v>
      </c>
      <c r="G397" s="70" t="s">
        <v>2155</v>
      </c>
      <c r="H397" s="70" t="s">
        <v>2156</v>
      </c>
      <c r="I397" s="148"/>
      <c r="J397" s="71">
        <v>249.29018195806029</v>
      </c>
      <c r="K397" s="71">
        <v>4.7130744201554071</v>
      </c>
      <c r="L397" s="71">
        <v>12.86073348223186</v>
      </c>
      <c r="M397" s="71">
        <v>77.829715468601833</v>
      </c>
      <c r="N397" s="71">
        <v>88.225616813601007</v>
      </c>
      <c r="O397" s="71">
        <v>49.614717036523693</v>
      </c>
      <c r="P397" s="71">
        <v>35.942673401499682</v>
      </c>
      <c r="Q397" s="71">
        <v>3.12514683022901</v>
      </c>
      <c r="R397" s="71">
        <v>0</v>
      </c>
      <c r="S397" s="71">
        <v>1.889738960902001</v>
      </c>
      <c r="T397" s="72"/>
      <c r="U397" s="71">
        <v>18581932</v>
      </c>
      <c r="V397" s="71">
        <v>1796</v>
      </c>
      <c r="W397" s="71">
        <v>301</v>
      </c>
      <c r="X397" s="71">
        <v>12137</v>
      </c>
      <c r="Y397" s="71">
        <v>15042</v>
      </c>
      <c r="Z397" s="71">
        <v>28551</v>
      </c>
      <c r="AA397" s="71">
        <v>7158</v>
      </c>
      <c r="AB397" s="71">
        <v>42108</v>
      </c>
      <c r="AC397" s="71">
        <v>0</v>
      </c>
      <c r="AD397" s="71">
        <v>1.889738960902001</v>
      </c>
      <c r="AE397" s="72"/>
      <c r="AF397" s="71"/>
      <c r="AG397" s="71"/>
      <c r="AH397" s="71"/>
      <c r="AI397" s="71"/>
      <c r="AJ397" s="71"/>
      <c r="AK397" s="71"/>
      <c r="AL397" s="71"/>
      <c r="AM397" s="71"/>
      <c r="AN397" s="71"/>
      <c r="AO397" s="71"/>
      <c r="AP397" s="71"/>
      <c r="AQ397" s="72"/>
      <c r="AR397" s="71">
        <v>480</v>
      </c>
      <c r="AS397" s="71">
        <v>70</v>
      </c>
      <c r="AT397" s="71">
        <v>0</v>
      </c>
      <c r="AU397" s="71">
        <v>1</v>
      </c>
      <c r="AV397" s="71">
        <v>0</v>
      </c>
      <c r="AW397" s="71">
        <v>0</v>
      </c>
      <c r="AX397" s="71"/>
      <c r="AY397" s="72"/>
      <c r="AZ397" s="71">
        <v>2084.0659999999998</v>
      </c>
      <c r="BA397" s="71">
        <v>1678.96</v>
      </c>
      <c r="BB397" s="71">
        <v>0</v>
      </c>
      <c r="BC397" s="71">
        <v>780</v>
      </c>
      <c r="BD397" s="71">
        <v>0</v>
      </c>
      <c r="BE397" s="71">
        <v>0</v>
      </c>
      <c r="BF397" s="71"/>
      <c r="BG397" s="72"/>
      <c r="BH397" s="71">
        <v>0</v>
      </c>
      <c r="BI397" s="71">
        <v>0</v>
      </c>
      <c r="BJ397" s="71">
        <v>237.84100000000001</v>
      </c>
      <c r="BK397" s="71">
        <v>0</v>
      </c>
      <c r="BL397" s="71">
        <v>29.010999999999999</v>
      </c>
      <c r="BM397" s="71">
        <v>0</v>
      </c>
      <c r="BN397" s="72"/>
      <c r="BO397" s="71">
        <v>0</v>
      </c>
      <c r="BP397" s="71">
        <v>0</v>
      </c>
      <c r="BQ397" s="71">
        <v>8</v>
      </c>
      <c r="BR397" s="71">
        <v>0</v>
      </c>
      <c r="BS397" s="71">
        <v>2</v>
      </c>
      <c r="BT397" s="71">
        <v>0</v>
      </c>
      <c r="BU397"/>
      <c r="BV397" s="70">
        <v>257.12900000000002</v>
      </c>
      <c r="BW397" s="70">
        <v>0</v>
      </c>
      <c r="BX397" s="70">
        <v>9.7230000000000008</v>
      </c>
      <c r="BY397" s="70">
        <v>0</v>
      </c>
      <c r="BZ397" s="70">
        <v>0</v>
      </c>
      <c r="CA397" s="70">
        <v>0</v>
      </c>
      <c r="CB397" s="70">
        <v>0</v>
      </c>
      <c r="CC397" s="70">
        <v>0</v>
      </c>
      <c r="CD397" s="70">
        <v>0</v>
      </c>
    </row>
    <row r="398" spans="1:82">
      <c r="A398" s="70" t="s">
        <v>2167</v>
      </c>
      <c r="B398" s="70">
        <v>403</v>
      </c>
      <c r="C398" s="70">
        <v>12</v>
      </c>
      <c r="D398" s="70">
        <v>24</v>
      </c>
      <c r="E398" s="70">
        <v>2015</v>
      </c>
      <c r="F398" s="70" t="s">
        <v>182</v>
      </c>
      <c r="G398" s="70" t="s">
        <v>2155</v>
      </c>
      <c r="H398" s="70" t="s">
        <v>2156</v>
      </c>
      <c r="I398" s="148"/>
      <c r="J398" s="71">
        <v>228.44222698244181</v>
      </c>
      <c r="K398" s="71">
        <v>4.4450310751933904</v>
      </c>
      <c r="L398" s="71">
        <v>12.083351401077159</v>
      </c>
      <c r="M398" s="71">
        <v>70.188460909581963</v>
      </c>
      <c r="N398" s="71">
        <v>84.192722899510102</v>
      </c>
      <c r="O398" s="71">
        <v>49.078096505245604</v>
      </c>
      <c r="P398" s="71">
        <v>35.237376968348933</v>
      </c>
      <c r="Q398" s="71">
        <v>3.04740206822538</v>
      </c>
      <c r="R398" s="71">
        <v>0</v>
      </c>
      <c r="S398" s="71">
        <v>2.5543236473123909</v>
      </c>
      <c r="T398" s="72"/>
      <c r="U398" s="71">
        <v>20028781</v>
      </c>
      <c r="V398" s="71">
        <v>1796</v>
      </c>
      <c r="W398" s="71">
        <v>301</v>
      </c>
      <c r="X398" s="71">
        <v>12137</v>
      </c>
      <c r="Y398" s="71">
        <v>15136</v>
      </c>
      <c r="Z398" s="71">
        <v>28514</v>
      </c>
      <c r="AA398" s="71">
        <v>7012</v>
      </c>
      <c r="AB398" s="71">
        <v>41944</v>
      </c>
      <c r="AC398" s="71">
        <v>0</v>
      </c>
      <c r="AD398" s="71">
        <v>2.5543236473123909</v>
      </c>
      <c r="AE398" s="72"/>
      <c r="AF398" s="71">
        <v>240637298.09797969</v>
      </c>
      <c r="AG398" s="71">
        <v>3183076.1066802088</v>
      </c>
      <c r="AH398" s="71">
        <v>1567861.64334279</v>
      </c>
      <c r="AI398" s="71">
        <v>74047474.083825573</v>
      </c>
      <c r="AJ398" s="71">
        <v>111678470.7268185</v>
      </c>
      <c r="AK398" s="71">
        <v>0</v>
      </c>
      <c r="AL398" s="71">
        <v>0</v>
      </c>
      <c r="AM398" s="71">
        <v>5748249.2515375484</v>
      </c>
      <c r="AN398" s="71">
        <v>0</v>
      </c>
      <c r="AO398" s="71">
        <v>0</v>
      </c>
      <c r="AP398" s="71">
        <v>436862429.91018432</v>
      </c>
      <c r="AQ398" s="72"/>
      <c r="AR398" s="71">
        <v>517</v>
      </c>
      <c r="AS398" s="71">
        <v>94</v>
      </c>
      <c r="AT398" s="71">
        <v>0</v>
      </c>
      <c r="AU398" s="71">
        <v>1</v>
      </c>
      <c r="AV398" s="71">
        <v>0</v>
      </c>
      <c r="AW398" s="71">
        <v>0</v>
      </c>
      <c r="AX398" s="71"/>
      <c r="AY398" s="72"/>
      <c r="AZ398" s="71">
        <v>2260.7759999999998</v>
      </c>
      <c r="BA398" s="71">
        <v>3663</v>
      </c>
      <c r="BB398" s="71">
        <v>0</v>
      </c>
      <c r="BC398" s="71">
        <v>780</v>
      </c>
      <c r="BD398" s="71">
        <v>0</v>
      </c>
      <c r="BE398" s="71">
        <v>0</v>
      </c>
      <c r="BF398" s="71"/>
      <c r="BG398" s="72"/>
      <c r="BH398" s="71">
        <v>0</v>
      </c>
      <c r="BI398" s="71">
        <v>0</v>
      </c>
      <c r="BJ398" s="71">
        <v>235.07300000000001</v>
      </c>
      <c r="BK398" s="71">
        <v>0</v>
      </c>
      <c r="BL398" s="71">
        <v>29.631</v>
      </c>
      <c r="BM398" s="71">
        <v>0</v>
      </c>
      <c r="BN398" s="72"/>
      <c r="BO398" s="71">
        <v>0</v>
      </c>
      <c r="BP398" s="71">
        <v>0</v>
      </c>
      <c r="BQ398" s="71">
        <v>8</v>
      </c>
      <c r="BR398" s="71">
        <v>0</v>
      </c>
      <c r="BS398" s="71">
        <v>2</v>
      </c>
      <c r="BT398" s="71">
        <v>0</v>
      </c>
      <c r="BU398"/>
      <c r="BV398" s="70">
        <v>254.917</v>
      </c>
      <c r="BW398" s="70">
        <v>0</v>
      </c>
      <c r="BX398" s="70">
        <v>9.7870000000000008</v>
      </c>
      <c r="BY398" s="70">
        <v>0</v>
      </c>
      <c r="BZ398" s="70">
        <v>0</v>
      </c>
      <c r="CA398" s="70">
        <v>0</v>
      </c>
      <c r="CB398" s="70">
        <v>0</v>
      </c>
      <c r="CC398" s="70">
        <v>0</v>
      </c>
      <c r="CD398" s="70">
        <v>0</v>
      </c>
    </row>
    <row r="399" spans="1:82">
      <c r="A399" s="70" t="s">
        <v>2168</v>
      </c>
      <c r="B399" s="70">
        <v>404</v>
      </c>
      <c r="C399" s="70">
        <v>13</v>
      </c>
      <c r="D399" s="70">
        <v>24</v>
      </c>
      <c r="E399" s="70">
        <v>2016</v>
      </c>
      <c r="F399" s="70" t="s">
        <v>155</v>
      </c>
      <c r="G399" s="70" t="s">
        <v>2155</v>
      </c>
      <c r="H399" s="70" t="s">
        <v>2156</v>
      </c>
      <c r="I399" s="148"/>
      <c r="J399" s="71">
        <v>236.06678186535513</v>
      </c>
      <c r="K399" s="71">
        <v>4.4802862532049197</v>
      </c>
      <c r="L399" s="71">
        <v>14.084340589789337</v>
      </c>
      <c r="M399" s="71">
        <v>58.613862731061388</v>
      </c>
      <c r="N399" s="71">
        <v>82.558056938659135</v>
      </c>
      <c r="O399" s="71">
        <v>48.781368905077919</v>
      </c>
      <c r="P399" s="71">
        <v>35.036243866511839</v>
      </c>
      <c r="Q399" s="71">
        <v>2.9525600282402968</v>
      </c>
      <c r="R399" s="71">
        <v>0</v>
      </c>
      <c r="S399" s="71">
        <v>2.1853846455640547</v>
      </c>
      <c r="T399" s="72"/>
      <c r="U399" s="71">
        <v>19996061</v>
      </c>
      <c r="V399" s="71">
        <v>1796</v>
      </c>
      <c r="W399" s="71">
        <v>301</v>
      </c>
      <c r="X399" s="71">
        <v>12137</v>
      </c>
      <c r="Y399" s="71">
        <v>15289</v>
      </c>
      <c r="Z399" s="71">
        <v>28690</v>
      </c>
      <c r="AA399" s="71">
        <v>7211</v>
      </c>
      <c r="AB399" s="71">
        <v>41802</v>
      </c>
      <c r="AC399" s="71">
        <v>0</v>
      </c>
      <c r="AD399" s="71">
        <v>2.1853846455640551</v>
      </c>
      <c r="AE399" s="72"/>
      <c r="AF399" s="71">
        <v>252061083.42980051</v>
      </c>
      <c r="AG399" s="71">
        <v>3016642.0322173149</v>
      </c>
      <c r="AH399" s="71">
        <v>1438553.3592132221</v>
      </c>
      <c r="AI399" s="71">
        <v>71130026.715103313</v>
      </c>
      <c r="AJ399" s="71">
        <v>106353533.1246054</v>
      </c>
      <c r="AK399" s="71">
        <v>0</v>
      </c>
      <c r="AL399" s="71">
        <v>0</v>
      </c>
      <c r="AM399" s="71">
        <v>5733239.4539580103</v>
      </c>
      <c r="AN399" s="71">
        <v>0</v>
      </c>
      <c r="AO399" s="71">
        <v>0</v>
      </c>
      <c r="AP399" s="71">
        <v>439733078.11489779</v>
      </c>
      <c r="AQ399" s="72"/>
      <c r="AR399" s="71">
        <v>572</v>
      </c>
      <c r="AS399" s="71">
        <v>106</v>
      </c>
      <c r="AT399" s="71">
        <v>0</v>
      </c>
      <c r="AU399" s="71">
        <v>3</v>
      </c>
      <c r="AV399" s="71">
        <v>0</v>
      </c>
      <c r="AW399" s="71">
        <v>0</v>
      </c>
      <c r="AX399" s="71"/>
      <c r="AY399" s="72"/>
      <c r="AZ399" s="71">
        <v>2543.076</v>
      </c>
      <c r="BA399" s="71">
        <v>4888.2</v>
      </c>
      <c r="BB399" s="71">
        <v>0</v>
      </c>
      <c r="BC399" s="71">
        <v>1218.2</v>
      </c>
      <c r="BD399" s="71">
        <v>0</v>
      </c>
      <c r="BE399" s="71">
        <v>0</v>
      </c>
      <c r="BF399" s="71"/>
      <c r="BG399" s="72"/>
      <c r="BH399" s="71">
        <v>0</v>
      </c>
      <c r="BI399" s="71">
        <v>0</v>
      </c>
      <c r="BJ399" s="71">
        <v>218.767</v>
      </c>
      <c r="BK399" s="71">
        <v>0</v>
      </c>
      <c r="BL399" s="71">
        <v>29.942999999999998</v>
      </c>
      <c r="BM399" s="71">
        <v>0</v>
      </c>
      <c r="BN399" s="72"/>
      <c r="BO399" s="71">
        <v>0</v>
      </c>
      <c r="BP399" s="71">
        <v>0</v>
      </c>
      <c r="BQ399" s="71">
        <v>8</v>
      </c>
      <c r="BR399" s="71">
        <v>0</v>
      </c>
      <c r="BS399" s="71">
        <v>3</v>
      </c>
      <c r="BT399" s="71">
        <v>0</v>
      </c>
      <c r="BU399"/>
      <c r="BV399" s="70">
        <v>240.66200000000001</v>
      </c>
      <c r="BW399" s="70">
        <v>0</v>
      </c>
      <c r="BX399" s="70">
        <v>8.048</v>
      </c>
      <c r="BY399" s="70">
        <v>0</v>
      </c>
      <c r="BZ399" s="70">
        <v>0</v>
      </c>
      <c r="CA399" s="70">
        <v>0</v>
      </c>
      <c r="CB399" s="70">
        <v>0</v>
      </c>
      <c r="CC399" s="70">
        <v>0</v>
      </c>
      <c r="CD399" s="70">
        <v>0</v>
      </c>
    </row>
    <row r="400" spans="1:82">
      <c r="A400" s="70" t="s">
        <v>2169</v>
      </c>
      <c r="B400" s="70">
        <v>405</v>
      </c>
      <c r="C400" s="70">
        <v>14</v>
      </c>
      <c r="D400" s="70">
        <v>24</v>
      </c>
      <c r="E400" s="70">
        <v>2017</v>
      </c>
      <c r="F400" s="70" t="s">
        <v>156</v>
      </c>
      <c r="G400" s="70" t="s">
        <v>2155</v>
      </c>
      <c r="H400" s="70" t="s">
        <v>2156</v>
      </c>
      <c r="I400" s="148"/>
      <c r="J400" s="71">
        <v>212.12012771386514</v>
      </c>
      <c r="K400" s="71">
        <v>4.1609266785442989</v>
      </c>
      <c r="L400" s="71">
        <v>12.793984545996768</v>
      </c>
      <c r="M400" s="71">
        <v>56.526274942187221</v>
      </c>
      <c r="N400" s="71">
        <v>84.645506242624123</v>
      </c>
      <c r="O400" s="71">
        <v>48.232910152855943</v>
      </c>
      <c r="P400" s="71">
        <v>34.819129716273643</v>
      </c>
      <c r="Q400" s="71">
        <v>2.84685833366773</v>
      </c>
      <c r="R400" s="71">
        <v>0</v>
      </c>
      <c r="S400" s="71">
        <v>2.489092537778097</v>
      </c>
      <c r="T400" s="72"/>
      <c r="U400" s="71">
        <v>20131107</v>
      </c>
      <c r="V400" s="71">
        <v>1796</v>
      </c>
      <c r="W400" s="71">
        <v>301</v>
      </c>
      <c r="X400" s="71">
        <v>12137</v>
      </c>
      <c r="Y400" s="71">
        <v>15423</v>
      </c>
      <c r="Z400" s="71">
        <v>28838</v>
      </c>
      <c r="AA400" s="71">
        <v>7212</v>
      </c>
      <c r="AB400" s="71">
        <v>41680</v>
      </c>
      <c r="AC400" s="71">
        <v>0</v>
      </c>
      <c r="AD400" s="71">
        <v>2.489092537778097</v>
      </c>
      <c r="AE400" s="72"/>
      <c r="AF400" s="71">
        <v>245323337.8038795</v>
      </c>
      <c r="AG400" s="71">
        <v>2927589.489047599</v>
      </c>
      <c r="AH400" s="71">
        <v>1872424.4975559551</v>
      </c>
      <c r="AI400" s="71">
        <v>74836357.454501152</v>
      </c>
      <c r="AJ400" s="71">
        <v>112889860.0287174</v>
      </c>
      <c r="AK400" s="71">
        <v>0</v>
      </c>
      <c r="AL400" s="71">
        <v>0</v>
      </c>
      <c r="AM400" s="71">
        <v>5725451.6490718843</v>
      </c>
      <c r="AN400" s="71">
        <v>0</v>
      </c>
      <c r="AO400" s="71">
        <v>0</v>
      </c>
      <c r="AP400" s="71">
        <v>443575020.92277348</v>
      </c>
      <c r="AQ400" s="72"/>
      <c r="AR400" s="71">
        <v>627</v>
      </c>
      <c r="AS400" s="71">
        <v>113</v>
      </c>
      <c r="AT400" s="71">
        <v>0</v>
      </c>
      <c r="AU400" s="71">
        <v>3</v>
      </c>
      <c r="AV400" s="71">
        <v>0</v>
      </c>
      <c r="AW400" s="71">
        <v>0</v>
      </c>
      <c r="AX400" s="71"/>
      <c r="AY400" s="72"/>
      <c r="AZ400" s="71">
        <v>2820.076</v>
      </c>
      <c r="BA400" s="71">
        <v>5330.1</v>
      </c>
      <c r="BB400" s="71">
        <v>0</v>
      </c>
      <c r="BC400" s="71">
        <v>1218.2</v>
      </c>
      <c r="BD400" s="71">
        <v>0</v>
      </c>
      <c r="BE400" s="71">
        <v>0</v>
      </c>
      <c r="BF400" s="71"/>
      <c r="BG400" s="72"/>
      <c r="BH400" s="71">
        <v>0</v>
      </c>
      <c r="BI400" s="71">
        <v>0</v>
      </c>
      <c r="BJ400" s="71">
        <v>223.52799999999999</v>
      </c>
      <c r="BK400" s="71">
        <v>0</v>
      </c>
      <c r="BL400" s="71">
        <v>65.376999999999995</v>
      </c>
      <c r="BM400" s="71">
        <v>0</v>
      </c>
      <c r="BN400" s="72"/>
      <c r="BO400" s="71">
        <v>0</v>
      </c>
      <c r="BP400" s="71">
        <v>0</v>
      </c>
      <c r="BQ400" s="71">
        <v>8</v>
      </c>
      <c r="BR400" s="71">
        <v>0</v>
      </c>
      <c r="BS400" s="71">
        <v>3</v>
      </c>
      <c r="BT400" s="71">
        <v>0</v>
      </c>
      <c r="BU400"/>
      <c r="BV400" s="70">
        <v>244.35300000000001</v>
      </c>
      <c r="BW400" s="70">
        <v>0</v>
      </c>
      <c r="BX400" s="70">
        <v>44.552</v>
      </c>
      <c r="BY400" s="70">
        <v>0</v>
      </c>
      <c r="BZ400" s="70">
        <v>0</v>
      </c>
      <c r="CA400" s="70">
        <v>0</v>
      </c>
      <c r="CB400" s="70">
        <v>0</v>
      </c>
      <c r="CC400" s="70">
        <v>0</v>
      </c>
      <c r="CD400" s="70">
        <v>0</v>
      </c>
    </row>
    <row r="401" spans="1:82">
      <c r="A401" s="70" t="s">
        <v>2170</v>
      </c>
      <c r="B401" s="70">
        <v>406</v>
      </c>
      <c r="C401" s="70">
        <v>15</v>
      </c>
      <c r="D401" s="70">
        <v>24</v>
      </c>
      <c r="E401" s="70">
        <v>2018</v>
      </c>
      <c r="F401" s="70" t="s">
        <v>183</v>
      </c>
      <c r="G401" s="70" t="s">
        <v>2155</v>
      </c>
      <c r="H401" s="70" t="s">
        <v>2156</v>
      </c>
      <c r="I401" s="148"/>
      <c r="J401" s="71">
        <v>203.55022660844702</v>
      </c>
      <c r="K401" s="71">
        <v>3.8062723156397222</v>
      </c>
      <c r="L401" s="71">
        <v>11.830648563451962</v>
      </c>
      <c r="M401" s="71">
        <v>54.931426317075015</v>
      </c>
      <c r="N401" s="71">
        <v>79.325877596621467</v>
      </c>
      <c r="O401" s="71">
        <v>47.398928469987119</v>
      </c>
      <c r="P401" s="71">
        <v>34.257437001939152</v>
      </c>
      <c r="Q401" s="71">
        <v>2.6252341186078501</v>
      </c>
      <c r="R401" s="71">
        <v>0</v>
      </c>
      <c r="S401" s="71">
        <v>2.593445672242805</v>
      </c>
      <c r="T401" s="72"/>
      <c r="U401" s="71">
        <v>22079730</v>
      </c>
      <c r="V401" s="71">
        <v>1796</v>
      </c>
      <c r="W401" s="71">
        <v>301</v>
      </c>
      <c r="X401" s="71">
        <v>12137</v>
      </c>
      <c r="Y401" s="71">
        <v>15535</v>
      </c>
      <c r="Z401" s="71">
        <v>28882</v>
      </c>
      <c r="AA401" s="71">
        <v>7167</v>
      </c>
      <c r="AB401" s="71">
        <v>41420</v>
      </c>
      <c r="AC401" s="71">
        <v>0</v>
      </c>
      <c r="AD401" s="71">
        <v>2.593445672242805</v>
      </c>
      <c r="AE401" s="72"/>
      <c r="AF401" s="71">
        <v>246559023.99878341</v>
      </c>
      <c r="AG401" s="71">
        <v>2609048.6003746781</v>
      </c>
      <c r="AH401" s="71">
        <v>1779264.621041056</v>
      </c>
      <c r="AI401" s="71">
        <v>73037140.999954179</v>
      </c>
      <c r="AJ401" s="71">
        <v>112488177.1297798</v>
      </c>
      <c r="AK401" s="71">
        <v>0</v>
      </c>
      <c r="AL401" s="71">
        <v>0</v>
      </c>
      <c r="AM401" s="71">
        <v>5701509.0056764968</v>
      </c>
      <c r="AN401" s="71">
        <v>0</v>
      </c>
      <c r="AO401" s="71">
        <v>0</v>
      </c>
      <c r="AP401" s="71">
        <v>442174164.35560966</v>
      </c>
      <c r="AQ401" s="72"/>
      <c r="AR401" s="71">
        <v>657</v>
      </c>
      <c r="AS401" s="71">
        <v>117</v>
      </c>
      <c r="AT401" s="71">
        <v>0</v>
      </c>
      <c r="AU401" s="71">
        <v>4</v>
      </c>
      <c r="AV401" s="71">
        <v>0</v>
      </c>
      <c r="AW401" s="71">
        <v>0</v>
      </c>
      <c r="AX401" s="71"/>
      <c r="AY401" s="72"/>
      <c r="AZ401" s="71">
        <v>2975.6660000000002</v>
      </c>
      <c r="BA401" s="71">
        <v>5443.5</v>
      </c>
      <c r="BB401" s="71">
        <v>0</v>
      </c>
      <c r="BC401" s="71">
        <v>1408</v>
      </c>
      <c r="BD401" s="71">
        <v>0</v>
      </c>
      <c r="BE401" s="71">
        <v>0</v>
      </c>
      <c r="BF401" s="71"/>
      <c r="BG401" s="72"/>
      <c r="BH401" s="71">
        <v>0</v>
      </c>
      <c r="BI401" s="71">
        <v>0</v>
      </c>
      <c r="BJ401" s="71">
        <v>207.852</v>
      </c>
      <c r="BK401" s="71">
        <v>0</v>
      </c>
      <c r="BL401" s="71">
        <v>65.3</v>
      </c>
      <c r="BM401" s="71">
        <v>0</v>
      </c>
      <c r="BN401" s="72"/>
      <c r="BO401" s="71">
        <v>0</v>
      </c>
      <c r="BP401" s="71">
        <v>0</v>
      </c>
      <c r="BQ401" s="71">
        <v>8</v>
      </c>
      <c r="BR401" s="71">
        <v>0</v>
      </c>
      <c r="BS401" s="71">
        <v>3</v>
      </c>
      <c r="BT401" s="71">
        <v>0</v>
      </c>
      <c r="BU401"/>
      <c r="BV401" s="70">
        <v>225.904</v>
      </c>
      <c r="BW401" s="70">
        <v>0</v>
      </c>
      <c r="BX401" s="70">
        <v>47.247999999999998</v>
      </c>
      <c r="BY401" s="70">
        <v>0</v>
      </c>
      <c r="BZ401" s="70">
        <v>0</v>
      </c>
      <c r="CA401" s="70">
        <v>0</v>
      </c>
      <c r="CB401" s="70">
        <v>0</v>
      </c>
      <c r="CC401" s="70">
        <v>0</v>
      </c>
      <c r="CD401" s="70">
        <v>0</v>
      </c>
    </row>
    <row r="402" spans="1:82">
      <c r="A402" s="70" t="s">
        <v>2171</v>
      </c>
      <c r="B402" s="70">
        <v>407</v>
      </c>
      <c r="C402" s="70">
        <v>16</v>
      </c>
      <c r="D402" s="70">
        <v>24</v>
      </c>
      <c r="E402" s="70">
        <v>2019</v>
      </c>
      <c r="F402" s="70" t="s">
        <v>158</v>
      </c>
      <c r="G402" s="70" t="s">
        <v>2155</v>
      </c>
      <c r="H402" s="70" t="s">
        <v>2156</v>
      </c>
      <c r="I402" s="148"/>
      <c r="J402" s="71">
        <v>190.3716532444391</v>
      </c>
      <c r="K402" s="71">
        <v>3.4256464285586152</v>
      </c>
      <c r="L402" s="71">
        <v>11.901648081014452</v>
      </c>
      <c r="M402" s="71">
        <v>48.731509874693614</v>
      </c>
      <c r="N402" s="71">
        <v>73.185834249306382</v>
      </c>
      <c r="O402" s="71">
        <v>46.110079807687214</v>
      </c>
      <c r="P402" s="71">
        <v>32.830213642970236</v>
      </c>
      <c r="Q402" s="71">
        <v>2.5372773867700502</v>
      </c>
      <c r="R402" s="71">
        <v>0</v>
      </c>
      <c r="S402" s="71">
        <v>2.3887962706630348</v>
      </c>
      <c r="T402" s="72"/>
      <c r="U402" s="71">
        <v>21352617</v>
      </c>
      <c r="V402" s="71">
        <v>1796</v>
      </c>
      <c r="W402" s="71">
        <v>301</v>
      </c>
      <c r="X402" s="71">
        <v>12137</v>
      </c>
      <c r="Y402" s="71">
        <v>15654</v>
      </c>
      <c r="Z402" s="71">
        <v>28868</v>
      </c>
      <c r="AA402" s="71">
        <v>6817</v>
      </c>
      <c r="AB402" s="71">
        <v>41116</v>
      </c>
      <c r="AC402" s="71">
        <v>0</v>
      </c>
      <c r="AD402" s="71">
        <v>2.3887962706630348</v>
      </c>
      <c r="AE402" s="72"/>
      <c r="AF402" s="71">
        <v>242858132.03193101</v>
      </c>
      <c r="AG402" s="71">
        <v>2517261.7747274828</v>
      </c>
      <c r="AH402" s="71">
        <v>1904882.2391047049</v>
      </c>
      <c r="AI402" s="71">
        <v>71560452.674949333</v>
      </c>
      <c r="AJ402" s="71">
        <v>103969656.47264589</v>
      </c>
      <c r="AK402" s="71">
        <v>0</v>
      </c>
      <c r="AL402" s="71">
        <v>0</v>
      </c>
      <c r="AM402" s="71">
        <v>5599689.6789177163</v>
      </c>
      <c r="AN402" s="71">
        <v>0</v>
      </c>
      <c r="AO402" s="71">
        <v>0</v>
      </c>
      <c r="AP402" s="71">
        <v>428410074.87227613</v>
      </c>
      <c r="AQ402" s="72"/>
      <c r="AR402" s="71">
        <v>698</v>
      </c>
      <c r="AS402" s="71">
        <v>120</v>
      </c>
      <c r="AT402" s="71">
        <v>0</v>
      </c>
      <c r="AU402" s="71">
        <v>4</v>
      </c>
      <c r="AV402" s="71">
        <v>0</v>
      </c>
      <c r="AW402" s="71">
        <v>0</v>
      </c>
      <c r="AX402" s="71"/>
      <c r="AY402" s="72"/>
      <c r="AZ402" s="71">
        <v>3193.0960000000009</v>
      </c>
      <c r="BA402" s="71">
        <v>5562.7000000000007</v>
      </c>
      <c r="BB402" s="71">
        <v>0</v>
      </c>
      <c r="BC402" s="71">
        <v>1408.2</v>
      </c>
      <c r="BD402" s="71">
        <v>0</v>
      </c>
      <c r="BE402" s="71">
        <v>0</v>
      </c>
      <c r="BF402" s="71"/>
      <c r="BG402" s="72"/>
      <c r="BH402" s="71">
        <v>0</v>
      </c>
      <c r="BI402" s="71">
        <v>0</v>
      </c>
      <c r="BJ402" s="71">
        <v>184.08199999999999</v>
      </c>
      <c r="BK402" s="71">
        <v>0</v>
      </c>
      <c r="BL402" s="71">
        <v>61.884</v>
      </c>
      <c r="BM402" s="71">
        <v>0</v>
      </c>
      <c r="BN402" s="72"/>
      <c r="BO402" s="71">
        <v>0</v>
      </c>
      <c r="BP402" s="71">
        <v>0</v>
      </c>
      <c r="BQ402" s="71">
        <v>8</v>
      </c>
      <c r="BR402" s="71">
        <v>0</v>
      </c>
      <c r="BS402" s="71">
        <v>2</v>
      </c>
      <c r="BT402" s="71">
        <v>0</v>
      </c>
      <c r="BU402"/>
      <c r="BV402" s="70">
        <v>200.28299999999999</v>
      </c>
      <c r="BW402" s="70">
        <v>0</v>
      </c>
      <c r="BX402" s="70">
        <v>45.683</v>
      </c>
      <c r="BY402" s="70">
        <v>0</v>
      </c>
      <c r="BZ402" s="70">
        <v>0</v>
      </c>
      <c r="CA402" s="70">
        <v>0</v>
      </c>
      <c r="CB402" s="70">
        <v>0</v>
      </c>
      <c r="CC402" s="70">
        <v>0</v>
      </c>
      <c r="CD402" s="70">
        <v>0</v>
      </c>
    </row>
    <row r="403" spans="1:82">
      <c r="A403" s="70" t="s">
        <v>2172</v>
      </c>
      <c r="B403" s="70">
        <v>408</v>
      </c>
      <c r="C403" s="70">
        <v>17</v>
      </c>
      <c r="D403" s="70">
        <v>24</v>
      </c>
      <c r="E403" s="70">
        <v>2020</v>
      </c>
      <c r="F403" s="70" t="s">
        <v>159</v>
      </c>
      <c r="G403" s="70" t="s">
        <v>2155</v>
      </c>
      <c r="H403" s="70" t="s">
        <v>2156</v>
      </c>
      <c r="I403" s="148"/>
      <c r="J403" s="71">
        <v>170.8138815001746</v>
      </c>
      <c r="K403" s="71">
        <v>3.695003416402598</v>
      </c>
      <c r="L403" s="71">
        <v>11.254805185905145</v>
      </c>
      <c r="M403" s="71">
        <v>44.186428509833362</v>
      </c>
      <c r="N403" s="71">
        <v>69.541801034725509</v>
      </c>
      <c r="O403" s="71">
        <v>40.488513064251485</v>
      </c>
      <c r="P403" s="71">
        <v>30.64287950720859</v>
      </c>
      <c r="Q403" s="71">
        <v>2.4060692004631199</v>
      </c>
      <c r="R403" s="71">
        <v>0</v>
      </c>
      <c r="S403" s="71">
        <v>2.6140637717650801</v>
      </c>
      <c r="T403" s="72"/>
      <c r="U403" s="71">
        <v>19612090</v>
      </c>
      <c r="V403" s="71">
        <v>1686</v>
      </c>
      <c r="W403" s="71">
        <v>414</v>
      </c>
      <c r="X403" s="71">
        <v>11807</v>
      </c>
      <c r="Y403" s="71">
        <v>15699</v>
      </c>
      <c r="Z403" s="71">
        <v>28932</v>
      </c>
      <c r="AA403" s="71">
        <v>6763</v>
      </c>
      <c r="AB403" s="71">
        <v>40808</v>
      </c>
      <c r="AC403" s="71">
        <v>0</v>
      </c>
      <c r="AD403" s="71">
        <v>2.6140637717650801</v>
      </c>
      <c r="AE403" s="72"/>
      <c r="AF403" s="71">
        <v>229070530.36914349</v>
      </c>
      <c r="AG403" s="71">
        <v>2629578.0189822735</v>
      </c>
      <c r="AH403" s="71">
        <v>1703759.2397982392</v>
      </c>
      <c r="AI403" s="71">
        <v>67860187.644448906</v>
      </c>
      <c r="AJ403" s="71">
        <v>114218769.56998239</v>
      </c>
      <c r="AK403" s="71"/>
      <c r="AL403" s="71"/>
      <c r="AM403" s="71">
        <v>5325897.3863363005</v>
      </c>
      <c r="AN403" s="71"/>
      <c r="AO403" s="71"/>
      <c r="AP403" s="71">
        <v>420808722.22869164</v>
      </c>
      <c r="AQ403" s="72"/>
      <c r="AR403" s="71">
        <v>719</v>
      </c>
      <c r="AS403" s="71">
        <v>121</v>
      </c>
      <c r="AT403" s="71">
        <v>0</v>
      </c>
      <c r="AU403" s="71">
        <v>5</v>
      </c>
      <c r="AV403" s="71">
        <v>0</v>
      </c>
      <c r="AW403" s="71">
        <v>0</v>
      </c>
      <c r="AX403" s="71"/>
      <c r="AY403" s="72"/>
      <c r="AZ403" s="71">
        <v>3304.1200000000022</v>
      </c>
      <c r="BA403" s="71">
        <v>5795.7999999999993</v>
      </c>
      <c r="BB403" s="71">
        <v>0</v>
      </c>
      <c r="BC403" s="71">
        <v>1938.2</v>
      </c>
      <c r="BD403" s="71">
        <v>0</v>
      </c>
      <c r="BE403" s="71">
        <v>0</v>
      </c>
      <c r="BF403" s="71"/>
      <c r="BG403" s="72"/>
      <c r="BH403" s="71">
        <v>0</v>
      </c>
      <c r="BI403" s="71">
        <v>0</v>
      </c>
      <c r="BJ403" s="71">
        <v>156.99600000000001</v>
      </c>
      <c r="BK403" s="71">
        <v>0</v>
      </c>
      <c r="BL403" s="71">
        <v>58.134999999999998</v>
      </c>
      <c r="BM403" s="71">
        <v>0</v>
      </c>
      <c r="BN403" s="72"/>
      <c r="BO403" s="71">
        <v>0</v>
      </c>
      <c r="BP403" s="71">
        <v>0</v>
      </c>
      <c r="BQ403" s="71">
        <v>8</v>
      </c>
      <c r="BR403" s="71">
        <v>0</v>
      </c>
      <c r="BS403" s="71">
        <v>2</v>
      </c>
      <c r="BT403" s="71">
        <v>0</v>
      </c>
      <c r="BU403"/>
      <c r="BV403" s="70">
        <v>172.94399999999999</v>
      </c>
      <c r="BW403" s="70">
        <v>0</v>
      </c>
      <c r="BX403" s="70">
        <v>42.186999999999998</v>
      </c>
      <c r="BY403" s="70">
        <v>0</v>
      </c>
      <c r="BZ403" s="70">
        <v>0</v>
      </c>
      <c r="CA403" s="70">
        <v>0</v>
      </c>
      <c r="CB403" s="70">
        <v>0</v>
      </c>
      <c r="CC403" s="70">
        <v>0</v>
      </c>
      <c r="CD403" s="70">
        <v>0</v>
      </c>
    </row>
    <row r="404" spans="1:82">
      <c r="A404" s="70" t="s">
        <v>2173</v>
      </c>
      <c r="B404" s="70">
        <v>408</v>
      </c>
      <c r="C404" s="70">
        <v>18</v>
      </c>
      <c r="D404" s="70">
        <v>24</v>
      </c>
      <c r="E404" s="70">
        <v>2021</v>
      </c>
      <c r="F404" s="70" t="s">
        <v>160</v>
      </c>
      <c r="G404" s="70" t="s">
        <v>2155</v>
      </c>
      <c r="H404" s="70" t="s">
        <v>2156</v>
      </c>
      <c r="I404" s="148"/>
      <c r="J404" s="71">
        <v>171.35532704497427</v>
      </c>
      <c r="K404" s="71">
        <v>3.8750444951130301</v>
      </c>
      <c r="L404" s="71">
        <v>10.026571214683274</v>
      </c>
      <c r="M404" s="71">
        <v>47.826531130522142</v>
      </c>
      <c r="N404" s="71">
        <v>74.508781384776967</v>
      </c>
      <c r="O404" s="71">
        <v>39.212423135761888</v>
      </c>
      <c r="P404" s="71">
        <v>31.332090566677241</v>
      </c>
      <c r="Q404" s="71">
        <v>2.3645026882739599</v>
      </c>
      <c r="R404" s="71">
        <v>0</v>
      </c>
      <c r="S404" s="71">
        <v>3.3029161248576822</v>
      </c>
      <c r="T404" s="72"/>
      <c r="U404" s="71">
        <v>21322154</v>
      </c>
      <c r="V404" s="71">
        <v>1686</v>
      </c>
      <c r="W404" s="71">
        <v>414</v>
      </c>
      <c r="X404" s="71">
        <v>11807</v>
      </c>
      <c r="Y404" s="71">
        <v>15780</v>
      </c>
      <c r="Z404" s="71">
        <v>28851</v>
      </c>
      <c r="AA404" s="71">
        <v>6743</v>
      </c>
      <c r="AB404" s="71">
        <v>40497</v>
      </c>
      <c r="AC404" s="71">
        <v>0</v>
      </c>
      <c r="AD404" s="71">
        <v>3.3029161248576822</v>
      </c>
      <c r="AE404" s="72"/>
      <c r="AF404" s="71">
        <v>231049218.36630127</v>
      </c>
      <c r="AG404" s="71">
        <v>2720245.9116914044</v>
      </c>
      <c r="AH404" s="71">
        <v>1473324.9652138026</v>
      </c>
      <c r="AI404" s="71">
        <v>73662372.908553571</v>
      </c>
      <c r="AJ404" s="71">
        <v>115646125.0349343</v>
      </c>
      <c r="AK404" s="71">
        <v>0</v>
      </c>
      <c r="AL404" s="71">
        <v>0</v>
      </c>
      <c r="AM404" s="71">
        <v>5315793.6645525945</v>
      </c>
      <c r="AN404" s="71">
        <v>0</v>
      </c>
      <c r="AO404" s="71">
        <v>0</v>
      </c>
      <c r="AP404" s="71">
        <v>429867080.85124689</v>
      </c>
      <c r="AQ404" s="72"/>
      <c r="AR404" s="71">
        <v>751</v>
      </c>
      <c r="AS404" s="71">
        <v>122</v>
      </c>
      <c r="AT404" s="71">
        <v>0</v>
      </c>
      <c r="AU404" s="71">
        <v>5</v>
      </c>
      <c r="AV404" s="71">
        <v>0</v>
      </c>
      <c r="AW404" s="71">
        <v>0</v>
      </c>
      <c r="AX404" s="71"/>
      <c r="AY404" s="72"/>
      <c r="AZ404" s="71">
        <v>3464.1000000000022</v>
      </c>
      <c r="BA404" s="71">
        <v>5835.4</v>
      </c>
      <c r="BB404" s="71">
        <v>0</v>
      </c>
      <c r="BC404" s="71">
        <v>1938.2</v>
      </c>
      <c r="BD404" s="71">
        <v>0</v>
      </c>
      <c r="BE404" s="71">
        <v>0</v>
      </c>
      <c r="BF404" s="71"/>
      <c r="BG404" s="72"/>
      <c r="BH404" s="71">
        <v>0</v>
      </c>
      <c r="BI404" s="71">
        <v>0</v>
      </c>
      <c r="BJ404" s="71">
        <v>167.87899999999999</v>
      </c>
      <c r="BK404" s="71">
        <v>0</v>
      </c>
      <c r="BL404" s="71">
        <v>53.148000000000003</v>
      </c>
      <c r="BM404" s="71">
        <v>0</v>
      </c>
      <c r="BN404" s="72"/>
      <c r="BO404" s="71">
        <v>0</v>
      </c>
      <c r="BP404" s="71">
        <v>0</v>
      </c>
      <c r="BQ404" s="71">
        <v>8</v>
      </c>
      <c r="BR404" s="71">
        <v>0</v>
      </c>
      <c r="BS404" s="71">
        <v>2</v>
      </c>
      <c r="BT404" s="71">
        <v>0</v>
      </c>
      <c r="BU404"/>
      <c r="BV404" s="70">
        <v>183.14699999999999</v>
      </c>
      <c r="BW404" s="70">
        <v>0</v>
      </c>
      <c r="BX404" s="70">
        <v>37.880000000000003</v>
      </c>
      <c r="BY404" s="70">
        <v>0</v>
      </c>
      <c r="BZ404" s="70">
        <v>0</v>
      </c>
      <c r="CA404" s="70">
        <v>0</v>
      </c>
      <c r="CB404" s="70">
        <v>0</v>
      </c>
      <c r="CC404" s="70">
        <v>0</v>
      </c>
      <c r="CD404" s="70">
        <v>0</v>
      </c>
    </row>
    <row r="405" spans="1:82">
      <c r="A405" s="70" t="s">
        <v>2174</v>
      </c>
      <c r="B405" s="70">
        <v>408</v>
      </c>
      <c r="C405" s="70">
        <v>19</v>
      </c>
      <c r="D405" s="70">
        <v>24</v>
      </c>
      <c r="E405" s="70">
        <v>2022</v>
      </c>
      <c r="F405" s="70" t="s">
        <v>161</v>
      </c>
      <c r="G405" s="70" t="s">
        <v>2155</v>
      </c>
      <c r="H405" s="70" t="s">
        <v>2156</v>
      </c>
      <c r="I405" s="148"/>
      <c r="J405" s="71">
        <v>178.77397349170926</v>
      </c>
      <c r="K405" s="71">
        <v>3.6721344906623905</v>
      </c>
      <c r="L405" s="71">
        <v>9.6038307163498455</v>
      </c>
      <c r="M405" s="71">
        <v>49.523998784263725</v>
      </c>
      <c r="N405" s="71">
        <v>71.934177844961852</v>
      </c>
      <c r="O405" s="71">
        <v>41.220050725722629</v>
      </c>
      <c r="P405" s="71">
        <v>31.186578529666754</v>
      </c>
      <c r="Q405" s="71">
        <v>2.3590323289438806</v>
      </c>
      <c r="R405" s="71">
        <v>0</v>
      </c>
      <c r="S405" s="71">
        <v>1.538894260038401</v>
      </c>
      <c r="T405" s="72"/>
      <c r="U405" s="71">
        <v>24601254</v>
      </c>
      <c r="V405" s="71">
        <v>1686</v>
      </c>
      <c r="W405" s="71">
        <v>414</v>
      </c>
      <c r="X405" s="71">
        <v>11807</v>
      </c>
      <c r="Y405" s="71">
        <v>15792</v>
      </c>
      <c r="Z405" s="71">
        <v>28815</v>
      </c>
      <c r="AA405" s="71">
        <v>6814</v>
      </c>
      <c r="AB405" s="71">
        <v>40072</v>
      </c>
      <c r="AC405" s="71">
        <v>0</v>
      </c>
      <c r="AD405" s="71">
        <v>1.538894260038401</v>
      </c>
      <c r="AE405" s="72"/>
      <c r="AF405" s="71">
        <v>234185342.92032462</v>
      </c>
      <c r="AG405" s="71">
        <v>2738675.3014990394</v>
      </c>
      <c r="AH405" s="71">
        <v>1683765.6924908538</v>
      </c>
      <c r="AI405" s="71">
        <v>70143957.925253153</v>
      </c>
      <c r="AJ405" s="71">
        <v>119787063.43571194</v>
      </c>
      <c r="AK405" s="71">
        <v>0</v>
      </c>
      <c r="AL405" s="71">
        <v>0</v>
      </c>
      <c r="AM405" s="71">
        <v>5174388.9414819349</v>
      </c>
      <c r="AN405" s="71">
        <v>0</v>
      </c>
      <c r="AO405" s="71">
        <v>0</v>
      </c>
      <c r="AP405" s="71">
        <v>433713194.21676153</v>
      </c>
      <c r="AQ405" s="72"/>
      <c r="AR405" s="71">
        <v>796</v>
      </c>
      <c r="AS405" s="71">
        <v>125</v>
      </c>
      <c r="AT405" s="71">
        <v>0</v>
      </c>
      <c r="AU405" s="71">
        <v>5</v>
      </c>
      <c r="AV405" s="71">
        <v>0</v>
      </c>
      <c r="AW405" s="71">
        <v>0</v>
      </c>
      <c r="AX405" s="71"/>
      <c r="AY405" s="72"/>
      <c r="AZ405" s="71">
        <v>3729.7000000000025</v>
      </c>
      <c r="BA405" s="71">
        <v>5891.5</v>
      </c>
      <c r="BB405" s="71">
        <v>0</v>
      </c>
      <c r="BC405" s="71">
        <v>1938.2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2175</v>
      </c>
      <c r="B406" s="70">
        <v>408</v>
      </c>
      <c r="C406" s="70">
        <v>20</v>
      </c>
      <c r="D406" s="70">
        <v>24</v>
      </c>
      <c r="E406" s="70">
        <v>2023</v>
      </c>
      <c r="F406" s="70" t="s">
        <v>1539</v>
      </c>
      <c r="G406" s="1064" t="s">
        <v>2155</v>
      </c>
      <c r="H406" s="70" t="s">
        <v>2156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852</v>
      </c>
      <c r="AS406" s="71">
        <v>125</v>
      </c>
      <c r="AT406" s="71">
        <v>0</v>
      </c>
      <c r="AU406" s="71">
        <v>4</v>
      </c>
      <c r="AV406" s="71">
        <v>0</v>
      </c>
      <c r="AW406" s="71">
        <v>0</v>
      </c>
      <c r="AX406" s="71"/>
      <c r="AY406" s="72"/>
      <c r="AZ406" s="71">
        <v>4039.4200000000042</v>
      </c>
      <c r="BA406" s="71">
        <v>5891.5</v>
      </c>
      <c r="BB406" s="71">
        <v>0</v>
      </c>
      <c r="BC406" s="71">
        <v>1408.2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2176</v>
      </c>
      <c r="B407" s="70">
        <v>408</v>
      </c>
      <c r="C407" s="70">
        <v>21</v>
      </c>
      <c r="D407" s="70">
        <v>24</v>
      </c>
      <c r="E407" s="70">
        <v>2024</v>
      </c>
      <c r="F407" s="70" t="s">
        <v>1558</v>
      </c>
      <c r="G407" s="1064" t="s">
        <v>2155</v>
      </c>
      <c r="H407" s="70" t="s">
        <v>2156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2177</v>
      </c>
      <c r="B408" s="70">
        <v>69</v>
      </c>
      <c r="C408" s="70">
        <v>1</v>
      </c>
      <c r="D408" s="70">
        <v>5</v>
      </c>
      <c r="E408" s="70">
        <v>1990</v>
      </c>
      <c r="F408" s="70" t="s">
        <v>787</v>
      </c>
      <c r="G408" s="70" t="s">
        <v>2178</v>
      </c>
      <c r="H408" s="70" t="s">
        <v>2179</v>
      </c>
      <c r="I408" s="148"/>
      <c r="J408" s="71">
        <v>492.48414952920177</v>
      </c>
      <c r="K408" s="71">
        <v>4.2794151556664071</v>
      </c>
      <c r="L408" s="71">
        <v>5.7388039829274016</v>
      </c>
      <c r="M408" s="71">
        <v>28.277128502010029</v>
      </c>
      <c r="N408" s="71">
        <v>23.983586936136071</v>
      </c>
      <c r="O408" s="71">
        <v>33.889141038489129</v>
      </c>
      <c r="P408" s="71">
        <v>43.721231392878323</v>
      </c>
      <c r="Q408" s="71">
        <v>2.3570193943444901</v>
      </c>
      <c r="R408" s="71">
        <v>0</v>
      </c>
      <c r="S408" s="71">
        <v>2.97462670518627</v>
      </c>
      <c r="T408" s="72"/>
      <c r="U408" s="71">
        <v>20665174</v>
      </c>
      <c r="V408" s="71">
        <v>1895</v>
      </c>
      <c r="W408" s="71">
        <v>60</v>
      </c>
      <c r="X408" s="71">
        <v>10529</v>
      </c>
      <c r="Y408" s="71">
        <v>10323</v>
      </c>
      <c r="Z408" s="71">
        <v>13939</v>
      </c>
      <c r="AA408" s="71">
        <v>10616</v>
      </c>
      <c r="AB408" s="71">
        <v>38270</v>
      </c>
      <c r="AC408" s="71">
        <v>0</v>
      </c>
      <c r="AD408" s="71">
        <v>2.97462670518627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2180</v>
      </c>
      <c r="B409" s="70">
        <v>70</v>
      </c>
      <c r="C409" s="70">
        <v>2</v>
      </c>
      <c r="D409" s="70">
        <v>5</v>
      </c>
      <c r="E409" s="70">
        <v>2005</v>
      </c>
      <c r="F409" s="70" t="s">
        <v>789</v>
      </c>
      <c r="G409" s="70" t="s">
        <v>2178</v>
      </c>
      <c r="H409" s="70" t="s">
        <v>2179</v>
      </c>
      <c r="I409" s="148"/>
      <c r="J409" s="71">
        <v>567.14080049517474</v>
      </c>
      <c r="K409" s="71">
        <v>2.7180400216142839</v>
      </c>
      <c r="L409" s="71">
        <v>4.9182224596141397</v>
      </c>
      <c r="M409" s="71">
        <v>54.019313036157371</v>
      </c>
      <c r="N409" s="71">
        <v>36.151704741138083</v>
      </c>
      <c r="O409" s="71">
        <v>50.606550131210852</v>
      </c>
      <c r="P409" s="71">
        <v>49.818969374095033</v>
      </c>
      <c r="Q409" s="71">
        <v>2.3539804476736901</v>
      </c>
      <c r="R409" s="71">
        <v>0</v>
      </c>
      <c r="S409" s="71">
        <v>3.0664886797034452</v>
      </c>
      <c r="T409" s="72"/>
      <c r="U409" s="71">
        <v>25149442</v>
      </c>
      <c r="V409" s="71">
        <v>1326</v>
      </c>
      <c r="W409" s="71">
        <v>44</v>
      </c>
      <c r="X409" s="71">
        <v>10986</v>
      </c>
      <c r="Y409" s="71">
        <v>13457</v>
      </c>
      <c r="Z409" s="71">
        <v>24087</v>
      </c>
      <c r="AA409" s="71">
        <v>9907</v>
      </c>
      <c r="AB409" s="71">
        <v>39956</v>
      </c>
      <c r="AC409" s="71">
        <v>0</v>
      </c>
      <c r="AD409" s="71">
        <v>3.0664886797034452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2181</v>
      </c>
      <c r="B410" s="70">
        <v>71</v>
      </c>
      <c r="C410" s="70">
        <v>3</v>
      </c>
      <c r="D410" s="70">
        <v>5</v>
      </c>
      <c r="E410" s="70">
        <v>2006</v>
      </c>
      <c r="F410" s="70" t="s">
        <v>790</v>
      </c>
      <c r="G410" s="70" t="s">
        <v>2178</v>
      </c>
      <c r="H410" s="70" t="s">
        <v>2179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2182</v>
      </c>
      <c r="B411" s="70">
        <v>72</v>
      </c>
      <c r="C411" s="70">
        <v>4</v>
      </c>
      <c r="D411" s="70">
        <v>5</v>
      </c>
      <c r="E411" s="70">
        <v>2007</v>
      </c>
      <c r="F411" s="70" t="s">
        <v>791</v>
      </c>
      <c r="G411" s="70" t="s">
        <v>2178</v>
      </c>
      <c r="H411" s="70" t="s">
        <v>2179</v>
      </c>
      <c r="I411" s="148"/>
      <c r="J411" s="71">
        <v>625.17213517030348</v>
      </c>
      <c r="K411" s="71">
        <v>3.3170027028634239</v>
      </c>
      <c r="L411" s="71">
        <v>3.1440858082970098</v>
      </c>
      <c r="M411" s="71">
        <v>56.187362302358828</v>
      </c>
      <c r="N411" s="71">
        <v>39.456010730438898</v>
      </c>
      <c r="O411" s="71">
        <v>52.67877801725276</v>
      </c>
      <c r="P411" s="71">
        <v>50.590109472711781</v>
      </c>
      <c r="Q411" s="71">
        <v>2.4718476755459302</v>
      </c>
      <c r="R411" s="71">
        <v>0</v>
      </c>
      <c r="S411" s="71">
        <v>3.6841995269853731</v>
      </c>
      <c r="T411" s="72"/>
      <c r="U411" s="71">
        <v>29602987</v>
      </c>
      <c r="V411" s="71">
        <v>1220</v>
      </c>
      <c r="W411" s="71">
        <v>37</v>
      </c>
      <c r="X411" s="71">
        <v>14603</v>
      </c>
      <c r="Y411" s="71">
        <v>13822</v>
      </c>
      <c r="Z411" s="71">
        <v>26065</v>
      </c>
      <c r="AA411" s="71">
        <v>9907</v>
      </c>
      <c r="AB411" s="71">
        <v>39738</v>
      </c>
      <c r="AC411" s="71">
        <v>0</v>
      </c>
      <c r="AD411" s="71">
        <v>3.6841995269853731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2183</v>
      </c>
      <c r="B412" s="70">
        <v>73</v>
      </c>
      <c r="C412" s="70">
        <v>5</v>
      </c>
      <c r="D412" s="70">
        <v>5</v>
      </c>
      <c r="E412" s="70">
        <v>2008</v>
      </c>
      <c r="F412" s="70" t="s">
        <v>792</v>
      </c>
      <c r="G412" s="70" t="s">
        <v>2178</v>
      </c>
      <c r="H412" s="70" t="s">
        <v>2179</v>
      </c>
      <c r="I412" s="148"/>
      <c r="J412" s="71">
        <v>582.50285657961297</v>
      </c>
      <c r="K412" s="71">
        <v>2.6024127306349079</v>
      </c>
      <c r="L412" s="71">
        <v>2.8364078909337662</v>
      </c>
      <c r="M412" s="71">
        <v>61.530561679339733</v>
      </c>
      <c r="N412" s="71">
        <v>35.867291109240853</v>
      </c>
      <c r="O412" s="71">
        <v>56.357653869629708</v>
      </c>
      <c r="P412" s="71">
        <v>49.828560466702619</v>
      </c>
      <c r="Q412" s="71">
        <v>2.4388254117591202</v>
      </c>
      <c r="R412" s="71">
        <v>0</v>
      </c>
      <c r="S412" s="71">
        <v>3.236434880949222</v>
      </c>
      <c r="T412" s="72"/>
      <c r="U412" s="71">
        <v>31114866</v>
      </c>
      <c r="V412" s="71">
        <v>1220</v>
      </c>
      <c r="W412" s="71">
        <v>37</v>
      </c>
      <c r="X412" s="71">
        <v>14603</v>
      </c>
      <c r="Y412" s="71">
        <v>14031</v>
      </c>
      <c r="Z412" s="71">
        <v>28864</v>
      </c>
      <c r="AA412" s="71">
        <v>9769</v>
      </c>
      <c r="AB412" s="71">
        <v>39852</v>
      </c>
      <c r="AC412" s="71">
        <v>0</v>
      </c>
      <c r="AD412" s="71">
        <v>3.236434880949222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2184</v>
      </c>
      <c r="B413" s="70">
        <v>74</v>
      </c>
      <c r="C413" s="70">
        <v>6</v>
      </c>
      <c r="D413" s="70">
        <v>5</v>
      </c>
      <c r="E413" s="70">
        <v>2009</v>
      </c>
      <c r="F413" s="70" t="s">
        <v>176</v>
      </c>
      <c r="G413" s="70" t="s">
        <v>2178</v>
      </c>
      <c r="H413" s="70" t="s">
        <v>2179</v>
      </c>
      <c r="I413" s="148"/>
      <c r="J413" s="71">
        <v>692.01636685775168</v>
      </c>
      <c r="K413" s="71">
        <v>1.6837421001470081</v>
      </c>
      <c r="L413" s="71">
        <v>5.4395654726411786</v>
      </c>
      <c r="M413" s="71">
        <v>50.982187913396388</v>
      </c>
      <c r="N413" s="71">
        <v>31.455941572815991</v>
      </c>
      <c r="O413" s="71">
        <v>56.656016277897812</v>
      </c>
      <c r="P413" s="71">
        <v>47.334488680316468</v>
      </c>
      <c r="Q413" s="71">
        <v>2.3117234482723901</v>
      </c>
      <c r="R413" s="71">
        <v>0</v>
      </c>
      <c r="S413" s="71">
        <v>3.5118680035570198</v>
      </c>
      <c r="T413" s="72"/>
      <c r="U413" s="71">
        <v>32670026</v>
      </c>
      <c r="V413" s="71">
        <v>1078</v>
      </c>
      <c r="W413" s="71">
        <v>85</v>
      </c>
      <c r="X413" s="71">
        <v>14931</v>
      </c>
      <c r="Y413" s="71">
        <v>14074</v>
      </c>
      <c r="Z413" s="71">
        <v>28641</v>
      </c>
      <c r="AA413" s="71">
        <v>9527</v>
      </c>
      <c r="AB413" s="71">
        <v>39654</v>
      </c>
      <c r="AC413" s="71">
        <v>0</v>
      </c>
      <c r="AD413" s="71">
        <v>3.5118680035570198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4.78</v>
      </c>
      <c r="BJ413" s="71">
        <v>126.968</v>
      </c>
      <c r="BK413" s="71">
        <v>0</v>
      </c>
      <c r="BL413" s="71">
        <v>0</v>
      </c>
      <c r="BM413" s="71">
        <v>0</v>
      </c>
      <c r="BN413" s="72"/>
      <c r="BO413" s="71">
        <v>0</v>
      </c>
      <c r="BP413" s="71">
        <v>1</v>
      </c>
      <c r="BQ413" s="71">
        <v>16</v>
      </c>
      <c r="BR413" s="71">
        <v>0</v>
      </c>
      <c r="BS413" s="71">
        <v>0</v>
      </c>
      <c r="BT413" s="71">
        <v>0</v>
      </c>
      <c r="BU413"/>
      <c r="BV413" s="70">
        <v>115.44799999999999</v>
      </c>
      <c r="BW413" s="70">
        <v>0</v>
      </c>
      <c r="BX413" s="70">
        <v>0</v>
      </c>
      <c r="BY413" s="70">
        <v>0</v>
      </c>
      <c r="BZ413" s="70">
        <v>0</v>
      </c>
      <c r="CA413" s="70">
        <v>0</v>
      </c>
      <c r="CB413" s="70">
        <v>12</v>
      </c>
      <c r="CC413" s="70">
        <v>4.3</v>
      </c>
      <c r="CD413" s="70">
        <v>0</v>
      </c>
    </row>
    <row r="414" spans="1:82">
      <c r="A414" s="70" t="s">
        <v>2185</v>
      </c>
      <c r="B414" s="70">
        <v>75</v>
      </c>
      <c r="C414" s="70">
        <v>7</v>
      </c>
      <c r="D414" s="70">
        <v>5</v>
      </c>
      <c r="E414" s="70">
        <v>2010</v>
      </c>
      <c r="F414" s="70" t="s">
        <v>177</v>
      </c>
      <c r="G414" s="70" t="s">
        <v>2178</v>
      </c>
      <c r="H414" s="70" t="s">
        <v>2179</v>
      </c>
      <c r="I414" s="148"/>
      <c r="J414" s="71">
        <v>701.45504558908397</v>
      </c>
      <c r="K414" s="71">
        <v>2.3597177678710421</v>
      </c>
      <c r="L414" s="71">
        <v>5.0596342963781131</v>
      </c>
      <c r="M414" s="71">
        <v>55.989366021617421</v>
      </c>
      <c r="N414" s="71">
        <v>34.450572321491478</v>
      </c>
      <c r="O414" s="71">
        <v>50.197539867220101</v>
      </c>
      <c r="P414" s="71">
        <v>46.151897095648657</v>
      </c>
      <c r="Q414" s="71">
        <v>2.4076412484399099</v>
      </c>
      <c r="R414" s="71">
        <v>0</v>
      </c>
      <c r="S414" s="71">
        <v>3.706752660218676</v>
      </c>
      <c r="T414" s="72"/>
      <c r="U414" s="71">
        <v>32325737</v>
      </c>
      <c r="V414" s="71">
        <v>1078</v>
      </c>
      <c r="W414" s="71">
        <v>85</v>
      </c>
      <c r="X414" s="71">
        <v>14931</v>
      </c>
      <c r="Y414" s="71">
        <v>14222</v>
      </c>
      <c r="Z414" s="71">
        <v>25494</v>
      </c>
      <c r="AA414" s="71">
        <v>9057</v>
      </c>
      <c r="AB414" s="71">
        <v>39574</v>
      </c>
      <c r="AC414" s="71">
        <v>0</v>
      </c>
      <c r="AD414" s="71">
        <v>3.706752660218676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5.4450000000000003</v>
      </c>
      <c r="BJ414" s="71">
        <v>122.642</v>
      </c>
      <c r="BK414" s="71">
        <v>0</v>
      </c>
      <c r="BL414" s="71">
        <v>0</v>
      </c>
      <c r="BM414" s="71">
        <v>0</v>
      </c>
      <c r="BN414" s="72"/>
      <c r="BO414" s="71">
        <v>0</v>
      </c>
      <c r="BP414" s="71">
        <v>1</v>
      </c>
      <c r="BQ414" s="71">
        <v>16</v>
      </c>
      <c r="BR414" s="71">
        <v>0</v>
      </c>
      <c r="BS414" s="71">
        <v>0</v>
      </c>
      <c r="BT414" s="71">
        <v>0</v>
      </c>
      <c r="BU414"/>
      <c r="BV414" s="70">
        <v>109.15300000000001</v>
      </c>
      <c r="BW414" s="70">
        <v>0</v>
      </c>
      <c r="BX414" s="70">
        <v>0</v>
      </c>
      <c r="BY414" s="70">
        <v>0</v>
      </c>
      <c r="BZ414" s="70">
        <v>0</v>
      </c>
      <c r="CA414" s="70">
        <v>0</v>
      </c>
      <c r="CB414" s="70">
        <v>14.188000000000001</v>
      </c>
      <c r="CC414" s="70">
        <v>4.7460000000000004</v>
      </c>
      <c r="CD414" s="70">
        <v>0</v>
      </c>
    </row>
    <row r="415" spans="1:82">
      <c r="A415" s="70" t="s">
        <v>2186</v>
      </c>
      <c r="B415" s="70">
        <v>76</v>
      </c>
      <c r="C415" s="70">
        <v>8</v>
      </c>
      <c r="D415" s="70">
        <v>5</v>
      </c>
      <c r="E415" s="70">
        <v>2011</v>
      </c>
      <c r="F415" s="70" t="s">
        <v>178</v>
      </c>
      <c r="G415" s="70" t="s">
        <v>2178</v>
      </c>
      <c r="H415" s="70" t="s">
        <v>2179</v>
      </c>
      <c r="I415" s="148"/>
      <c r="J415" s="71">
        <v>826.2644102222788</v>
      </c>
      <c r="K415" s="71">
        <v>2.485320299992495</v>
      </c>
      <c r="L415" s="71">
        <v>3.8530905937438451</v>
      </c>
      <c r="M415" s="71">
        <v>70.215007234600904</v>
      </c>
      <c r="N415" s="71">
        <v>42.152024352766048</v>
      </c>
      <c r="O415" s="71">
        <v>48.727417005680167</v>
      </c>
      <c r="P415" s="71">
        <v>44.615294967549787</v>
      </c>
      <c r="Q415" s="71">
        <v>2.7707299644915202</v>
      </c>
      <c r="R415" s="71">
        <v>0</v>
      </c>
      <c r="S415" s="71">
        <v>4.1565003165786436</v>
      </c>
      <c r="T415" s="72"/>
      <c r="U415" s="71">
        <v>37102916</v>
      </c>
      <c r="V415" s="71">
        <v>1078</v>
      </c>
      <c r="W415" s="71">
        <v>85</v>
      </c>
      <c r="X415" s="71">
        <v>14931</v>
      </c>
      <c r="Y415" s="71">
        <v>14392</v>
      </c>
      <c r="Z415" s="71">
        <v>25285</v>
      </c>
      <c r="AA415" s="71">
        <v>9016</v>
      </c>
      <c r="AB415" s="71">
        <v>39482</v>
      </c>
      <c r="AC415" s="71">
        <v>0</v>
      </c>
      <c r="AD415" s="71">
        <v>4.1565003165786436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5.4829999999999997</v>
      </c>
      <c r="BJ415" s="71">
        <v>103.426</v>
      </c>
      <c r="BK415" s="71">
        <v>0</v>
      </c>
      <c r="BL415" s="71">
        <v>0</v>
      </c>
      <c r="BM415" s="71">
        <v>0</v>
      </c>
      <c r="BN415" s="72"/>
      <c r="BO415" s="71">
        <v>0</v>
      </c>
      <c r="BP415" s="71">
        <v>1</v>
      </c>
      <c r="BQ415" s="71">
        <v>16</v>
      </c>
      <c r="BR415" s="71">
        <v>0</v>
      </c>
      <c r="BS415" s="71">
        <v>0</v>
      </c>
      <c r="BT415" s="71">
        <v>0</v>
      </c>
      <c r="BU415"/>
      <c r="BV415" s="70">
        <v>91.027000000000001</v>
      </c>
      <c r="BW415" s="70">
        <v>0</v>
      </c>
      <c r="BX415" s="70">
        <v>0</v>
      </c>
      <c r="BY415" s="70">
        <v>0</v>
      </c>
      <c r="BZ415" s="70">
        <v>0</v>
      </c>
      <c r="CA415" s="70">
        <v>0</v>
      </c>
      <c r="CB415" s="70">
        <v>13.01</v>
      </c>
      <c r="CC415" s="70">
        <v>4.8719999999999999</v>
      </c>
      <c r="CD415" s="70">
        <v>0</v>
      </c>
    </row>
    <row r="416" spans="1:82">
      <c r="A416" s="70" t="s">
        <v>2187</v>
      </c>
      <c r="B416" s="70">
        <v>77</v>
      </c>
      <c r="C416" s="70">
        <v>9</v>
      </c>
      <c r="D416" s="70">
        <v>5</v>
      </c>
      <c r="E416" s="70">
        <v>2012</v>
      </c>
      <c r="F416" s="70" t="s">
        <v>179</v>
      </c>
      <c r="G416" s="70" t="s">
        <v>2178</v>
      </c>
      <c r="H416" s="70" t="s">
        <v>2179</v>
      </c>
      <c r="I416" s="148"/>
      <c r="J416" s="71">
        <v>824.70176103126641</v>
      </c>
      <c r="K416" s="71">
        <v>2.342447950106227</v>
      </c>
      <c r="L416" s="71">
        <v>3.7789137154600252</v>
      </c>
      <c r="M416" s="71">
        <v>74.640474023028631</v>
      </c>
      <c r="N416" s="71">
        <v>43.839967752860858</v>
      </c>
      <c r="O416" s="71">
        <v>48.984480956339794</v>
      </c>
      <c r="P416" s="71">
        <v>44.471004919074844</v>
      </c>
      <c r="Q416" s="71">
        <v>3.0438904906558402</v>
      </c>
      <c r="R416" s="71">
        <v>0</v>
      </c>
      <c r="S416" s="71">
        <v>4.2257590544202266</v>
      </c>
      <c r="T416" s="72"/>
      <c r="U416" s="71">
        <v>36208434</v>
      </c>
      <c r="V416" s="71">
        <v>1078</v>
      </c>
      <c r="W416" s="71">
        <v>85</v>
      </c>
      <c r="X416" s="71">
        <v>14931</v>
      </c>
      <c r="Y416" s="71">
        <v>14913</v>
      </c>
      <c r="Z416" s="71">
        <v>25620</v>
      </c>
      <c r="AA416" s="71">
        <v>8936</v>
      </c>
      <c r="AB416" s="71">
        <v>39922</v>
      </c>
      <c r="AC416" s="71">
        <v>0</v>
      </c>
      <c r="AD416" s="71">
        <v>4.2257590544202266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4.9809999999999999</v>
      </c>
      <c r="BJ416" s="71">
        <v>140.75299999999999</v>
      </c>
      <c r="BK416" s="71">
        <v>0</v>
      </c>
      <c r="BL416" s="71">
        <v>0</v>
      </c>
      <c r="BM416" s="71">
        <v>0</v>
      </c>
      <c r="BN416" s="72"/>
      <c r="BO416" s="71">
        <v>0</v>
      </c>
      <c r="BP416" s="71">
        <v>1</v>
      </c>
      <c r="BQ416" s="71">
        <v>17</v>
      </c>
      <c r="BR416" s="71">
        <v>0</v>
      </c>
      <c r="BS416" s="71">
        <v>0</v>
      </c>
      <c r="BT416" s="71">
        <v>0</v>
      </c>
      <c r="BU416"/>
      <c r="BV416" s="70">
        <v>129.666</v>
      </c>
      <c r="BW416" s="70">
        <v>0</v>
      </c>
      <c r="BX416" s="70">
        <v>0</v>
      </c>
      <c r="BY416" s="70">
        <v>0</v>
      </c>
      <c r="BZ416" s="70">
        <v>0</v>
      </c>
      <c r="CA416" s="70">
        <v>0</v>
      </c>
      <c r="CB416" s="70">
        <v>10.919</v>
      </c>
      <c r="CC416" s="70">
        <v>5.149</v>
      </c>
      <c r="CD416" s="70">
        <v>0</v>
      </c>
    </row>
    <row r="417" spans="1:82">
      <c r="A417" s="70" t="s">
        <v>2188</v>
      </c>
      <c r="B417" s="70">
        <v>78</v>
      </c>
      <c r="C417" s="70">
        <v>10</v>
      </c>
      <c r="D417" s="70">
        <v>5</v>
      </c>
      <c r="E417" s="70">
        <v>2013</v>
      </c>
      <c r="F417" s="70" t="s">
        <v>180</v>
      </c>
      <c r="G417" s="70" t="s">
        <v>2178</v>
      </c>
      <c r="H417" s="70" t="s">
        <v>2179</v>
      </c>
      <c r="I417" s="148"/>
      <c r="J417" s="71">
        <v>773.45534503262411</v>
      </c>
      <c r="K417" s="71">
        <v>2.0044701131446239</v>
      </c>
      <c r="L417" s="71">
        <v>3.7744098356644509</v>
      </c>
      <c r="M417" s="71">
        <v>72.95925655225733</v>
      </c>
      <c r="N417" s="71">
        <v>48.249984327287542</v>
      </c>
      <c r="O417" s="71">
        <v>47.258768517126647</v>
      </c>
      <c r="P417" s="71">
        <v>43.794355485652225</v>
      </c>
      <c r="Q417" s="71">
        <v>3.0987596906541399</v>
      </c>
      <c r="R417" s="71">
        <v>0</v>
      </c>
      <c r="S417" s="71">
        <v>3.745764484283129</v>
      </c>
      <c r="T417" s="72"/>
      <c r="U417" s="71">
        <v>31626745</v>
      </c>
      <c r="V417" s="71">
        <v>1078</v>
      </c>
      <c r="W417" s="71">
        <v>85</v>
      </c>
      <c r="X417" s="71">
        <v>14931</v>
      </c>
      <c r="Y417" s="71">
        <v>15191</v>
      </c>
      <c r="Z417" s="71">
        <v>25821</v>
      </c>
      <c r="AA417" s="71">
        <v>8767</v>
      </c>
      <c r="AB417" s="71">
        <v>40059</v>
      </c>
      <c r="AC417" s="71">
        <v>0</v>
      </c>
      <c r="AD417" s="71">
        <v>3.745764484283129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5.5869999999999997</v>
      </c>
      <c r="BJ417" s="71">
        <v>156.93299999999999</v>
      </c>
      <c r="BK417" s="71">
        <v>0</v>
      </c>
      <c r="BL417" s="71">
        <v>0</v>
      </c>
      <c r="BM417" s="71">
        <v>0</v>
      </c>
      <c r="BN417" s="72"/>
      <c r="BO417" s="71">
        <v>0</v>
      </c>
      <c r="BP417" s="71">
        <v>1</v>
      </c>
      <c r="BQ417" s="71">
        <v>17</v>
      </c>
      <c r="BR417" s="71">
        <v>0</v>
      </c>
      <c r="BS417" s="71">
        <v>0</v>
      </c>
      <c r="BT417" s="71">
        <v>0</v>
      </c>
      <c r="BU417"/>
      <c r="BV417" s="70">
        <v>144.77600000000001</v>
      </c>
      <c r="BW417" s="70">
        <v>0</v>
      </c>
      <c r="BX417" s="70">
        <v>0</v>
      </c>
      <c r="BY417" s="70">
        <v>0</v>
      </c>
      <c r="BZ417" s="70">
        <v>0</v>
      </c>
      <c r="CA417" s="70">
        <v>0</v>
      </c>
      <c r="CB417" s="70">
        <v>12.52</v>
      </c>
      <c r="CC417" s="70">
        <v>5.2240000000000002</v>
      </c>
      <c r="CD417" s="70">
        <v>0</v>
      </c>
    </row>
    <row r="418" spans="1:82">
      <c r="A418" s="70" t="s">
        <v>2189</v>
      </c>
      <c r="B418" s="70">
        <v>79</v>
      </c>
      <c r="C418" s="70">
        <v>11</v>
      </c>
      <c r="D418" s="70">
        <v>5</v>
      </c>
      <c r="E418" s="70">
        <v>2014</v>
      </c>
      <c r="F418" s="70" t="s">
        <v>181</v>
      </c>
      <c r="G418" s="70" t="s">
        <v>2178</v>
      </c>
      <c r="H418" s="70" t="s">
        <v>2179</v>
      </c>
      <c r="I418" s="148"/>
      <c r="J418" s="71">
        <v>895.54636825269722</v>
      </c>
      <c r="K418" s="71">
        <v>2.0843945132955701</v>
      </c>
      <c r="L418" s="71">
        <v>4.6539300989924488</v>
      </c>
      <c r="M418" s="71">
        <v>75.475629817459463</v>
      </c>
      <c r="N418" s="71">
        <v>43.663990567925453</v>
      </c>
      <c r="O418" s="71">
        <v>45.430196752682527</v>
      </c>
      <c r="P418" s="71">
        <v>43.509816292818492</v>
      </c>
      <c r="Q418" s="71">
        <v>2.9548920846095199</v>
      </c>
      <c r="R418" s="71">
        <v>0</v>
      </c>
      <c r="S418" s="71">
        <v>3.6528056221033411</v>
      </c>
      <c r="T418" s="72"/>
      <c r="U418" s="71">
        <v>39564061</v>
      </c>
      <c r="V418" s="71">
        <v>916</v>
      </c>
      <c r="W418" s="71">
        <v>101</v>
      </c>
      <c r="X418" s="71">
        <v>14326</v>
      </c>
      <c r="Y418" s="71">
        <v>15368</v>
      </c>
      <c r="Z418" s="71">
        <v>26143</v>
      </c>
      <c r="AA418" s="71">
        <v>8665</v>
      </c>
      <c r="AB418" s="71">
        <v>39814</v>
      </c>
      <c r="AC418" s="71">
        <v>0</v>
      </c>
      <c r="AD418" s="71">
        <v>3.6528056221033411</v>
      </c>
      <c r="AE418" s="72"/>
      <c r="AF418" s="71"/>
      <c r="AG418" s="71"/>
      <c r="AH418" s="71"/>
      <c r="AI418" s="71"/>
      <c r="AJ418" s="71"/>
      <c r="AK418" s="71"/>
      <c r="AL418" s="71"/>
      <c r="AM418" s="71"/>
      <c r="AN418" s="71"/>
      <c r="AO418" s="71"/>
      <c r="AP418" s="71"/>
      <c r="AQ418" s="72"/>
      <c r="AR418" s="71">
        <v>980</v>
      </c>
      <c r="AS418" s="71">
        <v>375</v>
      </c>
      <c r="AT418" s="71">
        <v>0</v>
      </c>
      <c r="AU418" s="71">
        <v>0</v>
      </c>
      <c r="AV418" s="71">
        <v>0</v>
      </c>
      <c r="AW418" s="71">
        <v>0</v>
      </c>
      <c r="AX418" s="71"/>
      <c r="AY418" s="72"/>
      <c r="AZ418" s="71">
        <v>4097.3999999999996</v>
      </c>
      <c r="BA418" s="71">
        <v>25319.9</v>
      </c>
      <c r="BB418" s="71">
        <v>0</v>
      </c>
      <c r="BC418" s="71">
        <v>0</v>
      </c>
      <c r="BD418" s="71">
        <v>0</v>
      </c>
      <c r="BE418" s="71">
        <v>0</v>
      </c>
      <c r="BF418" s="71"/>
      <c r="BG418" s="72"/>
      <c r="BH418" s="71">
        <v>0</v>
      </c>
      <c r="BI418" s="71">
        <v>6.4379999999999997</v>
      </c>
      <c r="BJ418" s="71">
        <v>155.767</v>
      </c>
      <c r="BK418" s="71">
        <v>0</v>
      </c>
      <c r="BL418" s="71">
        <v>0</v>
      </c>
      <c r="BM418" s="71">
        <v>0</v>
      </c>
      <c r="BN418" s="72"/>
      <c r="BO418" s="71">
        <v>0</v>
      </c>
      <c r="BP418" s="71">
        <v>1</v>
      </c>
      <c r="BQ418" s="71">
        <v>17</v>
      </c>
      <c r="BR418" s="71">
        <v>0</v>
      </c>
      <c r="BS418" s="71">
        <v>0</v>
      </c>
      <c r="BT418" s="71">
        <v>0</v>
      </c>
      <c r="BU418"/>
      <c r="BV418" s="70">
        <v>140.74700000000001</v>
      </c>
      <c r="BW418" s="70">
        <v>0</v>
      </c>
      <c r="BX418" s="70">
        <v>0</v>
      </c>
      <c r="BY418" s="70">
        <v>0</v>
      </c>
      <c r="BZ418" s="70">
        <v>0</v>
      </c>
      <c r="CA418" s="70">
        <v>0</v>
      </c>
      <c r="CB418" s="70">
        <v>16.609000000000002</v>
      </c>
      <c r="CC418" s="70">
        <v>4.8490000000000002</v>
      </c>
      <c r="CD418" s="70">
        <v>0</v>
      </c>
    </row>
    <row r="419" spans="1:82">
      <c r="A419" s="70" t="s">
        <v>2190</v>
      </c>
      <c r="B419" s="70">
        <v>80</v>
      </c>
      <c r="C419" s="70">
        <v>12</v>
      </c>
      <c r="D419" s="70">
        <v>5</v>
      </c>
      <c r="E419" s="70">
        <v>2015</v>
      </c>
      <c r="F419" s="70" t="s">
        <v>182</v>
      </c>
      <c r="G419" s="70" t="s">
        <v>2178</v>
      </c>
      <c r="H419" s="70" t="s">
        <v>2179</v>
      </c>
      <c r="I419" s="148"/>
      <c r="J419" s="71">
        <v>772.77554663342312</v>
      </c>
      <c r="K419" s="71">
        <v>2.0067011604203442</v>
      </c>
      <c r="L419" s="71">
        <v>5.4490046990689196</v>
      </c>
      <c r="M419" s="71">
        <v>70.05464210417388</v>
      </c>
      <c r="N419" s="71">
        <v>40.761818107197833</v>
      </c>
      <c r="O419" s="71">
        <v>45.298356730906001</v>
      </c>
      <c r="P419" s="71">
        <v>42.694916532101033</v>
      </c>
      <c r="Q419" s="71">
        <v>2.9042735617785902</v>
      </c>
      <c r="R419" s="71">
        <v>0</v>
      </c>
      <c r="S419" s="71">
        <v>4.821388775059396</v>
      </c>
      <c r="T419" s="72"/>
      <c r="U419" s="71">
        <v>36570355</v>
      </c>
      <c r="V419" s="71">
        <v>916</v>
      </c>
      <c r="W419" s="71">
        <v>101</v>
      </c>
      <c r="X419" s="71">
        <v>14326</v>
      </c>
      <c r="Y419" s="71">
        <v>15716</v>
      </c>
      <c r="Z419" s="71">
        <v>26318</v>
      </c>
      <c r="AA419" s="71">
        <v>8496</v>
      </c>
      <c r="AB419" s="71">
        <v>39974</v>
      </c>
      <c r="AC419" s="71">
        <v>0</v>
      </c>
      <c r="AD419" s="71">
        <v>4.821388775059396</v>
      </c>
      <c r="AE419" s="72"/>
      <c r="AF419" s="71">
        <v>307463955.21120888</v>
      </c>
      <c r="AG419" s="71">
        <v>1592417.7537807261</v>
      </c>
      <c r="AH419" s="71">
        <v>1049355.117641171</v>
      </c>
      <c r="AI419" s="71">
        <v>95721542.236934468</v>
      </c>
      <c r="AJ419" s="71">
        <v>58906559.486294523</v>
      </c>
      <c r="AK419" s="71">
        <v>0</v>
      </c>
      <c r="AL419" s="71">
        <v>0</v>
      </c>
      <c r="AM419" s="71">
        <v>5478269.0153767392</v>
      </c>
      <c r="AN419" s="71">
        <v>0</v>
      </c>
      <c r="AO419" s="71">
        <v>0</v>
      </c>
      <c r="AP419" s="71">
        <v>470212098.82123649</v>
      </c>
      <c r="AQ419" s="72"/>
      <c r="AR419" s="71">
        <v>1064</v>
      </c>
      <c r="AS419" s="71">
        <v>581</v>
      </c>
      <c r="AT419" s="71">
        <v>0</v>
      </c>
      <c r="AU419" s="71">
        <v>0</v>
      </c>
      <c r="AV419" s="71">
        <v>0</v>
      </c>
      <c r="AW419" s="71">
        <v>0</v>
      </c>
      <c r="AX419" s="71"/>
      <c r="AY419" s="72"/>
      <c r="AZ419" s="71">
        <v>4512.2</v>
      </c>
      <c r="BA419" s="71">
        <v>45645.7</v>
      </c>
      <c r="BB419" s="71">
        <v>0</v>
      </c>
      <c r="BC419" s="71">
        <v>0</v>
      </c>
      <c r="BD419" s="71">
        <v>0</v>
      </c>
      <c r="BE419" s="71">
        <v>0</v>
      </c>
      <c r="BF419" s="71"/>
      <c r="BG419" s="72"/>
      <c r="BH419" s="71">
        <v>0</v>
      </c>
      <c r="BI419" s="71">
        <v>6.75</v>
      </c>
      <c r="BJ419" s="71">
        <v>156.87799999999999</v>
      </c>
      <c r="BK419" s="71">
        <v>0</v>
      </c>
      <c r="BL419" s="71">
        <v>0</v>
      </c>
      <c r="BM419" s="71">
        <v>0</v>
      </c>
      <c r="BN419" s="72"/>
      <c r="BO419" s="71">
        <v>0</v>
      </c>
      <c r="BP419" s="71">
        <v>1</v>
      </c>
      <c r="BQ419" s="71">
        <v>15</v>
      </c>
      <c r="BR419" s="71">
        <v>0</v>
      </c>
      <c r="BS419" s="71">
        <v>0</v>
      </c>
      <c r="BT419" s="71">
        <v>0</v>
      </c>
      <c r="BU419"/>
      <c r="BV419" s="70">
        <v>136.72800000000001</v>
      </c>
      <c r="BW419" s="70">
        <v>0</v>
      </c>
      <c r="BX419" s="70">
        <v>0</v>
      </c>
      <c r="BY419" s="70">
        <v>0</v>
      </c>
      <c r="BZ419" s="70">
        <v>0</v>
      </c>
      <c r="CA419" s="70">
        <v>0</v>
      </c>
      <c r="CB419" s="70">
        <v>21.789000000000001</v>
      </c>
      <c r="CC419" s="70">
        <v>5.1109999999999998</v>
      </c>
      <c r="CD419" s="70">
        <v>0</v>
      </c>
    </row>
    <row r="420" spans="1:82">
      <c r="A420" s="70" t="s">
        <v>2191</v>
      </c>
      <c r="B420" s="70">
        <v>81</v>
      </c>
      <c r="C420" s="70">
        <v>13</v>
      </c>
      <c r="D420" s="70">
        <v>5</v>
      </c>
      <c r="E420" s="70">
        <v>2016</v>
      </c>
      <c r="F420" s="70" t="s">
        <v>155</v>
      </c>
      <c r="G420" s="70" t="s">
        <v>2178</v>
      </c>
      <c r="H420" s="70" t="s">
        <v>2179</v>
      </c>
      <c r="I420" s="148"/>
      <c r="J420" s="71">
        <v>760.01077914679797</v>
      </c>
      <c r="K420" s="71">
        <v>1.9083404602911225</v>
      </c>
      <c r="L420" s="71">
        <v>5.3759464978145788</v>
      </c>
      <c r="M420" s="71">
        <v>63.250800468994022</v>
      </c>
      <c r="N420" s="71">
        <v>38.313911596438004</v>
      </c>
      <c r="O420" s="71">
        <v>44.986317828182337</v>
      </c>
      <c r="P420" s="71">
        <v>41.303995161450167</v>
      </c>
      <c r="Q420" s="71">
        <v>2.8485190512153227</v>
      </c>
      <c r="R420" s="71">
        <v>0</v>
      </c>
      <c r="S420" s="71">
        <v>4.2464076253669454</v>
      </c>
      <c r="T420" s="72"/>
      <c r="U420" s="71">
        <v>36037262</v>
      </c>
      <c r="V420" s="71">
        <v>916</v>
      </c>
      <c r="W420" s="71">
        <v>101</v>
      </c>
      <c r="X420" s="71">
        <v>14326</v>
      </c>
      <c r="Y420" s="71">
        <v>16139</v>
      </c>
      <c r="Z420" s="71">
        <v>26458</v>
      </c>
      <c r="AA420" s="71">
        <v>8501</v>
      </c>
      <c r="AB420" s="71">
        <v>40329</v>
      </c>
      <c r="AC420" s="71">
        <v>0</v>
      </c>
      <c r="AD420" s="71">
        <v>4.2464076253669454</v>
      </c>
      <c r="AE420" s="72"/>
      <c r="AF420" s="71">
        <v>302142523.35309267</v>
      </c>
      <c r="AG420" s="71">
        <v>1438591.7533701421</v>
      </c>
      <c r="AH420" s="71">
        <v>756493.62828084372</v>
      </c>
      <c r="AI420" s="71">
        <v>95001543.317219719</v>
      </c>
      <c r="AJ420" s="71">
        <v>52532735.593961209</v>
      </c>
      <c r="AK420" s="71">
        <v>0</v>
      </c>
      <c r="AL420" s="71">
        <v>0</v>
      </c>
      <c r="AM420" s="71">
        <v>5531214.1509658052</v>
      </c>
      <c r="AN420" s="71">
        <v>0</v>
      </c>
      <c r="AO420" s="71">
        <v>0</v>
      </c>
      <c r="AP420" s="71">
        <v>457403101.79689038</v>
      </c>
      <c r="AQ420" s="72"/>
      <c r="AR420" s="71">
        <v>1140</v>
      </c>
      <c r="AS420" s="71">
        <v>694</v>
      </c>
      <c r="AT420" s="71">
        <v>0</v>
      </c>
      <c r="AU420" s="71">
        <v>0</v>
      </c>
      <c r="AV420" s="71">
        <v>0</v>
      </c>
      <c r="AW420" s="71">
        <v>0</v>
      </c>
      <c r="AX420" s="71"/>
      <c r="AY420" s="72"/>
      <c r="AZ420" s="71">
        <v>4894.1000000000004</v>
      </c>
      <c r="BA420" s="71">
        <v>60635.199999999997</v>
      </c>
      <c r="BB420" s="71">
        <v>0</v>
      </c>
      <c r="BC420" s="71">
        <v>0</v>
      </c>
      <c r="BD420" s="71">
        <v>0</v>
      </c>
      <c r="BE420" s="71">
        <v>0</v>
      </c>
      <c r="BF420" s="71"/>
      <c r="BG420" s="72"/>
      <c r="BH420" s="71">
        <v>0</v>
      </c>
      <c r="BI420" s="71">
        <v>6.2629999999999999</v>
      </c>
      <c r="BJ420" s="71">
        <v>153.85900000000001</v>
      </c>
      <c r="BK420" s="71">
        <v>0</v>
      </c>
      <c r="BL420" s="71">
        <v>0</v>
      </c>
      <c r="BM420" s="71">
        <v>0</v>
      </c>
      <c r="BN420" s="72"/>
      <c r="BO420" s="71">
        <v>0</v>
      </c>
      <c r="BP420" s="71">
        <v>1</v>
      </c>
      <c r="BQ420" s="71">
        <v>14</v>
      </c>
      <c r="BR420" s="71">
        <v>0</v>
      </c>
      <c r="BS420" s="71">
        <v>0</v>
      </c>
      <c r="BT420" s="71">
        <v>0</v>
      </c>
      <c r="BU420"/>
      <c r="BV420" s="70">
        <v>131.875</v>
      </c>
      <c r="BW420" s="70">
        <v>0</v>
      </c>
      <c r="BX420" s="70">
        <v>0</v>
      </c>
      <c r="BY420" s="70">
        <v>0</v>
      </c>
      <c r="BZ420" s="70">
        <v>0</v>
      </c>
      <c r="CA420" s="70">
        <v>0</v>
      </c>
      <c r="CB420" s="70">
        <v>22.677</v>
      </c>
      <c r="CC420" s="70">
        <v>5.57</v>
      </c>
      <c r="CD420" s="70">
        <v>0</v>
      </c>
    </row>
    <row r="421" spans="1:82">
      <c r="A421" s="70" t="s">
        <v>2192</v>
      </c>
      <c r="B421" s="70">
        <v>82</v>
      </c>
      <c r="C421" s="70">
        <v>14</v>
      </c>
      <c r="D421" s="70">
        <v>5</v>
      </c>
      <c r="E421" s="70">
        <v>2017</v>
      </c>
      <c r="F421" s="70" t="s">
        <v>156</v>
      </c>
      <c r="G421" s="70" t="s">
        <v>2178</v>
      </c>
      <c r="H421" s="70" t="s">
        <v>2179</v>
      </c>
      <c r="I421" s="148"/>
      <c r="J421" s="71">
        <v>705.15835508016949</v>
      </c>
      <c r="K421" s="71">
        <v>1.8792960540880925</v>
      </c>
      <c r="L421" s="71">
        <v>4.3217847258299242</v>
      </c>
      <c r="M421" s="71">
        <v>55.090447569987241</v>
      </c>
      <c r="N421" s="71">
        <v>37.975699824715079</v>
      </c>
      <c r="O421" s="71">
        <v>44.646969402189349</v>
      </c>
      <c r="P421" s="71">
        <v>40.419544368364242</v>
      </c>
      <c r="Q421" s="71">
        <v>2.7523273371755002</v>
      </c>
      <c r="R421" s="71">
        <v>0</v>
      </c>
      <c r="S421" s="71">
        <v>3.6294430328501948</v>
      </c>
      <c r="T421" s="72"/>
      <c r="U421" s="71">
        <v>35631116</v>
      </c>
      <c r="V421" s="71">
        <v>916</v>
      </c>
      <c r="W421" s="71">
        <v>101</v>
      </c>
      <c r="X421" s="71">
        <v>14326</v>
      </c>
      <c r="Y421" s="71">
        <v>16393</v>
      </c>
      <c r="Z421" s="71">
        <v>26694</v>
      </c>
      <c r="AA421" s="71">
        <v>8372</v>
      </c>
      <c r="AB421" s="71">
        <v>40296</v>
      </c>
      <c r="AC421" s="71">
        <v>0</v>
      </c>
      <c r="AD421" s="71">
        <v>3.6294430328501952</v>
      </c>
      <c r="AE421" s="72"/>
      <c r="AF421" s="71">
        <v>289612312.10193789</v>
      </c>
      <c r="AG421" s="71">
        <v>1521020.548626523</v>
      </c>
      <c r="AH421" s="71">
        <v>835172.12129291077</v>
      </c>
      <c r="AI421" s="71">
        <v>96153356.338173375</v>
      </c>
      <c r="AJ421" s="71">
        <v>59418039.292680629</v>
      </c>
      <c r="AK421" s="71">
        <v>0</v>
      </c>
      <c r="AL421" s="71">
        <v>0</v>
      </c>
      <c r="AM421" s="71">
        <v>5535335.8841410903</v>
      </c>
      <c r="AN421" s="71">
        <v>0</v>
      </c>
      <c r="AO421" s="71">
        <v>0</v>
      </c>
      <c r="AP421" s="71">
        <v>453075236.28685242</v>
      </c>
      <c r="AQ421" s="72"/>
      <c r="AR421" s="71">
        <v>1214</v>
      </c>
      <c r="AS421" s="71">
        <v>769</v>
      </c>
      <c r="AT421" s="71">
        <v>0</v>
      </c>
      <c r="AU421" s="71">
        <v>0</v>
      </c>
      <c r="AV421" s="71">
        <v>0</v>
      </c>
      <c r="AW421" s="71">
        <v>0</v>
      </c>
      <c r="AX421" s="71"/>
      <c r="AY421" s="72"/>
      <c r="AZ421" s="71">
        <v>5292.4</v>
      </c>
      <c r="BA421" s="71">
        <v>64335.300000000017</v>
      </c>
      <c r="BB421" s="71">
        <v>0</v>
      </c>
      <c r="BC421" s="71">
        <v>0</v>
      </c>
      <c r="BD421" s="71">
        <v>0</v>
      </c>
      <c r="BE421" s="71">
        <v>0</v>
      </c>
      <c r="BF421" s="71"/>
      <c r="BG421" s="72"/>
      <c r="BH421" s="71">
        <v>0</v>
      </c>
      <c r="BI421" s="71">
        <v>6.6520000000000001</v>
      </c>
      <c r="BJ421" s="71">
        <v>153.93299999999999</v>
      </c>
      <c r="BK421" s="71">
        <v>0</v>
      </c>
      <c r="BL421" s="71">
        <v>0</v>
      </c>
      <c r="BM421" s="71">
        <v>0</v>
      </c>
      <c r="BN421" s="72"/>
      <c r="BO421" s="71">
        <v>0</v>
      </c>
      <c r="BP421" s="71">
        <v>1</v>
      </c>
      <c r="BQ421" s="71">
        <v>14</v>
      </c>
      <c r="BR421" s="71">
        <v>0</v>
      </c>
      <c r="BS421" s="71">
        <v>0</v>
      </c>
      <c r="BT421" s="71">
        <v>0</v>
      </c>
      <c r="BU421"/>
      <c r="BV421" s="70">
        <v>131.69499999999999</v>
      </c>
      <c r="BW421" s="70">
        <v>0</v>
      </c>
      <c r="BX421" s="70">
        <v>0</v>
      </c>
      <c r="BY421" s="70">
        <v>0</v>
      </c>
      <c r="BZ421" s="70">
        <v>0</v>
      </c>
      <c r="CA421" s="70">
        <v>0</v>
      </c>
      <c r="CB421" s="70">
        <v>22.603000000000002</v>
      </c>
      <c r="CC421" s="70">
        <v>6.2869999999999999</v>
      </c>
      <c r="CD421" s="70">
        <v>0</v>
      </c>
    </row>
    <row r="422" spans="1:82">
      <c r="A422" s="70" t="s">
        <v>2193</v>
      </c>
      <c r="B422" s="70">
        <v>83</v>
      </c>
      <c r="C422" s="70">
        <v>15</v>
      </c>
      <c r="D422" s="70">
        <v>5</v>
      </c>
      <c r="E422" s="70">
        <v>2018</v>
      </c>
      <c r="F422" s="70" t="s">
        <v>183</v>
      </c>
      <c r="G422" s="70" t="s">
        <v>2178</v>
      </c>
      <c r="H422" s="70" t="s">
        <v>2179</v>
      </c>
      <c r="I422" s="148"/>
      <c r="J422" s="71">
        <v>510.47926710058988</v>
      </c>
      <c r="K422" s="71">
        <v>1.6382849615225457</v>
      </c>
      <c r="L422" s="71">
        <v>3.9008905783155368</v>
      </c>
      <c r="M422" s="71">
        <v>46.001975258805729</v>
      </c>
      <c r="N422" s="71">
        <v>31.46334899169165</v>
      </c>
      <c r="O422" s="71">
        <v>43.952569153216366</v>
      </c>
      <c r="P422" s="71">
        <v>39.682606668075735</v>
      </c>
      <c r="Q422" s="71">
        <v>2.5470855510500598</v>
      </c>
      <c r="R422" s="71">
        <v>0</v>
      </c>
      <c r="S422" s="71">
        <v>3.4730859718965883</v>
      </c>
      <c r="T422" s="72"/>
      <c r="U422" s="71">
        <v>29091865</v>
      </c>
      <c r="V422" s="71">
        <v>916</v>
      </c>
      <c r="W422" s="71">
        <v>101</v>
      </c>
      <c r="X422" s="71">
        <v>14326</v>
      </c>
      <c r="Y422" s="71">
        <v>16617</v>
      </c>
      <c r="Z422" s="71">
        <v>26782</v>
      </c>
      <c r="AA422" s="71">
        <v>8302</v>
      </c>
      <c r="AB422" s="71">
        <v>40187</v>
      </c>
      <c r="AC422" s="71">
        <v>0</v>
      </c>
      <c r="AD422" s="71">
        <v>3.4730859718965879</v>
      </c>
      <c r="AE422" s="72"/>
      <c r="AF422" s="71">
        <v>226821938.72765151</v>
      </c>
      <c r="AG422" s="71">
        <v>1312230.9710142061</v>
      </c>
      <c r="AH422" s="71">
        <v>785674.65970634622</v>
      </c>
      <c r="AI422" s="71">
        <v>89612754.604784787</v>
      </c>
      <c r="AJ422" s="71">
        <v>57318480.019622117</v>
      </c>
      <c r="AK422" s="71">
        <v>0</v>
      </c>
      <c r="AL422" s="71">
        <v>0</v>
      </c>
      <c r="AM422" s="71">
        <v>5531785.1861690329</v>
      </c>
      <c r="AN422" s="71">
        <v>0</v>
      </c>
      <c r="AO422" s="71">
        <v>0</v>
      </c>
      <c r="AP422" s="71">
        <v>381382864.16894794</v>
      </c>
      <c r="AQ422" s="72"/>
      <c r="AR422" s="71">
        <v>1289</v>
      </c>
      <c r="AS422" s="71">
        <v>867</v>
      </c>
      <c r="AT422" s="71">
        <v>0</v>
      </c>
      <c r="AU422" s="71">
        <v>0</v>
      </c>
      <c r="AV422" s="71">
        <v>0</v>
      </c>
      <c r="AW422" s="71">
        <v>0</v>
      </c>
      <c r="AX422" s="71"/>
      <c r="AY422" s="72"/>
      <c r="AZ422" s="71">
        <v>5681.0000000000018</v>
      </c>
      <c r="BA422" s="71">
        <v>72727.399999999994</v>
      </c>
      <c r="BB422" s="71">
        <v>0</v>
      </c>
      <c r="BC422" s="71">
        <v>0</v>
      </c>
      <c r="BD422" s="71">
        <v>0</v>
      </c>
      <c r="BE422" s="71">
        <v>0</v>
      </c>
      <c r="BF422" s="71"/>
      <c r="BG422" s="72"/>
      <c r="BH422" s="71">
        <v>0</v>
      </c>
      <c r="BI422" s="71">
        <v>5.742</v>
      </c>
      <c r="BJ422" s="71">
        <v>147.416</v>
      </c>
      <c r="BK422" s="71">
        <v>0</v>
      </c>
      <c r="BL422" s="71">
        <v>0</v>
      </c>
      <c r="BM422" s="71">
        <v>0</v>
      </c>
      <c r="BN422" s="72"/>
      <c r="BO422" s="71">
        <v>0</v>
      </c>
      <c r="BP422" s="71">
        <v>1</v>
      </c>
      <c r="BQ422" s="71">
        <v>15</v>
      </c>
      <c r="BR422" s="71">
        <v>0</v>
      </c>
      <c r="BS422" s="71">
        <v>0</v>
      </c>
      <c r="BT422" s="71">
        <v>0</v>
      </c>
      <c r="BU422"/>
      <c r="BV422" s="70">
        <v>123.032</v>
      </c>
      <c r="BW422" s="70">
        <v>0</v>
      </c>
      <c r="BX422" s="70">
        <v>0</v>
      </c>
      <c r="BY422" s="70">
        <v>0</v>
      </c>
      <c r="BZ422" s="70">
        <v>0</v>
      </c>
      <c r="CA422" s="70">
        <v>0</v>
      </c>
      <c r="CB422" s="70">
        <v>25.539000000000001</v>
      </c>
      <c r="CC422" s="70">
        <v>4.5869999999999997</v>
      </c>
      <c r="CD422" s="70">
        <v>0</v>
      </c>
    </row>
    <row r="423" spans="1:82">
      <c r="A423" s="70" t="s">
        <v>2194</v>
      </c>
      <c r="B423" s="70">
        <v>84</v>
      </c>
      <c r="C423" s="70">
        <v>16</v>
      </c>
      <c r="D423" s="70">
        <v>5</v>
      </c>
      <c r="E423" s="70">
        <v>2019</v>
      </c>
      <c r="F423" s="70" t="s">
        <v>158</v>
      </c>
      <c r="G423" s="70" t="s">
        <v>2178</v>
      </c>
      <c r="H423" s="70" t="s">
        <v>2179</v>
      </c>
      <c r="I423" s="148"/>
      <c r="J423" s="71">
        <v>616.50581236825565</v>
      </c>
      <c r="K423" s="71">
        <v>1.5284394003638064</v>
      </c>
      <c r="L423" s="71">
        <v>3.9352429318585025</v>
      </c>
      <c r="M423" s="71">
        <v>44.442388241982265</v>
      </c>
      <c r="N423" s="71">
        <v>33.721762407217994</v>
      </c>
      <c r="O423" s="71">
        <v>42.774973578005529</v>
      </c>
      <c r="P423" s="71">
        <v>39.307643208731569</v>
      </c>
      <c r="Q423" s="71">
        <v>2.48988393816028</v>
      </c>
      <c r="R423" s="71">
        <v>0</v>
      </c>
      <c r="S423" s="71">
        <v>5.0310556434582292</v>
      </c>
      <c r="T423" s="72"/>
      <c r="U423" s="71">
        <v>36791443</v>
      </c>
      <c r="V423" s="71">
        <v>916</v>
      </c>
      <c r="W423" s="71">
        <v>101</v>
      </c>
      <c r="X423" s="71">
        <v>14326</v>
      </c>
      <c r="Y423" s="71">
        <v>17090</v>
      </c>
      <c r="Z423" s="71">
        <v>26780</v>
      </c>
      <c r="AA423" s="71">
        <v>8162</v>
      </c>
      <c r="AB423" s="71">
        <v>40348</v>
      </c>
      <c r="AC423" s="71">
        <v>0</v>
      </c>
      <c r="AD423" s="71">
        <v>5.0310556434582292</v>
      </c>
      <c r="AE423" s="72"/>
      <c r="AF423" s="71">
        <v>271857648.23430562</v>
      </c>
      <c r="AG423" s="71">
        <v>1323191.666088192</v>
      </c>
      <c r="AH423" s="71">
        <v>840947.52658814844</v>
      </c>
      <c r="AI423" s="71">
        <v>91343979.358730391</v>
      </c>
      <c r="AJ423" s="71">
        <v>63224095.470011681</v>
      </c>
      <c r="AK423" s="71">
        <v>0</v>
      </c>
      <c r="AL423" s="71">
        <v>0</v>
      </c>
      <c r="AM423" s="71">
        <v>5495093.8604186215</v>
      </c>
      <c r="AN423" s="71">
        <v>0</v>
      </c>
      <c r="AO423" s="71">
        <v>0</v>
      </c>
      <c r="AP423" s="71">
        <v>434084956.11614269</v>
      </c>
      <c r="AQ423" s="72"/>
      <c r="AR423" s="71">
        <v>1404</v>
      </c>
      <c r="AS423" s="71">
        <v>921</v>
      </c>
      <c r="AT423" s="71">
        <v>0</v>
      </c>
      <c r="AU423" s="71">
        <v>0</v>
      </c>
      <c r="AV423" s="71">
        <v>0</v>
      </c>
      <c r="AW423" s="71">
        <v>1</v>
      </c>
      <c r="AX423" s="71"/>
      <c r="AY423" s="72"/>
      <c r="AZ423" s="71">
        <v>6317.5000000000036</v>
      </c>
      <c r="BA423" s="71">
        <v>76711.199999999997</v>
      </c>
      <c r="BB423" s="71">
        <v>0</v>
      </c>
      <c r="BC423" s="71">
        <v>0</v>
      </c>
      <c r="BD423" s="71">
        <v>0</v>
      </c>
      <c r="BE423" s="71">
        <v>75</v>
      </c>
      <c r="BF423" s="71"/>
      <c r="BG423" s="72"/>
      <c r="BH423" s="71">
        <v>0</v>
      </c>
      <c r="BI423" s="71">
        <v>4.8600000000000003</v>
      </c>
      <c r="BJ423" s="71">
        <v>101.876</v>
      </c>
      <c r="BK423" s="71">
        <v>0</v>
      </c>
      <c r="BL423" s="71">
        <v>0</v>
      </c>
      <c r="BM423" s="71">
        <v>0</v>
      </c>
      <c r="BN423" s="72"/>
      <c r="BO423" s="71">
        <v>0</v>
      </c>
      <c r="BP423" s="71">
        <v>1</v>
      </c>
      <c r="BQ423" s="71">
        <v>15</v>
      </c>
      <c r="BR423" s="71">
        <v>0</v>
      </c>
      <c r="BS423" s="71">
        <v>0</v>
      </c>
      <c r="BT423" s="71">
        <v>0</v>
      </c>
      <c r="BU423"/>
      <c r="BV423" s="70">
        <v>106.736</v>
      </c>
      <c r="BW423" s="70">
        <v>0</v>
      </c>
      <c r="BX423" s="70">
        <v>0</v>
      </c>
      <c r="BY423" s="70">
        <v>0</v>
      </c>
      <c r="BZ423" s="70">
        <v>0</v>
      </c>
      <c r="CA423" s="70">
        <v>0</v>
      </c>
      <c r="CB423" s="70">
        <v>0</v>
      </c>
      <c r="CC423" s="70">
        <v>0</v>
      </c>
      <c r="CD423" s="70">
        <v>0</v>
      </c>
    </row>
    <row r="424" spans="1:82">
      <c r="A424" s="70" t="s">
        <v>2195</v>
      </c>
      <c r="B424" s="70">
        <v>85</v>
      </c>
      <c r="C424" s="70">
        <v>17</v>
      </c>
      <c r="D424" s="70">
        <v>5</v>
      </c>
      <c r="E424" s="70">
        <v>2020</v>
      </c>
      <c r="F424" s="70" t="s">
        <v>159</v>
      </c>
      <c r="G424" s="70" t="s">
        <v>2178</v>
      </c>
      <c r="H424" s="70" t="s">
        <v>2179</v>
      </c>
      <c r="I424" s="148"/>
      <c r="J424" s="71">
        <v>698.96185861307958</v>
      </c>
      <c r="K424" s="71">
        <v>1.4650100779847461</v>
      </c>
      <c r="L424" s="71">
        <v>4.8932550749643369</v>
      </c>
      <c r="M424" s="71">
        <v>41.808060007850827</v>
      </c>
      <c r="N424" s="71">
        <v>34.0194354466812</v>
      </c>
      <c r="O424" s="71">
        <v>37.612669902802679</v>
      </c>
      <c r="P424" s="71">
        <v>36.977160972693959</v>
      </c>
      <c r="Q424" s="71">
        <v>2.3740535276575101</v>
      </c>
      <c r="R424" s="71">
        <v>0</v>
      </c>
      <c r="S424" s="71">
        <v>5.1537797002893644</v>
      </c>
      <c r="T424" s="72"/>
      <c r="U424" s="71">
        <v>40488540</v>
      </c>
      <c r="V424" s="71">
        <v>777</v>
      </c>
      <c r="W424" s="71">
        <v>160</v>
      </c>
      <c r="X424" s="71">
        <v>13665</v>
      </c>
      <c r="Y424" s="71">
        <v>17361</v>
      </c>
      <c r="Z424" s="71">
        <v>26877</v>
      </c>
      <c r="AA424" s="71">
        <v>8161</v>
      </c>
      <c r="AB424" s="71">
        <v>40265</v>
      </c>
      <c r="AC424" s="71">
        <v>0</v>
      </c>
      <c r="AD424" s="71">
        <v>5.1537797002893644</v>
      </c>
      <c r="AE424" s="72"/>
      <c r="AF424" s="71">
        <v>318925455.63472122</v>
      </c>
      <c r="AG424" s="71">
        <v>1148901.4051980872</v>
      </c>
      <c r="AH424" s="71">
        <v>1069514.5543121118</v>
      </c>
      <c r="AI424" s="71">
        <v>81930944.841662183</v>
      </c>
      <c r="AJ424" s="71">
        <v>63391140.277793817</v>
      </c>
      <c r="AK424" s="71"/>
      <c r="AL424" s="71"/>
      <c r="AM424" s="71">
        <v>5255029.8534804722</v>
      </c>
      <c r="AN424" s="71"/>
      <c r="AO424" s="71"/>
      <c r="AP424" s="71">
        <v>471720986.56716788</v>
      </c>
      <c r="AQ424" s="72"/>
      <c r="AR424" s="71">
        <v>1472</v>
      </c>
      <c r="AS424" s="71">
        <v>975</v>
      </c>
      <c r="AT424" s="71">
        <v>0</v>
      </c>
      <c r="AU424" s="71">
        <v>0</v>
      </c>
      <c r="AV424" s="71">
        <v>0</v>
      </c>
      <c r="AW424" s="71">
        <v>1</v>
      </c>
      <c r="AX424" s="71"/>
      <c r="AY424" s="72"/>
      <c r="AZ424" s="71">
        <v>6692.5000000000073</v>
      </c>
      <c r="BA424" s="71">
        <v>83830.599999999977</v>
      </c>
      <c r="BB424" s="71">
        <v>0</v>
      </c>
      <c r="BC424" s="71">
        <v>0</v>
      </c>
      <c r="BD424" s="71">
        <v>0</v>
      </c>
      <c r="BE424" s="71">
        <v>75</v>
      </c>
      <c r="BF424" s="71"/>
      <c r="BG424" s="72"/>
      <c r="BH424" s="71">
        <v>0</v>
      </c>
      <c r="BI424" s="71">
        <v>4.03</v>
      </c>
      <c r="BJ424" s="71">
        <v>126.614</v>
      </c>
      <c r="BK424" s="71">
        <v>0</v>
      </c>
      <c r="BL424" s="71">
        <v>0</v>
      </c>
      <c r="BM424" s="71">
        <v>0</v>
      </c>
      <c r="BN424" s="72"/>
      <c r="BO424" s="71">
        <v>0</v>
      </c>
      <c r="BP424" s="71">
        <v>1</v>
      </c>
      <c r="BQ424" s="71">
        <v>14</v>
      </c>
      <c r="BR424" s="71">
        <v>0</v>
      </c>
      <c r="BS424" s="71">
        <v>0</v>
      </c>
      <c r="BT424" s="71">
        <v>0</v>
      </c>
      <c r="BU424"/>
      <c r="BV424" s="70">
        <v>98.78</v>
      </c>
      <c r="BW424" s="70">
        <v>0</v>
      </c>
      <c r="BX424" s="70">
        <v>0</v>
      </c>
      <c r="BY424" s="70">
        <v>0</v>
      </c>
      <c r="BZ424" s="70">
        <v>0</v>
      </c>
      <c r="CA424" s="70">
        <v>0</v>
      </c>
      <c r="CB424" s="70">
        <v>27.882000000000001</v>
      </c>
      <c r="CC424" s="70">
        <v>3.9820000000000002</v>
      </c>
      <c r="CD424" s="70">
        <v>0</v>
      </c>
    </row>
    <row r="425" spans="1:82">
      <c r="A425" s="70" t="s">
        <v>2196</v>
      </c>
      <c r="B425" s="70">
        <v>85</v>
      </c>
      <c r="C425" s="70">
        <v>18</v>
      </c>
      <c r="D425" s="70">
        <v>5</v>
      </c>
      <c r="E425" s="70">
        <v>2021</v>
      </c>
      <c r="F425" s="70" t="s">
        <v>160</v>
      </c>
      <c r="G425" s="1064" t="s">
        <v>2178</v>
      </c>
      <c r="H425" s="70" t="s">
        <v>2179</v>
      </c>
      <c r="I425" s="148"/>
      <c r="J425" s="71">
        <v>624.02408062841448</v>
      </c>
      <c r="K425" s="71">
        <v>1.4961702953464207</v>
      </c>
      <c r="L425" s="71">
        <v>5.1171622205453442</v>
      </c>
      <c r="M425" s="71">
        <v>39.46096609220195</v>
      </c>
      <c r="N425" s="71">
        <v>30.974253029187686</v>
      </c>
      <c r="O425" s="71">
        <v>36.723845729031446</v>
      </c>
      <c r="P425" s="71">
        <v>38.078968143841017</v>
      </c>
      <c r="Q425" s="71">
        <v>2.3262591329286399</v>
      </c>
      <c r="R425" s="71">
        <v>0</v>
      </c>
      <c r="S425" s="71">
        <v>4.6358822630717578</v>
      </c>
      <c r="T425" s="72"/>
      <c r="U425" s="71">
        <v>38572118</v>
      </c>
      <c r="V425" s="71">
        <v>777</v>
      </c>
      <c r="W425" s="71">
        <v>160</v>
      </c>
      <c r="X425" s="71">
        <v>13665</v>
      </c>
      <c r="Y425" s="71">
        <v>17226</v>
      </c>
      <c r="Z425" s="71">
        <v>27020</v>
      </c>
      <c r="AA425" s="71">
        <v>8195</v>
      </c>
      <c r="AB425" s="71">
        <v>39842</v>
      </c>
      <c r="AC425" s="71">
        <v>0</v>
      </c>
      <c r="AD425" s="71">
        <v>4.6358822630717578</v>
      </c>
      <c r="AE425" s="72"/>
      <c r="AF425" s="71">
        <v>286027691.28467304</v>
      </c>
      <c r="AG425" s="71">
        <v>1226915.1715973406</v>
      </c>
      <c r="AH425" s="71">
        <v>1081566.4752489163</v>
      </c>
      <c r="AI425" s="71">
        <v>88957041.184671447</v>
      </c>
      <c r="AJ425" s="71">
        <v>64653030.732349977</v>
      </c>
      <c r="AK425" s="71">
        <v>0</v>
      </c>
      <c r="AL425" s="71">
        <v>0</v>
      </c>
      <c r="AM425" s="71">
        <v>5229815.8180384841</v>
      </c>
      <c r="AN425" s="71">
        <v>0</v>
      </c>
      <c r="AO425" s="71">
        <v>0</v>
      </c>
      <c r="AP425" s="71">
        <v>447176060.66657919</v>
      </c>
      <c r="AQ425" s="72"/>
      <c r="AR425" s="71">
        <v>1550</v>
      </c>
      <c r="AS425" s="71">
        <v>987</v>
      </c>
      <c r="AT425" s="71">
        <v>0</v>
      </c>
      <c r="AU425" s="71">
        <v>0</v>
      </c>
      <c r="AV425" s="71">
        <v>0</v>
      </c>
      <c r="AW425" s="71">
        <v>1</v>
      </c>
      <c r="AX425" s="71"/>
      <c r="AY425" s="72"/>
      <c r="AZ425" s="71">
        <v>7197.8000000000056</v>
      </c>
      <c r="BA425" s="71">
        <v>84803.799999999974</v>
      </c>
      <c r="BB425" s="71">
        <v>0</v>
      </c>
      <c r="BC425" s="71">
        <v>0</v>
      </c>
      <c r="BD425" s="71">
        <v>0</v>
      </c>
      <c r="BE425" s="71">
        <v>75</v>
      </c>
      <c r="BF425" s="71"/>
      <c r="BG425" s="72"/>
      <c r="BH425" s="71">
        <v>0</v>
      </c>
      <c r="BI425" s="71">
        <v>4.9560000000000004</v>
      </c>
      <c r="BJ425" s="71">
        <v>138.99600000000001</v>
      </c>
      <c r="BK425" s="71">
        <v>0</v>
      </c>
      <c r="BL425" s="71">
        <v>0</v>
      </c>
      <c r="BM425" s="71">
        <v>0</v>
      </c>
      <c r="BN425" s="72"/>
      <c r="BO425" s="71">
        <v>0</v>
      </c>
      <c r="BP425" s="71">
        <v>1</v>
      </c>
      <c r="BQ425" s="71">
        <v>14</v>
      </c>
      <c r="BR425" s="71">
        <v>0</v>
      </c>
      <c r="BS425" s="71">
        <v>0</v>
      </c>
      <c r="BT425" s="71">
        <v>0</v>
      </c>
      <c r="BU425"/>
      <c r="BV425" s="70">
        <v>110.214</v>
      </c>
      <c r="BW425" s="70">
        <v>0</v>
      </c>
      <c r="BX425" s="70">
        <v>0</v>
      </c>
      <c r="BY425" s="70">
        <v>0</v>
      </c>
      <c r="BZ425" s="70">
        <v>0</v>
      </c>
      <c r="CA425" s="70">
        <v>0</v>
      </c>
      <c r="CB425" s="70">
        <v>28.376000000000001</v>
      </c>
      <c r="CC425" s="70">
        <v>5.3620000000000001</v>
      </c>
      <c r="CD425" s="70">
        <v>0</v>
      </c>
    </row>
    <row r="426" spans="1:82">
      <c r="A426" s="70" t="s">
        <v>2197</v>
      </c>
      <c r="B426" s="70">
        <v>85</v>
      </c>
      <c r="C426" s="70">
        <v>19</v>
      </c>
      <c r="D426" s="70">
        <v>5</v>
      </c>
      <c r="E426" s="70">
        <v>2022</v>
      </c>
      <c r="F426" s="70" t="s">
        <v>161</v>
      </c>
      <c r="G426" s="1064" t="s">
        <v>2178</v>
      </c>
      <c r="H426" s="70" t="s">
        <v>2179</v>
      </c>
      <c r="I426" s="148"/>
      <c r="J426" s="71">
        <v>549.92874100975985</v>
      </c>
      <c r="K426" s="71">
        <v>1.438027030031588</v>
      </c>
      <c r="L426" s="71">
        <v>4.6802265079816063</v>
      </c>
      <c r="M426" s="71">
        <v>44.444729535611678</v>
      </c>
      <c r="N426" s="71">
        <v>36.328203409897633</v>
      </c>
      <c r="O426" s="71">
        <v>38.942684050194245</v>
      </c>
      <c r="P426" s="71">
        <v>37.932838692967138</v>
      </c>
      <c r="Q426" s="71">
        <v>2.3382512745388797</v>
      </c>
      <c r="R426" s="71">
        <v>0</v>
      </c>
      <c r="S426" s="71">
        <v>6.0703462642284967</v>
      </c>
      <c r="T426" s="72"/>
      <c r="U426" s="71">
        <v>38008467</v>
      </c>
      <c r="V426" s="71">
        <v>777</v>
      </c>
      <c r="W426" s="71">
        <v>160</v>
      </c>
      <c r="X426" s="71">
        <v>13665</v>
      </c>
      <c r="Y426" s="71">
        <v>17347</v>
      </c>
      <c r="Z426" s="71">
        <v>27223</v>
      </c>
      <c r="AA426" s="71">
        <v>8288</v>
      </c>
      <c r="AB426" s="71">
        <v>39719</v>
      </c>
      <c r="AC426" s="71">
        <v>0</v>
      </c>
      <c r="AD426" s="71">
        <v>6.0703462642284967</v>
      </c>
      <c r="AE426" s="72"/>
      <c r="AF426" s="71">
        <v>240141341.69631538</v>
      </c>
      <c r="AG426" s="71">
        <v>1213917.2474347474</v>
      </c>
      <c r="AH426" s="71">
        <v>1152193.5839641034</v>
      </c>
      <c r="AI426" s="71">
        <v>86160483.212735534</v>
      </c>
      <c r="AJ426" s="71">
        <v>68927334.416805282</v>
      </c>
      <c r="AK426" s="71">
        <v>0</v>
      </c>
      <c r="AL426" s="71">
        <v>0</v>
      </c>
      <c r="AM426" s="71">
        <v>5128807.0065562231</v>
      </c>
      <c r="AN426" s="71">
        <v>0</v>
      </c>
      <c r="AO426" s="71">
        <v>0</v>
      </c>
      <c r="AP426" s="71">
        <v>402724077.16381127</v>
      </c>
      <c r="AQ426" s="72"/>
      <c r="AR426" s="71">
        <v>1671</v>
      </c>
      <c r="AS426" s="71">
        <v>998</v>
      </c>
      <c r="AT426" s="71">
        <v>0</v>
      </c>
      <c r="AU426" s="71">
        <v>0</v>
      </c>
      <c r="AV426" s="71">
        <v>0</v>
      </c>
      <c r="AW426" s="71">
        <v>1</v>
      </c>
      <c r="AX426" s="71"/>
      <c r="AY426" s="72"/>
      <c r="AZ426" s="71">
        <v>7947.3999999999924</v>
      </c>
      <c r="BA426" s="71">
        <v>86850.39999999998</v>
      </c>
      <c r="BB426" s="71">
        <v>0</v>
      </c>
      <c r="BC426" s="71">
        <v>0</v>
      </c>
      <c r="BD426" s="71">
        <v>0</v>
      </c>
      <c r="BE426" s="71">
        <v>75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2198</v>
      </c>
      <c r="B427" s="70">
        <v>85</v>
      </c>
      <c r="C427" s="70">
        <v>20</v>
      </c>
      <c r="D427" s="70">
        <v>5</v>
      </c>
      <c r="E427" s="70">
        <v>2023</v>
      </c>
      <c r="F427" s="70" t="s">
        <v>1539</v>
      </c>
      <c r="G427" s="70" t="s">
        <v>2178</v>
      </c>
      <c r="H427" s="70" t="s">
        <v>2179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1758</v>
      </c>
      <c r="AS427" s="71">
        <v>1014</v>
      </c>
      <c r="AT427" s="71">
        <v>0</v>
      </c>
      <c r="AU427" s="71">
        <v>0</v>
      </c>
      <c r="AV427" s="71">
        <v>0</v>
      </c>
      <c r="AW427" s="71">
        <v>1</v>
      </c>
      <c r="AX427" s="71"/>
      <c r="AY427" s="72"/>
      <c r="AZ427" s="71">
        <v>8424.9999999999836</v>
      </c>
      <c r="BA427" s="71">
        <v>88151.799999999974</v>
      </c>
      <c r="BB427" s="71">
        <v>0</v>
      </c>
      <c r="BC427" s="71">
        <v>0</v>
      </c>
      <c r="BD427" s="71">
        <v>0</v>
      </c>
      <c r="BE427" s="71">
        <v>75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2199</v>
      </c>
      <c r="B428" s="70">
        <v>85</v>
      </c>
      <c r="C428" s="70">
        <v>21</v>
      </c>
      <c r="D428" s="70">
        <v>5</v>
      </c>
      <c r="E428" s="70">
        <v>2024</v>
      </c>
      <c r="F428" s="70" t="s">
        <v>1558</v>
      </c>
      <c r="G428" s="70" t="s">
        <v>2178</v>
      </c>
      <c r="H428" s="70" t="s">
        <v>2179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2200</v>
      </c>
      <c r="B429" s="70">
        <v>341</v>
      </c>
      <c r="C429" s="70">
        <v>1</v>
      </c>
      <c r="D429" s="70">
        <v>21</v>
      </c>
      <c r="E429" s="70">
        <v>1990</v>
      </c>
      <c r="F429" s="70" t="s">
        <v>787</v>
      </c>
      <c r="G429" s="70" t="s">
        <v>2201</v>
      </c>
      <c r="H429" s="70" t="s">
        <v>2202</v>
      </c>
      <c r="I429" s="148"/>
      <c r="J429" s="71">
        <v>315.98000763099299</v>
      </c>
      <c r="K429" s="71">
        <v>4.003906633771261</v>
      </c>
      <c r="L429" s="71">
        <v>9.1820863726838411</v>
      </c>
      <c r="M429" s="71">
        <v>24.570942032946121</v>
      </c>
      <c r="N429" s="71">
        <v>27.473206966948471</v>
      </c>
      <c r="O429" s="71">
        <v>35.797669319945037</v>
      </c>
      <c r="P429" s="71">
        <v>48.206199458707673</v>
      </c>
      <c r="Q429" s="71">
        <v>2.5745525143033299</v>
      </c>
      <c r="R429" s="71">
        <v>0</v>
      </c>
      <c r="S429" s="71">
        <v>3.2491597995870531</v>
      </c>
      <c r="T429" s="72"/>
      <c r="U429" s="71">
        <v>13258867</v>
      </c>
      <c r="V429" s="71">
        <v>1773</v>
      </c>
      <c r="W429" s="71">
        <v>96</v>
      </c>
      <c r="X429" s="71">
        <v>9149</v>
      </c>
      <c r="Y429" s="71">
        <v>11825</v>
      </c>
      <c r="Z429" s="71">
        <v>14724</v>
      </c>
      <c r="AA429" s="71">
        <v>11705</v>
      </c>
      <c r="AB429" s="71">
        <v>41802</v>
      </c>
      <c r="AC429" s="71">
        <v>0</v>
      </c>
      <c r="AD429" s="71">
        <v>3.2491597995870531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2203</v>
      </c>
      <c r="B430" s="70">
        <v>342</v>
      </c>
      <c r="C430" s="70">
        <v>2</v>
      </c>
      <c r="D430" s="70">
        <v>21</v>
      </c>
      <c r="E430" s="70">
        <v>2005</v>
      </c>
      <c r="F430" s="70" t="s">
        <v>789</v>
      </c>
      <c r="G430" s="70" t="s">
        <v>2201</v>
      </c>
      <c r="H430" s="70" t="s">
        <v>2202</v>
      </c>
      <c r="I430" s="148"/>
      <c r="J430" s="71">
        <v>466.80117391527392</v>
      </c>
      <c r="K430" s="71">
        <v>3.341180418726458</v>
      </c>
      <c r="L430" s="71">
        <v>21.461334369225341</v>
      </c>
      <c r="M430" s="71">
        <v>48.399062280620512</v>
      </c>
      <c r="N430" s="71">
        <v>42.529362990039161</v>
      </c>
      <c r="O430" s="71">
        <v>54.306393813739277</v>
      </c>
      <c r="P430" s="71">
        <v>58.533643233518333</v>
      </c>
      <c r="Q430" s="71">
        <v>2.7321514481146099</v>
      </c>
      <c r="R430" s="71">
        <v>0</v>
      </c>
      <c r="S430" s="71">
        <v>5.5783656513200004</v>
      </c>
      <c r="T430" s="72"/>
      <c r="U430" s="71">
        <v>20699955</v>
      </c>
      <c r="V430" s="71">
        <v>1630</v>
      </c>
      <c r="W430" s="71">
        <v>192</v>
      </c>
      <c r="X430" s="71">
        <v>9843</v>
      </c>
      <c r="Y430" s="71">
        <v>15831</v>
      </c>
      <c r="Z430" s="71">
        <v>25848</v>
      </c>
      <c r="AA430" s="71">
        <v>11640</v>
      </c>
      <c r="AB430" s="71">
        <v>46375</v>
      </c>
      <c r="AC430" s="71">
        <v>0</v>
      </c>
      <c r="AD430" s="71">
        <v>5.5783656513200004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2204</v>
      </c>
      <c r="B431" s="70">
        <v>343</v>
      </c>
      <c r="C431" s="70">
        <v>3</v>
      </c>
      <c r="D431" s="70">
        <v>21</v>
      </c>
      <c r="E431" s="70">
        <v>2006</v>
      </c>
      <c r="F431" s="70" t="s">
        <v>790</v>
      </c>
      <c r="G431" s="70" t="s">
        <v>2201</v>
      </c>
      <c r="H431" s="70" t="s">
        <v>2202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2205</v>
      </c>
      <c r="B432" s="70">
        <v>344</v>
      </c>
      <c r="C432" s="70">
        <v>4</v>
      </c>
      <c r="D432" s="70">
        <v>21</v>
      </c>
      <c r="E432" s="70">
        <v>2007</v>
      </c>
      <c r="F432" s="70" t="s">
        <v>791</v>
      </c>
      <c r="G432" s="70" t="s">
        <v>2201</v>
      </c>
      <c r="H432" s="70" t="s">
        <v>2202</v>
      </c>
      <c r="I432" s="148"/>
      <c r="J432" s="71">
        <v>518.32562352699165</v>
      </c>
      <c r="K432" s="71">
        <v>3.7329874680585911</v>
      </c>
      <c r="L432" s="71">
        <v>23.45318062405337</v>
      </c>
      <c r="M432" s="71">
        <v>45.298487734415559</v>
      </c>
      <c r="N432" s="71">
        <v>45.804597611099886</v>
      </c>
      <c r="O432" s="71">
        <v>52.490819975602868</v>
      </c>
      <c r="P432" s="71">
        <v>58.086453543161049</v>
      </c>
      <c r="Q432" s="71">
        <v>2.8307625954689302</v>
      </c>
      <c r="R432" s="71">
        <v>0</v>
      </c>
      <c r="S432" s="71">
        <v>8.4688785511199995</v>
      </c>
      <c r="T432" s="72"/>
      <c r="U432" s="71">
        <v>24543619</v>
      </c>
      <c r="V432" s="71">
        <v>1373</v>
      </c>
      <c r="W432" s="71">
        <v>276</v>
      </c>
      <c r="X432" s="71">
        <v>11773</v>
      </c>
      <c r="Y432" s="71">
        <v>16046</v>
      </c>
      <c r="Z432" s="71">
        <v>25972</v>
      </c>
      <c r="AA432" s="71">
        <v>11375</v>
      </c>
      <c r="AB432" s="71">
        <v>45508</v>
      </c>
      <c r="AC432" s="71">
        <v>0</v>
      </c>
      <c r="AD432" s="71">
        <v>8.4688785511199995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2206</v>
      </c>
      <c r="B433" s="70">
        <v>345</v>
      </c>
      <c r="C433" s="70">
        <v>5</v>
      </c>
      <c r="D433" s="70">
        <v>21</v>
      </c>
      <c r="E433" s="70">
        <v>2008</v>
      </c>
      <c r="F433" s="70" t="s">
        <v>792</v>
      </c>
      <c r="G433" s="70" t="s">
        <v>2201</v>
      </c>
      <c r="H433" s="70" t="s">
        <v>2202</v>
      </c>
      <c r="I433" s="148"/>
      <c r="J433" s="71">
        <v>457.62626810303709</v>
      </c>
      <c r="K433" s="71">
        <v>2.9287808845587948</v>
      </c>
      <c r="L433" s="71">
        <v>21.158069672911331</v>
      </c>
      <c r="M433" s="71">
        <v>49.60619753823643</v>
      </c>
      <c r="N433" s="71">
        <v>41.248279476780723</v>
      </c>
      <c r="O433" s="71">
        <v>50.763672497107223</v>
      </c>
      <c r="P433" s="71">
        <v>55.439310442480377</v>
      </c>
      <c r="Q433" s="71">
        <v>2.75154241100857</v>
      </c>
      <c r="R433" s="71">
        <v>0</v>
      </c>
      <c r="S433" s="71">
        <v>7.9616107401600003</v>
      </c>
      <c r="T433" s="72"/>
      <c r="U433" s="71">
        <v>24444481</v>
      </c>
      <c r="V433" s="71">
        <v>1373</v>
      </c>
      <c r="W433" s="71">
        <v>276</v>
      </c>
      <c r="X433" s="71">
        <v>11773</v>
      </c>
      <c r="Y433" s="71">
        <v>16136</v>
      </c>
      <c r="Z433" s="71">
        <v>25999</v>
      </c>
      <c r="AA433" s="71">
        <v>10869</v>
      </c>
      <c r="AB433" s="71">
        <v>44962</v>
      </c>
      <c r="AC433" s="71">
        <v>0</v>
      </c>
      <c r="AD433" s="71">
        <v>7.9616107401600003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2207</v>
      </c>
      <c r="B434" s="70">
        <v>346</v>
      </c>
      <c r="C434" s="70">
        <v>6</v>
      </c>
      <c r="D434" s="70">
        <v>21</v>
      </c>
      <c r="E434" s="70">
        <v>2009</v>
      </c>
      <c r="F434" s="70" t="s">
        <v>176</v>
      </c>
      <c r="G434" s="70" t="s">
        <v>2201</v>
      </c>
      <c r="H434" s="70" t="s">
        <v>2202</v>
      </c>
      <c r="I434" s="148"/>
      <c r="J434" s="71">
        <v>539.69413264816205</v>
      </c>
      <c r="K434" s="71">
        <v>1.911781382727215</v>
      </c>
      <c r="L434" s="71">
        <v>18.238543055326311</v>
      </c>
      <c r="M434" s="71">
        <v>42.039561823704801</v>
      </c>
      <c r="N434" s="71">
        <v>36.234455362973783</v>
      </c>
      <c r="O434" s="71">
        <v>51.259640019872421</v>
      </c>
      <c r="P434" s="71">
        <v>52.302945558695448</v>
      </c>
      <c r="Q434" s="71">
        <v>2.5969141253528498</v>
      </c>
      <c r="R434" s="71">
        <v>0</v>
      </c>
      <c r="S434" s="71">
        <v>6.2208680000000003</v>
      </c>
      <c r="T434" s="72"/>
      <c r="U434" s="71">
        <v>25478908</v>
      </c>
      <c r="V434" s="71">
        <v>1224</v>
      </c>
      <c r="W434" s="71">
        <v>285</v>
      </c>
      <c r="X434" s="71">
        <v>12312</v>
      </c>
      <c r="Y434" s="71">
        <v>16212</v>
      </c>
      <c r="Z434" s="71">
        <v>25913</v>
      </c>
      <c r="AA434" s="71">
        <v>10527</v>
      </c>
      <c r="AB434" s="71">
        <v>44546</v>
      </c>
      <c r="AC434" s="71">
        <v>0</v>
      </c>
      <c r="AD434" s="71">
        <v>6.2208680000000003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23.207000000000001</v>
      </c>
      <c r="BK434" s="71">
        <v>0</v>
      </c>
      <c r="BL434" s="71">
        <v>0</v>
      </c>
      <c r="BM434" s="71">
        <v>0</v>
      </c>
      <c r="BN434" s="72"/>
      <c r="BO434" s="71">
        <v>0</v>
      </c>
      <c r="BP434" s="71">
        <v>0</v>
      </c>
      <c r="BQ434" s="71">
        <v>5</v>
      </c>
      <c r="BR434" s="71">
        <v>0</v>
      </c>
      <c r="BS434" s="71">
        <v>0</v>
      </c>
      <c r="BT434" s="71">
        <v>0</v>
      </c>
      <c r="BU434"/>
      <c r="BV434" s="70">
        <v>23.207000000000001</v>
      </c>
      <c r="BW434" s="70">
        <v>0</v>
      </c>
      <c r="BX434" s="70">
        <v>0</v>
      </c>
      <c r="BY434" s="70">
        <v>0</v>
      </c>
      <c r="BZ434" s="70">
        <v>0</v>
      </c>
      <c r="CA434" s="70">
        <v>0</v>
      </c>
      <c r="CB434" s="70">
        <v>0</v>
      </c>
      <c r="CC434" s="70">
        <v>0</v>
      </c>
      <c r="CD434" s="70">
        <v>0</v>
      </c>
    </row>
    <row r="435" spans="1:82">
      <c r="A435" s="70" t="s">
        <v>2208</v>
      </c>
      <c r="B435" s="70">
        <v>347</v>
      </c>
      <c r="C435" s="70">
        <v>7</v>
      </c>
      <c r="D435" s="70">
        <v>21</v>
      </c>
      <c r="E435" s="70">
        <v>2010</v>
      </c>
      <c r="F435" s="70" t="s">
        <v>177</v>
      </c>
      <c r="G435" s="70" t="s">
        <v>2201</v>
      </c>
      <c r="H435" s="70" t="s">
        <v>2202</v>
      </c>
      <c r="I435" s="148"/>
      <c r="J435" s="71">
        <v>539.96224960214636</v>
      </c>
      <c r="K435" s="71">
        <v>2.6793084859686052</v>
      </c>
      <c r="L435" s="71">
        <v>16.964656170208968</v>
      </c>
      <c r="M435" s="71">
        <v>46.168446484371692</v>
      </c>
      <c r="N435" s="71">
        <v>39.576251623437471</v>
      </c>
      <c r="O435" s="71">
        <v>51.418316313351603</v>
      </c>
      <c r="P435" s="71">
        <v>52.730466064455371</v>
      </c>
      <c r="Q435" s="71">
        <v>2.69194173749736</v>
      </c>
      <c r="R435" s="71">
        <v>0</v>
      </c>
      <c r="S435" s="71">
        <v>7.6805204939999996</v>
      </c>
      <c r="T435" s="72"/>
      <c r="U435" s="71">
        <v>24883530</v>
      </c>
      <c r="V435" s="71">
        <v>1224</v>
      </c>
      <c r="W435" s="71">
        <v>285</v>
      </c>
      <c r="X435" s="71">
        <v>12312</v>
      </c>
      <c r="Y435" s="71">
        <v>16338</v>
      </c>
      <c r="Z435" s="71">
        <v>26114</v>
      </c>
      <c r="AA435" s="71">
        <v>10348</v>
      </c>
      <c r="AB435" s="71">
        <v>44247</v>
      </c>
      <c r="AC435" s="71">
        <v>0</v>
      </c>
      <c r="AD435" s="71">
        <v>7.6805204939999996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21.869</v>
      </c>
      <c r="BK435" s="71">
        <v>0</v>
      </c>
      <c r="BL435" s="71">
        <v>0</v>
      </c>
      <c r="BM435" s="71">
        <v>0</v>
      </c>
      <c r="BN435" s="72"/>
      <c r="BO435" s="71">
        <v>0</v>
      </c>
      <c r="BP435" s="71">
        <v>0</v>
      </c>
      <c r="BQ435" s="71">
        <v>5</v>
      </c>
      <c r="BR435" s="71">
        <v>0</v>
      </c>
      <c r="BS435" s="71">
        <v>0</v>
      </c>
      <c r="BT435" s="71">
        <v>0</v>
      </c>
      <c r="BU435"/>
      <c r="BV435" s="70">
        <v>21.869</v>
      </c>
      <c r="BW435" s="70">
        <v>0</v>
      </c>
      <c r="BX435" s="70">
        <v>0</v>
      </c>
      <c r="BY435" s="70">
        <v>0</v>
      </c>
      <c r="BZ435" s="70">
        <v>0</v>
      </c>
      <c r="CA435" s="70">
        <v>0</v>
      </c>
      <c r="CB435" s="70">
        <v>0</v>
      </c>
      <c r="CC435" s="70">
        <v>0</v>
      </c>
      <c r="CD435" s="70">
        <v>0</v>
      </c>
    </row>
    <row r="436" spans="1:82">
      <c r="A436" s="70" t="s">
        <v>2209</v>
      </c>
      <c r="B436" s="70">
        <v>348</v>
      </c>
      <c r="C436" s="70">
        <v>8</v>
      </c>
      <c r="D436" s="70">
        <v>21</v>
      </c>
      <c r="E436" s="70">
        <v>2011</v>
      </c>
      <c r="F436" s="70" t="s">
        <v>178</v>
      </c>
      <c r="G436" s="70" t="s">
        <v>2201</v>
      </c>
      <c r="H436" s="70" t="s">
        <v>2202</v>
      </c>
      <c r="I436" s="148"/>
      <c r="J436" s="71">
        <v>577.91973865390639</v>
      </c>
      <c r="K436" s="71">
        <v>2.8219221216983419</v>
      </c>
      <c r="L436" s="71">
        <v>12.919186108435239</v>
      </c>
      <c r="M436" s="71">
        <v>57.898812475547949</v>
      </c>
      <c r="N436" s="71">
        <v>48.355330882724253</v>
      </c>
      <c r="O436" s="71">
        <v>50.926269400518258</v>
      </c>
      <c r="P436" s="71">
        <v>51.285815998634206</v>
      </c>
      <c r="Q436" s="71">
        <v>3.0816844367234699</v>
      </c>
      <c r="R436" s="71">
        <v>0</v>
      </c>
      <c r="S436" s="71">
        <v>7.2359104482799994</v>
      </c>
      <c r="T436" s="72"/>
      <c r="U436" s="71">
        <v>25951145</v>
      </c>
      <c r="V436" s="71">
        <v>1224</v>
      </c>
      <c r="W436" s="71">
        <v>285</v>
      </c>
      <c r="X436" s="71">
        <v>12312</v>
      </c>
      <c r="Y436" s="71">
        <v>16510</v>
      </c>
      <c r="Z436" s="71">
        <v>26426</v>
      </c>
      <c r="AA436" s="71">
        <v>10364</v>
      </c>
      <c r="AB436" s="71">
        <v>43913</v>
      </c>
      <c r="AC436" s="71">
        <v>0</v>
      </c>
      <c r="AD436" s="71">
        <v>7.2359104482799994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22.558</v>
      </c>
      <c r="BK436" s="71">
        <v>0</v>
      </c>
      <c r="BL436" s="71">
        <v>0</v>
      </c>
      <c r="BM436" s="71">
        <v>0</v>
      </c>
      <c r="BN436" s="72"/>
      <c r="BO436" s="71">
        <v>0</v>
      </c>
      <c r="BP436" s="71">
        <v>0</v>
      </c>
      <c r="BQ436" s="71">
        <v>5</v>
      </c>
      <c r="BR436" s="71">
        <v>0</v>
      </c>
      <c r="BS436" s="71">
        <v>0</v>
      </c>
      <c r="BT436" s="71">
        <v>0</v>
      </c>
      <c r="BU436"/>
      <c r="BV436" s="70">
        <v>22.558</v>
      </c>
      <c r="BW436" s="70">
        <v>0</v>
      </c>
      <c r="BX436" s="70">
        <v>0</v>
      </c>
      <c r="BY436" s="70">
        <v>0</v>
      </c>
      <c r="BZ436" s="70">
        <v>0</v>
      </c>
      <c r="CA436" s="70">
        <v>0</v>
      </c>
      <c r="CB436" s="70">
        <v>0</v>
      </c>
      <c r="CC436" s="70">
        <v>0</v>
      </c>
      <c r="CD436" s="70">
        <v>0</v>
      </c>
    </row>
    <row r="437" spans="1:82">
      <c r="A437" s="70" t="s">
        <v>2210</v>
      </c>
      <c r="B437" s="70">
        <v>349</v>
      </c>
      <c r="C437" s="70">
        <v>9</v>
      </c>
      <c r="D437" s="70">
        <v>21</v>
      </c>
      <c r="E437" s="70">
        <v>2012</v>
      </c>
      <c r="F437" s="70" t="s">
        <v>179</v>
      </c>
      <c r="G437" s="70" t="s">
        <v>2201</v>
      </c>
      <c r="H437" s="70" t="s">
        <v>2202</v>
      </c>
      <c r="I437" s="148"/>
      <c r="J437" s="71">
        <v>839.89950124717632</v>
      </c>
      <c r="K437" s="71">
        <v>2.6596997132931559</v>
      </c>
      <c r="L437" s="71">
        <v>12.67047539889538</v>
      </c>
      <c r="M437" s="71">
        <v>61.548021979206247</v>
      </c>
      <c r="N437" s="71">
        <v>49.581230880423213</v>
      </c>
      <c r="O437" s="71">
        <v>50.863940159309429</v>
      </c>
      <c r="P437" s="71">
        <v>50.36829015062181</v>
      </c>
      <c r="Q437" s="71">
        <v>3.3593199521017398</v>
      </c>
      <c r="R437" s="71">
        <v>0</v>
      </c>
      <c r="S437" s="71">
        <v>8.1519649883199996</v>
      </c>
      <c r="T437" s="72"/>
      <c r="U437" s="71">
        <v>36875689</v>
      </c>
      <c r="V437" s="71">
        <v>1224</v>
      </c>
      <c r="W437" s="71">
        <v>285</v>
      </c>
      <c r="X437" s="71">
        <v>12312</v>
      </c>
      <c r="Y437" s="71">
        <v>16866</v>
      </c>
      <c r="Z437" s="71">
        <v>26603</v>
      </c>
      <c r="AA437" s="71">
        <v>10121</v>
      </c>
      <c r="AB437" s="71">
        <v>44059</v>
      </c>
      <c r="AC437" s="71">
        <v>0</v>
      </c>
      <c r="AD437" s="71">
        <v>8.1519649883199996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29.581</v>
      </c>
      <c r="BK437" s="71">
        <v>0</v>
      </c>
      <c r="BL437" s="71">
        <v>0</v>
      </c>
      <c r="BM437" s="71">
        <v>0</v>
      </c>
      <c r="BN437" s="72"/>
      <c r="BO437" s="71">
        <v>0</v>
      </c>
      <c r="BP437" s="71">
        <v>0</v>
      </c>
      <c r="BQ437" s="71">
        <v>5</v>
      </c>
      <c r="BR437" s="71">
        <v>0</v>
      </c>
      <c r="BS437" s="71">
        <v>0</v>
      </c>
      <c r="BT437" s="71">
        <v>0</v>
      </c>
      <c r="BU437"/>
      <c r="BV437" s="70">
        <v>29.581</v>
      </c>
      <c r="BW437" s="70">
        <v>0</v>
      </c>
      <c r="BX437" s="70">
        <v>0</v>
      </c>
      <c r="BY437" s="70">
        <v>0</v>
      </c>
      <c r="BZ437" s="70">
        <v>0</v>
      </c>
      <c r="CA437" s="70">
        <v>0</v>
      </c>
      <c r="CB437" s="70">
        <v>0</v>
      </c>
      <c r="CC437" s="70">
        <v>0</v>
      </c>
      <c r="CD437" s="70">
        <v>0</v>
      </c>
    </row>
    <row r="438" spans="1:82">
      <c r="A438" s="70" t="s">
        <v>2211</v>
      </c>
      <c r="B438" s="70">
        <v>350</v>
      </c>
      <c r="C438" s="70">
        <v>10</v>
      </c>
      <c r="D438" s="70">
        <v>21</v>
      </c>
      <c r="E438" s="70">
        <v>2013</v>
      </c>
      <c r="F438" s="70" t="s">
        <v>180</v>
      </c>
      <c r="G438" s="70" t="s">
        <v>2201</v>
      </c>
      <c r="H438" s="70" t="s">
        <v>2202</v>
      </c>
      <c r="I438" s="148"/>
      <c r="J438" s="71">
        <v>591.17419440772903</v>
      </c>
      <c r="K438" s="71">
        <v>2.2759475125130062</v>
      </c>
      <c r="L438" s="71">
        <v>12.655374154874931</v>
      </c>
      <c r="M438" s="71">
        <v>60.161701605478022</v>
      </c>
      <c r="N438" s="71">
        <v>53.592389280121303</v>
      </c>
      <c r="O438" s="71">
        <v>49.02495540450618</v>
      </c>
      <c r="P438" s="71">
        <v>50.203407394867675</v>
      </c>
      <c r="Q438" s="71">
        <v>3.38760286409588</v>
      </c>
      <c r="R438" s="71">
        <v>0</v>
      </c>
      <c r="S438" s="71">
        <v>5.5233884992000002</v>
      </c>
      <c r="T438" s="72"/>
      <c r="U438" s="71">
        <v>24173232</v>
      </c>
      <c r="V438" s="71">
        <v>1224</v>
      </c>
      <c r="W438" s="71">
        <v>285</v>
      </c>
      <c r="X438" s="71">
        <v>12312</v>
      </c>
      <c r="Y438" s="71">
        <v>16873</v>
      </c>
      <c r="Z438" s="71">
        <v>26786</v>
      </c>
      <c r="AA438" s="71">
        <v>10050</v>
      </c>
      <c r="AB438" s="71">
        <v>43793</v>
      </c>
      <c r="AC438" s="71">
        <v>0</v>
      </c>
      <c r="AD438" s="71">
        <v>5.5233884992000002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33.622999999999998</v>
      </c>
      <c r="BK438" s="71">
        <v>0</v>
      </c>
      <c r="BL438" s="71">
        <v>0</v>
      </c>
      <c r="BM438" s="71">
        <v>0</v>
      </c>
      <c r="BN438" s="72"/>
      <c r="BO438" s="71">
        <v>0</v>
      </c>
      <c r="BP438" s="71">
        <v>0</v>
      </c>
      <c r="BQ438" s="71">
        <v>5</v>
      </c>
      <c r="BR438" s="71">
        <v>0</v>
      </c>
      <c r="BS438" s="71">
        <v>0</v>
      </c>
      <c r="BT438" s="71">
        <v>0</v>
      </c>
      <c r="BU438"/>
      <c r="BV438" s="70">
        <v>33.622999999999998</v>
      </c>
      <c r="BW438" s="70">
        <v>0</v>
      </c>
      <c r="BX438" s="70">
        <v>0</v>
      </c>
      <c r="BY438" s="70">
        <v>0</v>
      </c>
      <c r="BZ438" s="70">
        <v>0</v>
      </c>
      <c r="CA438" s="70">
        <v>0</v>
      </c>
      <c r="CB438" s="70">
        <v>0</v>
      </c>
      <c r="CC438" s="70">
        <v>0</v>
      </c>
      <c r="CD438" s="70">
        <v>0</v>
      </c>
    </row>
    <row r="439" spans="1:82">
      <c r="A439" s="70" t="s">
        <v>2212</v>
      </c>
      <c r="B439" s="70">
        <v>351</v>
      </c>
      <c r="C439" s="70">
        <v>11</v>
      </c>
      <c r="D439" s="70">
        <v>21</v>
      </c>
      <c r="E439" s="70">
        <v>2014</v>
      </c>
      <c r="F439" s="70" t="s">
        <v>181</v>
      </c>
      <c r="G439" s="70" t="s">
        <v>2201</v>
      </c>
      <c r="H439" s="70" t="s">
        <v>2202</v>
      </c>
      <c r="I439" s="148"/>
      <c r="J439" s="71">
        <v>570.55804037778341</v>
      </c>
      <c r="K439" s="71">
        <v>2.075292353848865</v>
      </c>
      <c r="L439" s="71">
        <v>9.8608023879641991</v>
      </c>
      <c r="M439" s="71">
        <v>64.45932785261877</v>
      </c>
      <c r="N439" s="71">
        <v>48.05084646569204</v>
      </c>
      <c r="O439" s="71">
        <v>46.599707612742783</v>
      </c>
      <c r="P439" s="71">
        <v>50.097800017709183</v>
      </c>
      <c r="Q439" s="71">
        <v>3.2183639010651399</v>
      </c>
      <c r="R439" s="71">
        <v>0</v>
      </c>
      <c r="S439" s="71">
        <v>7.9045584063000014</v>
      </c>
      <c r="T439" s="72"/>
      <c r="U439" s="71">
        <v>25206504</v>
      </c>
      <c r="V439" s="71">
        <v>912</v>
      </c>
      <c r="W439" s="71">
        <v>214</v>
      </c>
      <c r="X439" s="71">
        <v>12235</v>
      </c>
      <c r="Y439" s="71">
        <v>16912</v>
      </c>
      <c r="Z439" s="71">
        <v>26816</v>
      </c>
      <c r="AA439" s="71">
        <v>9977</v>
      </c>
      <c r="AB439" s="71">
        <v>43364</v>
      </c>
      <c r="AC439" s="71">
        <v>0</v>
      </c>
      <c r="AD439" s="71">
        <v>7.9045584063000014</v>
      </c>
      <c r="AE439" s="72"/>
      <c r="AF439" s="71"/>
      <c r="AG439" s="71"/>
      <c r="AH439" s="71"/>
      <c r="AI439" s="71"/>
      <c r="AJ439" s="71"/>
      <c r="AK439" s="71"/>
      <c r="AL439" s="71"/>
      <c r="AM439" s="71"/>
      <c r="AN439" s="71"/>
      <c r="AO439" s="71"/>
      <c r="AP439" s="71"/>
      <c r="AQ439" s="72"/>
      <c r="AR439" s="71">
        <v>1159</v>
      </c>
      <c r="AS439" s="71">
        <v>164</v>
      </c>
      <c r="AT439" s="71">
        <v>0</v>
      </c>
      <c r="AU439" s="71">
        <v>0</v>
      </c>
      <c r="AV439" s="71">
        <v>0</v>
      </c>
      <c r="AW439" s="71">
        <v>0</v>
      </c>
      <c r="AX439" s="71"/>
      <c r="AY439" s="72"/>
      <c r="AZ439" s="71">
        <v>4803.2999999999993</v>
      </c>
      <c r="BA439" s="71">
        <v>5780.2000000000007</v>
      </c>
      <c r="BB439" s="71">
        <v>0</v>
      </c>
      <c r="BC439" s="71">
        <v>0</v>
      </c>
      <c r="BD439" s="71">
        <v>0</v>
      </c>
      <c r="BE439" s="71">
        <v>0</v>
      </c>
      <c r="BF439" s="71"/>
      <c r="BG439" s="72"/>
      <c r="BH439" s="71">
        <v>0</v>
      </c>
      <c r="BI439" s="71">
        <v>0</v>
      </c>
      <c r="BJ439" s="71">
        <v>33.134</v>
      </c>
      <c r="BK439" s="71">
        <v>0</v>
      </c>
      <c r="BL439" s="71">
        <v>0</v>
      </c>
      <c r="BM439" s="71">
        <v>0</v>
      </c>
      <c r="BN439" s="72"/>
      <c r="BO439" s="71">
        <v>0</v>
      </c>
      <c r="BP439" s="71">
        <v>0</v>
      </c>
      <c r="BQ439" s="71">
        <v>5</v>
      </c>
      <c r="BR439" s="71">
        <v>0</v>
      </c>
      <c r="BS439" s="71">
        <v>0</v>
      </c>
      <c r="BT439" s="71">
        <v>0</v>
      </c>
      <c r="BU439"/>
      <c r="BV439" s="70">
        <v>33.134</v>
      </c>
      <c r="BW439" s="70">
        <v>0</v>
      </c>
      <c r="BX439" s="70">
        <v>0</v>
      </c>
      <c r="BY439" s="70">
        <v>0</v>
      </c>
      <c r="BZ439" s="70">
        <v>0</v>
      </c>
      <c r="CA439" s="70">
        <v>0</v>
      </c>
      <c r="CB439" s="70">
        <v>0</v>
      </c>
      <c r="CC439" s="70">
        <v>0</v>
      </c>
      <c r="CD439" s="70">
        <v>0</v>
      </c>
    </row>
    <row r="440" spans="1:82">
      <c r="A440" s="70" t="s">
        <v>2213</v>
      </c>
      <c r="B440" s="70">
        <v>352</v>
      </c>
      <c r="C440" s="70">
        <v>12</v>
      </c>
      <c r="D440" s="70">
        <v>21</v>
      </c>
      <c r="E440" s="70">
        <v>2015</v>
      </c>
      <c r="F440" s="70" t="s">
        <v>182</v>
      </c>
      <c r="G440" s="70" t="s">
        <v>2201</v>
      </c>
      <c r="H440" s="70" t="s">
        <v>2202</v>
      </c>
      <c r="I440" s="148"/>
      <c r="J440" s="71">
        <v>507.38608007125481</v>
      </c>
      <c r="K440" s="71">
        <v>1.9979382732569371</v>
      </c>
      <c r="L440" s="71">
        <v>11.54541589703712</v>
      </c>
      <c r="M440" s="71">
        <v>59.829578817853367</v>
      </c>
      <c r="N440" s="71">
        <v>43.858637324555573</v>
      </c>
      <c r="O440" s="71">
        <v>46.418853357998486</v>
      </c>
      <c r="P440" s="71">
        <v>49.991646617389485</v>
      </c>
      <c r="Q440" s="71">
        <v>3.1203467486683101</v>
      </c>
      <c r="R440" s="71">
        <v>0</v>
      </c>
      <c r="S440" s="71">
        <v>6.0622244343</v>
      </c>
      <c r="T440" s="72"/>
      <c r="U440" s="71">
        <v>24011227</v>
      </c>
      <c r="V440" s="71">
        <v>912</v>
      </c>
      <c r="W440" s="71">
        <v>214</v>
      </c>
      <c r="X440" s="71">
        <v>12235</v>
      </c>
      <c r="Y440" s="71">
        <v>16910</v>
      </c>
      <c r="Z440" s="71">
        <v>26969</v>
      </c>
      <c r="AA440" s="71">
        <v>9948</v>
      </c>
      <c r="AB440" s="71">
        <v>42948</v>
      </c>
      <c r="AC440" s="71">
        <v>0</v>
      </c>
      <c r="AD440" s="71">
        <v>6.0622244343</v>
      </c>
      <c r="AE440" s="72"/>
      <c r="AF440" s="71">
        <v>201873534.53074691</v>
      </c>
      <c r="AG440" s="71">
        <v>1585463.9644629071</v>
      </c>
      <c r="AH440" s="71">
        <v>2223386.0908436701</v>
      </c>
      <c r="AI440" s="71">
        <v>81750179.343075052</v>
      </c>
      <c r="AJ440" s="71">
        <v>63381898.760068752</v>
      </c>
      <c r="AK440" s="71">
        <v>0</v>
      </c>
      <c r="AL440" s="71">
        <v>0</v>
      </c>
      <c r="AM440" s="71">
        <v>5885843.2399159502</v>
      </c>
      <c r="AN440" s="71">
        <v>0</v>
      </c>
      <c r="AO440" s="71">
        <v>0</v>
      </c>
      <c r="AP440" s="71">
        <v>356700305.92911327</v>
      </c>
      <c r="AQ440" s="72"/>
      <c r="AR440" s="71">
        <v>1240</v>
      </c>
      <c r="AS440" s="71">
        <v>230</v>
      </c>
      <c r="AT440" s="71">
        <v>0</v>
      </c>
      <c r="AU440" s="71">
        <v>0</v>
      </c>
      <c r="AV440" s="71">
        <v>0</v>
      </c>
      <c r="AW440" s="71">
        <v>0</v>
      </c>
      <c r="AX440" s="71"/>
      <c r="AY440" s="72"/>
      <c r="AZ440" s="71">
        <v>5252</v>
      </c>
      <c r="BA440" s="71">
        <v>9441.2000000000007</v>
      </c>
      <c r="BB440" s="71">
        <v>0</v>
      </c>
      <c r="BC440" s="71">
        <v>0</v>
      </c>
      <c r="BD440" s="71">
        <v>0</v>
      </c>
      <c r="BE440" s="71">
        <v>0</v>
      </c>
      <c r="BF440" s="71"/>
      <c r="BG440" s="72"/>
      <c r="BH440" s="71">
        <v>0</v>
      </c>
      <c r="BI440" s="71">
        <v>0</v>
      </c>
      <c r="BJ440" s="71">
        <v>33.951000000000001</v>
      </c>
      <c r="BK440" s="71">
        <v>0</v>
      </c>
      <c r="BL440" s="71">
        <v>0</v>
      </c>
      <c r="BM440" s="71">
        <v>0</v>
      </c>
      <c r="BN440" s="72"/>
      <c r="BO440" s="71">
        <v>0</v>
      </c>
      <c r="BP440" s="71">
        <v>0</v>
      </c>
      <c r="BQ440" s="71">
        <v>5</v>
      </c>
      <c r="BR440" s="71">
        <v>0</v>
      </c>
      <c r="BS440" s="71">
        <v>0</v>
      </c>
      <c r="BT440" s="71">
        <v>0</v>
      </c>
      <c r="BU440"/>
      <c r="BV440" s="70">
        <v>33.951000000000001</v>
      </c>
      <c r="BW440" s="70">
        <v>0</v>
      </c>
      <c r="BX440" s="70">
        <v>0</v>
      </c>
      <c r="BY440" s="70">
        <v>0</v>
      </c>
      <c r="BZ440" s="70">
        <v>0</v>
      </c>
      <c r="CA440" s="70">
        <v>0</v>
      </c>
      <c r="CB440" s="70">
        <v>0</v>
      </c>
      <c r="CC440" s="70">
        <v>0</v>
      </c>
      <c r="CD440" s="70">
        <v>0</v>
      </c>
    </row>
    <row r="441" spans="1:82">
      <c r="A441" s="70" t="s">
        <v>2214</v>
      </c>
      <c r="B441" s="70">
        <v>353</v>
      </c>
      <c r="C441" s="70">
        <v>13</v>
      </c>
      <c r="D441" s="70">
        <v>21</v>
      </c>
      <c r="E441" s="70">
        <v>2016</v>
      </c>
      <c r="F441" s="70" t="s">
        <v>155</v>
      </c>
      <c r="G441" s="70" t="s">
        <v>2201</v>
      </c>
      <c r="H441" s="70" t="s">
        <v>2202</v>
      </c>
      <c r="I441" s="148"/>
      <c r="J441" s="71">
        <v>574.28204625195747</v>
      </c>
      <c r="K441" s="71">
        <v>1.9000070958357029</v>
      </c>
      <c r="L441" s="71">
        <v>11.390619312201187</v>
      </c>
      <c r="M441" s="71">
        <v>54.018815003360444</v>
      </c>
      <c r="N441" s="71">
        <v>40.680785000096769</v>
      </c>
      <c r="O441" s="71">
        <v>46.111910934322516</v>
      </c>
      <c r="P441" s="71">
        <v>48.12564075687142</v>
      </c>
      <c r="Q441" s="71">
        <v>3.010125130939111</v>
      </c>
      <c r="R441" s="71">
        <v>0</v>
      </c>
      <c r="S441" s="71">
        <v>6.2404842785200012</v>
      </c>
      <c r="T441" s="72"/>
      <c r="U441" s="71">
        <v>27230604</v>
      </c>
      <c r="V441" s="71">
        <v>912</v>
      </c>
      <c r="W441" s="71">
        <v>214</v>
      </c>
      <c r="X441" s="71">
        <v>12235</v>
      </c>
      <c r="Y441" s="71">
        <v>17136</v>
      </c>
      <c r="Z441" s="71">
        <v>27120</v>
      </c>
      <c r="AA441" s="71">
        <v>9905</v>
      </c>
      <c r="AB441" s="71">
        <v>42617</v>
      </c>
      <c r="AC441" s="71">
        <v>0</v>
      </c>
      <c r="AD441" s="71">
        <v>6.2404842785200012</v>
      </c>
      <c r="AE441" s="72"/>
      <c r="AF441" s="71">
        <v>228306007.40391481</v>
      </c>
      <c r="AG441" s="71">
        <v>1432309.6933117569</v>
      </c>
      <c r="AH441" s="71">
        <v>1602867.6876445599</v>
      </c>
      <c r="AI441" s="71">
        <v>81135270.311753675</v>
      </c>
      <c r="AJ441" s="71">
        <v>55777988.545642182</v>
      </c>
      <c r="AK441" s="71">
        <v>0</v>
      </c>
      <c r="AL441" s="71">
        <v>0</v>
      </c>
      <c r="AM441" s="71">
        <v>5845018.5591437845</v>
      </c>
      <c r="AN441" s="71">
        <v>0</v>
      </c>
      <c r="AO441" s="71">
        <v>0</v>
      </c>
      <c r="AP441" s="71">
        <v>374099462.20141077</v>
      </c>
      <c r="AQ441" s="72"/>
      <c r="AR441" s="71">
        <v>1306</v>
      </c>
      <c r="AS441" s="71">
        <v>271</v>
      </c>
      <c r="AT441" s="71">
        <v>0</v>
      </c>
      <c r="AU441" s="71">
        <v>0</v>
      </c>
      <c r="AV441" s="71">
        <v>0</v>
      </c>
      <c r="AW441" s="71">
        <v>0</v>
      </c>
      <c r="AX441" s="71"/>
      <c r="AY441" s="72"/>
      <c r="AZ441" s="71">
        <v>5596.6</v>
      </c>
      <c r="BA441" s="71">
        <v>14862.8</v>
      </c>
      <c r="BB441" s="71">
        <v>0</v>
      </c>
      <c r="BC441" s="71">
        <v>0</v>
      </c>
      <c r="BD441" s="71">
        <v>0</v>
      </c>
      <c r="BE441" s="71">
        <v>0</v>
      </c>
      <c r="BF441" s="71"/>
      <c r="BG441" s="72"/>
      <c r="BH441" s="71">
        <v>0</v>
      </c>
      <c r="BI441" s="71">
        <v>0</v>
      </c>
      <c r="BJ441" s="71">
        <v>31.8</v>
      </c>
      <c r="BK441" s="71">
        <v>0</v>
      </c>
      <c r="BL441" s="71">
        <v>0</v>
      </c>
      <c r="BM441" s="71">
        <v>0</v>
      </c>
      <c r="BN441" s="72"/>
      <c r="BO441" s="71">
        <v>0</v>
      </c>
      <c r="BP441" s="71">
        <v>0</v>
      </c>
      <c r="BQ441" s="71">
        <v>5</v>
      </c>
      <c r="BR441" s="71">
        <v>0</v>
      </c>
      <c r="BS441" s="71">
        <v>0</v>
      </c>
      <c r="BT441" s="71">
        <v>0</v>
      </c>
      <c r="BU441"/>
      <c r="BV441" s="70">
        <v>31.8</v>
      </c>
      <c r="BW441" s="70">
        <v>0</v>
      </c>
      <c r="BX441" s="70">
        <v>0</v>
      </c>
      <c r="BY441" s="70">
        <v>0</v>
      </c>
      <c r="BZ441" s="70">
        <v>0</v>
      </c>
      <c r="CA441" s="70">
        <v>0</v>
      </c>
      <c r="CB441" s="70">
        <v>0</v>
      </c>
      <c r="CC441" s="70">
        <v>0</v>
      </c>
      <c r="CD441" s="70">
        <v>0</v>
      </c>
    </row>
    <row r="442" spans="1:82">
      <c r="A442" s="70" t="s">
        <v>2215</v>
      </c>
      <c r="B442" s="70">
        <v>354</v>
      </c>
      <c r="C442" s="70">
        <v>14</v>
      </c>
      <c r="D442" s="70">
        <v>21</v>
      </c>
      <c r="E442" s="70">
        <v>2017</v>
      </c>
      <c r="F442" s="70" t="s">
        <v>156</v>
      </c>
      <c r="G442" s="70" t="s">
        <v>2201</v>
      </c>
      <c r="H442" s="70" t="s">
        <v>2202</v>
      </c>
      <c r="I442" s="148"/>
      <c r="J442" s="71">
        <v>519.19420962309471</v>
      </c>
      <c r="K442" s="71">
        <v>1.8710895211008083</v>
      </c>
      <c r="L442" s="71">
        <v>9.1570488250257789</v>
      </c>
      <c r="M442" s="71">
        <v>47.049534135054721</v>
      </c>
      <c r="N442" s="71">
        <v>39.777999249080864</v>
      </c>
      <c r="O442" s="71">
        <v>45.354456779769563</v>
      </c>
      <c r="P442" s="71">
        <v>47.835265838718691</v>
      </c>
      <c r="Q442" s="71">
        <v>2.8781409900213699</v>
      </c>
      <c r="R442" s="71">
        <v>0</v>
      </c>
      <c r="S442" s="71">
        <v>7.0674970493799991</v>
      </c>
      <c r="T442" s="72"/>
      <c r="U442" s="71">
        <v>26234489</v>
      </c>
      <c r="V442" s="71">
        <v>912</v>
      </c>
      <c r="W442" s="71">
        <v>214</v>
      </c>
      <c r="X442" s="71">
        <v>12235</v>
      </c>
      <c r="Y442" s="71">
        <v>17171</v>
      </c>
      <c r="Z442" s="71">
        <v>27117</v>
      </c>
      <c r="AA442" s="71">
        <v>9908</v>
      </c>
      <c r="AB442" s="71">
        <v>42138</v>
      </c>
      <c r="AC442" s="71">
        <v>0</v>
      </c>
      <c r="AD442" s="71">
        <v>7.0674970493799991</v>
      </c>
      <c r="AE442" s="72"/>
      <c r="AF442" s="71">
        <v>213235841.84404609</v>
      </c>
      <c r="AG442" s="71">
        <v>1514378.53749715</v>
      </c>
      <c r="AH442" s="71">
        <v>1769572.613432504</v>
      </c>
      <c r="AI442" s="71">
        <v>82118966.55015716</v>
      </c>
      <c r="AJ442" s="71">
        <v>62237976.739743747</v>
      </c>
      <c r="AK442" s="71">
        <v>0</v>
      </c>
      <c r="AL442" s="71">
        <v>0</v>
      </c>
      <c r="AM442" s="71">
        <v>5788365.6811082317</v>
      </c>
      <c r="AN442" s="71">
        <v>0</v>
      </c>
      <c r="AO442" s="71">
        <v>0</v>
      </c>
      <c r="AP442" s="71">
        <v>366665101.96598488</v>
      </c>
      <c r="AQ442" s="72"/>
      <c r="AR442" s="71">
        <v>1351</v>
      </c>
      <c r="AS442" s="71">
        <v>299</v>
      </c>
      <c r="AT442" s="71">
        <v>0</v>
      </c>
      <c r="AU442" s="71">
        <v>0</v>
      </c>
      <c r="AV442" s="71">
        <v>0</v>
      </c>
      <c r="AW442" s="71">
        <v>0</v>
      </c>
      <c r="AX442" s="71"/>
      <c r="AY442" s="72"/>
      <c r="AZ442" s="71">
        <v>5865.9</v>
      </c>
      <c r="BA442" s="71">
        <v>15618.7</v>
      </c>
      <c r="BB442" s="71">
        <v>0</v>
      </c>
      <c r="BC442" s="71">
        <v>0</v>
      </c>
      <c r="BD442" s="71">
        <v>0</v>
      </c>
      <c r="BE442" s="71">
        <v>0</v>
      </c>
      <c r="BF442" s="71"/>
      <c r="BG442" s="72"/>
      <c r="BH442" s="71">
        <v>0</v>
      </c>
      <c r="BI442" s="71">
        <v>0</v>
      </c>
      <c r="BJ442" s="71">
        <v>32.795999999999999</v>
      </c>
      <c r="BK442" s="71">
        <v>0</v>
      </c>
      <c r="BL442" s="71">
        <v>0</v>
      </c>
      <c r="BM442" s="71">
        <v>0</v>
      </c>
      <c r="BN442" s="72"/>
      <c r="BO442" s="71">
        <v>0</v>
      </c>
      <c r="BP442" s="71">
        <v>0</v>
      </c>
      <c r="BQ442" s="71">
        <v>5</v>
      </c>
      <c r="BR442" s="71">
        <v>0</v>
      </c>
      <c r="BS442" s="71">
        <v>0</v>
      </c>
      <c r="BT442" s="71">
        <v>0</v>
      </c>
      <c r="BU442"/>
      <c r="BV442" s="70">
        <v>32.795999999999999</v>
      </c>
      <c r="BW442" s="70">
        <v>0</v>
      </c>
      <c r="BX442" s="70">
        <v>0</v>
      </c>
      <c r="BY442" s="70">
        <v>0</v>
      </c>
      <c r="BZ442" s="70">
        <v>0</v>
      </c>
      <c r="CA442" s="70">
        <v>0</v>
      </c>
      <c r="CB442" s="70">
        <v>0</v>
      </c>
      <c r="CC442" s="70">
        <v>0</v>
      </c>
      <c r="CD442" s="70">
        <v>0</v>
      </c>
    </row>
    <row r="443" spans="1:82">
      <c r="A443" s="70" t="s">
        <v>2216</v>
      </c>
      <c r="B443" s="70">
        <v>355</v>
      </c>
      <c r="C443" s="70">
        <v>15</v>
      </c>
      <c r="D443" s="70">
        <v>21</v>
      </c>
      <c r="E443" s="70">
        <v>2018</v>
      </c>
      <c r="F443" s="70" t="s">
        <v>183</v>
      </c>
      <c r="G443" s="70" t="s">
        <v>2201</v>
      </c>
      <c r="H443" s="70" t="s">
        <v>2202</v>
      </c>
      <c r="I443" s="148"/>
      <c r="J443" s="71">
        <v>503.77160648693695</v>
      </c>
      <c r="K443" s="71">
        <v>1.6311308787211372</v>
      </c>
      <c r="L443" s="71">
        <v>8.265253304549752</v>
      </c>
      <c r="M443" s="71">
        <v>39.287600676496446</v>
      </c>
      <c r="N443" s="71">
        <v>32.875857768715299</v>
      </c>
      <c r="O443" s="71">
        <v>44.356285530323788</v>
      </c>
      <c r="P443" s="71">
        <v>46.847654535510763</v>
      </c>
      <c r="Q443" s="71">
        <v>2.6495723586258402</v>
      </c>
      <c r="R443" s="71">
        <v>0</v>
      </c>
      <c r="S443" s="71">
        <v>6.1466050969200001</v>
      </c>
      <c r="T443" s="72"/>
      <c r="U443" s="71">
        <v>28709600</v>
      </c>
      <c r="V443" s="71">
        <v>912</v>
      </c>
      <c r="W443" s="71">
        <v>214</v>
      </c>
      <c r="X443" s="71">
        <v>12235</v>
      </c>
      <c r="Y443" s="71">
        <v>17363</v>
      </c>
      <c r="Z443" s="71">
        <v>27028</v>
      </c>
      <c r="AA443" s="71">
        <v>9801</v>
      </c>
      <c r="AB443" s="71">
        <v>41804</v>
      </c>
      <c r="AC443" s="71">
        <v>0</v>
      </c>
      <c r="AD443" s="71">
        <v>6.1466050969200001</v>
      </c>
      <c r="AE443" s="72"/>
      <c r="AF443" s="71">
        <v>223841514.87350109</v>
      </c>
      <c r="AG443" s="71">
        <v>1306500.7047652351</v>
      </c>
      <c r="AH443" s="71">
        <v>1664696.803734239</v>
      </c>
      <c r="AI443" s="71">
        <v>76533020.56327948</v>
      </c>
      <c r="AJ443" s="71">
        <v>59891723.450725093</v>
      </c>
      <c r="AK443" s="71">
        <v>0</v>
      </c>
      <c r="AL443" s="71">
        <v>0</v>
      </c>
      <c r="AM443" s="71">
        <v>5754367.0321897697</v>
      </c>
      <c r="AN443" s="71">
        <v>0</v>
      </c>
      <c r="AO443" s="71">
        <v>0</v>
      </c>
      <c r="AP443" s="71">
        <v>368991823.42819494</v>
      </c>
      <c r="AQ443" s="72"/>
      <c r="AR443" s="71">
        <v>1401</v>
      </c>
      <c r="AS443" s="71">
        <v>325</v>
      </c>
      <c r="AT443" s="71">
        <v>0</v>
      </c>
      <c r="AU443" s="71">
        <v>0</v>
      </c>
      <c r="AV443" s="71">
        <v>0</v>
      </c>
      <c r="AW443" s="71">
        <v>0</v>
      </c>
      <c r="AX443" s="71"/>
      <c r="AY443" s="72"/>
      <c r="AZ443" s="71">
        <v>6125.6</v>
      </c>
      <c r="BA443" s="71">
        <v>21561.1</v>
      </c>
      <c r="BB443" s="71">
        <v>0</v>
      </c>
      <c r="BC443" s="71">
        <v>0</v>
      </c>
      <c r="BD443" s="71">
        <v>0</v>
      </c>
      <c r="BE443" s="71">
        <v>0</v>
      </c>
      <c r="BF443" s="71"/>
      <c r="BG443" s="72"/>
      <c r="BH443" s="71">
        <v>0</v>
      </c>
      <c r="BI443" s="71">
        <v>0</v>
      </c>
      <c r="BJ443" s="71">
        <v>27.472999999999999</v>
      </c>
      <c r="BK443" s="71">
        <v>0</v>
      </c>
      <c r="BL443" s="71">
        <v>0</v>
      </c>
      <c r="BM443" s="71">
        <v>0</v>
      </c>
      <c r="BN443" s="72"/>
      <c r="BO443" s="71">
        <v>0</v>
      </c>
      <c r="BP443" s="71">
        <v>0</v>
      </c>
      <c r="BQ443" s="71">
        <v>5</v>
      </c>
      <c r="BR443" s="71">
        <v>0</v>
      </c>
      <c r="BS443" s="71">
        <v>0</v>
      </c>
      <c r="BT443" s="71">
        <v>0</v>
      </c>
      <c r="BU443"/>
      <c r="BV443" s="70">
        <v>27.472999999999999</v>
      </c>
      <c r="BW443" s="70">
        <v>0</v>
      </c>
      <c r="BX443" s="70">
        <v>0</v>
      </c>
      <c r="BY443" s="70">
        <v>0</v>
      </c>
      <c r="BZ443" s="70">
        <v>0</v>
      </c>
      <c r="CA443" s="70">
        <v>0</v>
      </c>
      <c r="CB443" s="70">
        <v>0</v>
      </c>
      <c r="CC443" s="70">
        <v>0</v>
      </c>
      <c r="CD443" s="70">
        <v>0</v>
      </c>
    </row>
    <row r="444" spans="1:82">
      <c r="A444" s="70" t="s">
        <v>2217</v>
      </c>
      <c r="B444" s="70">
        <v>356</v>
      </c>
      <c r="C444" s="70">
        <v>16</v>
      </c>
      <c r="D444" s="70">
        <v>21</v>
      </c>
      <c r="E444" s="70">
        <v>2019</v>
      </c>
      <c r="F444" s="70" t="s">
        <v>158</v>
      </c>
      <c r="G444" s="1064" t="s">
        <v>2201</v>
      </c>
      <c r="H444" s="70" t="s">
        <v>2202</v>
      </c>
      <c r="I444" s="148"/>
      <c r="J444" s="71">
        <v>501.65535128916474</v>
      </c>
      <c r="K444" s="71">
        <v>1.5217649925019558</v>
      </c>
      <c r="L444" s="71">
        <v>8.3380394793833617</v>
      </c>
      <c r="M444" s="71">
        <v>37.955648481128932</v>
      </c>
      <c r="N444" s="71">
        <v>34.479466138310542</v>
      </c>
      <c r="O444" s="71">
        <v>43.425063729097701</v>
      </c>
      <c r="P444" s="71">
        <v>46.555622016516544</v>
      </c>
      <c r="Q444" s="71">
        <v>2.55245810077786</v>
      </c>
      <c r="R444" s="71">
        <v>0</v>
      </c>
      <c r="S444" s="71">
        <v>5.9707189850000013</v>
      </c>
      <c r="T444" s="72"/>
      <c r="U444" s="71">
        <v>29937470</v>
      </c>
      <c r="V444" s="71">
        <v>912</v>
      </c>
      <c r="W444" s="71">
        <v>214</v>
      </c>
      <c r="X444" s="71">
        <v>12235</v>
      </c>
      <c r="Y444" s="71">
        <v>17474</v>
      </c>
      <c r="Z444" s="71">
        <v>27187</v>
      </c>
      <c r="AA444" s="71">
        <v>9667</v>
      </c>
      <c r="AB444" s="71">
        <v>41362</v>
      </c>
      <c r="AC444" s="71">
        <v>0</v>
      </c>
      <c r="AD444" s="71">
        <v>5.9707189850000013</v>
      </c>
      <c r="AE444" s="72"/>
      <c r="AF444" s="71">
        <v>221212584.35786489</v>
      </c>
      <c r="AG444" s="71">
        <v>1317413.536541956</v>
      </c>
      <c r="AH444" s="71">
        <v>1781809.61079073</v>
      </c>
      <c r="AI444" s="71">
        <v>78011558.52673924</v>
      </c>
      <c r="AJ444" s="71">
        <v>64644695.391631618</v>
      </c>
      <c r="AK444" s="71">
        <v>0</v>
      </c>
      <c r="AL444" s="71">
        <v>0</v>
      </c>
      <c r="AM444" s="71">
        <v>5633193.0270307073</v>
      </c>
      <c r="AN444" s="71">
        <v>0</v>
      </c>
      <c r="AO444" s="71">
        <v>0</v>
      </c>
      <c r="AP444" s="71">
        <v>372601254.45059913</v>
      </c>
      <c r="AQ444" s="72"/>
      <c r="AR444" s="71">
        <v>1458</v>
      </c>
      <c r="AS444" s="71">
        <v>345</v>
      </c>
      <c r="AT444" s="71">
        <v>0</v>
      </c>
      <c r="AU444" s="71">
        <v>0</v>
      </c>
      <c r="AV444" s="71">
        <v>0</v>
      </c>
      <c r="AW444" s="71">
        <v>0</v>
      </c>
      <c r="AX444" s="71"/>
      <c r="AY444" s="72"/>
      <c r="AZ444" s="71">
        <v>6449.4000000000042</v>
      </c>
      <c r="BA444" s="71">
        <v>22038.7</v>
      </c>
      <c r="BB444" s="71">
        <v>0</v>
      </c>
      <c r="BC444" s="71">
        <v>0</v>
      </c>
      <c r="BD444" s="71">
        <v>0</v>
      </c>
      <c r="BE444" s="71">
        <v>0</v>
      </c>
      <c r="BF444" s="71"/>
      <c r="BG444" s="72"/>
      <c r="BH444" s="71">
        <v>0</v>
      </c>
      <c r="BI444" s="71">
        <v>0</v>
      </c>
      <c r="BJ444" s="71">
        <v>21.77</v>
      </c>
      <c r="BK444" s="71">
        <v>0</v>
      </c>
      <c r="BL444" s="71">
        <v>0</v>
      </c>
      <c r="BM444" s="71">
        <v>0</v>
      </c>
      <c r="BN444" s="72"/>
      <c r="BO444" s="71">
        <v>0</v>
      </c>
      <c r="BP444" s="71">
        <v>0</v>
      </c>
      <c r="BQ444" s="71">
        <v>5</v>
      </c>
      <c r="BR444" s="71">
        <v>0</v>
      </c>
      <c r="BS444" s="71">
        <v>0</v>
      </c>
      <c r="BT444" s="71">
        <v>0</v>
      </c>
      <c r="BU444"/>
      <c r="BV444" s="70">
        <v>21.77</v>
      </c>
      <c r="BW444" s="70">
        <v>0</v>
      </c>
      <c r="BX444" s="70">
        <v>0</v>
      </c>
      <c r="BY444" s="70">
        <v>0</v>
      </c>
      <c r="BZ444" s="70">
        <v>0</v>
      </c>
      <c r="CA444" s="70">
        <v>0</v>
      </c>
      <c r="CB444" s="70">
        <v>0</v>
      </c>
      <c r="CC444" s="70">
        <v>0</v>
      </c>
      <c r="CD444" s="70">
        <v>0</v>
      </c>
    </row>
    <row r="445" spans="1:82">
      <c r="A445" s="70" t="s">
        <v>2218</v>
      </c>
      <c r="B445" s="70">
        <v>357</v>
      </c>
      <c r="C445" s="70">
        <v>17</v>
      </c>
      <c r="D445" s="70">
        <v>21</v>
      </c>
      <c r="E445" s="70">
        <v>2020</v>
      </c>
      <c r="F445" s="70" t="s">
        <v>159</v>
      </c>
      <c r="G445" s="1064" t="s">
        <v>2201</v>
      </c>
      <c r="H445" s="70" t="s">
        <v>2202</v>
      </c>
      <c r="I445" s="148"/>
      <c r="J445" s="71">
        <v>518.66530133836216</v>
      </c>
      <c r="K445" s="71">
        <v>1.6497861238566962</v>
      </c>
      <c r="L445" s="71">
        <v>12.263720531629369</v>
      </c>
      <c r="M445" s="71">
        <v>37.347309807232712</v>
      </c>
      <c r="N445" s="71">
        <v>34.336879634364074</v>
      </c>
      <c r="O445" s="71">
        <v>37.628063710479537</v>
      </c>
      <c r="P445" s="71">
        <v>43.841564706750006</v>
      </c>
      <c r="Q445" s="71">
        <v>2.4082507472288799</v>
      </c>
      <c r="R445" s="71">
        <v>0</v>
      </c>
      <c r="S445" s="71">
        <v>6.8995587071999998</v>
      </c>
      <c r="T445" s="72"/>
      <c r="U445" s="71">
        <v>30044559</v>
      </c>
      <c r="V445" s="71">
        <v>875</v>
      </c>
      <c r="W445" s="71">
        <v>401</v>
      </c>
      <c r="X445" s="71">
        <v>12207</v>
      </c>
      <c r="Y445" s="71">
        <v>17523</v>
      </c>
      <c r="Z445" s="71">
        <v>26888</v>
      </c>
      <c r="AA445" s="71">
        <v>9676</v>
      </c>
      <c r="AB445" s="71">
        <v>40845</v>
      </c>
      <c r="AC445" s="71">
        <v>0</v>
      </c>
      <c r="AD445" s="71">
        <v>6.8995587071999998</v>
      </c>
      <c r="AE445" s="72"/>
      <c r="AF445" s="71">
        <v>236658932.8343097</v>
      </c>
      <c r="AG445" s="71">
        <v>1293807.8887365847</v>
      </c>
      <c r="AH445" s="71">
        <v>2680470.85174473</v>
      </c>
      <c r="AI445" s="71">
        <v>73189245.787206039</v>
      </c>
      <c r="AJ445" s="71">
        <v>63982659.471676812</v>
      </c>
      <c r="AK445" s="71"/>
      <c r="AL445" s="71"/>
      <c r="AM445" s="71">
        <v>5330726.2974148737</v>
      </c>
      <c r="AN445" s="71"/>
      <c r="AO445" s="71"/>
      <c r="AP445" s="71">
        <v>383135843.13108879</v>
      </c>
      <c r="AQ445" s="72"/>
      <c r="AR445" s="71">
        <v>1503</v>
      </c>
      <c r="AS445" s="71">
        <v>358</v>
      </c>
      <c r="AT445" s="71">
        <v>0</v>
      </c>
      <c r="AU445" s="71">
        <v>0</v>
      </c>
      <c r="AV445" s="71">
        <v>0</v>
      </c>
      <c r="AW445" s="71">
        <v>0</v>
      </c>
      <c r="AX445" s="71"/>
      <c r="AY445" s="72"/>
      <c r="AZ445" s="71">
        <v>6711.9000000000106</v>
      </c>
      <c r="BA445" s="71">
        <v>22546.399999999991</v>
      </c>
      <c r="BB445" s="71">
        <v>0</v>
      </c>
      <c r="BC445" s="71">
        <v>0</v>
      </c>
      <c r="BD445" s="71">
        <v>0</v>
      </c>
      <c r="BE445" s="71">
        <v>0</v>
      </c>
      <c r="BF445" s="71"/>
      <c r="BG445" s="72"/>
      <c r="BH445" s="71">
        <v>0</v>
      </c>
      <c r="BI445" s="71">
        <v>0</v>
      </c>
      <c r="BJ445" s="71">
        <v>19.538</v>
      </c>
      <c r="BK445" s="71">
        <v>0</v>
      </c>
      <c r="BL445" s="71">
        <v>0</v>
      </c>
      <c r="BM445" s="71">
        <v>0</v>
      </c>
      <c r="BN445" s="72"/>
      <c r="BO445" s="71">
        <v>0</v>
      </c>
      <c r="BP445" s="71">
        <v>0</v>
      </c>
      <c r="BQ445" s="71">
        <v>5</v>
      </c>
      <c r="BR445" s="71">
        <v>0</v>
      </c>
      <c r="BS445" s="71">
        <v>0</v>
      </c>
      <c r="BT445" s="71">
        <v>0</v>
      </c>
      <c r="BU445"/>
      <c r="BV445" s="70">
        <v>19.538</v>
      </c>
      <c r="BW445" s="70">
        <v>0</v>
      </c>
      <c r="BX445" s="70">
        <v>0</v>
      </c>
      <c r="BY445" s="70">
        <v>0</v>
      </c>
      <c r="BZ445" s="70">
        <v>0</v>
      </c>
      <c r="CA445" s="70">
        <v>0</v>
      </c>
      <c r="CB445" s="70">
        <v>0</v>
      </c>
      <c r="CC445" s="70">
        <v>0</v>
      </c>
      <c r="CD445" s="70">
        <v>0</v>
      </c>
    </row>
    <row r="446" spans="1:82">
      <c r="A446" s="70" t="s">
        <v>2219</v>
      </c>
      <c r="B446" s="70">
        <v>357</v>
      </c>
      <c r="C446" s="70">
        <v>18</v>
      </c>
      <c r="D446" s="70">
        <v>21</v>
      </c>
      <c r="E446" s="70">
        <v>2021</v>
      </c>
      <c r="F446" s="70" t="s">
        <v>160</v>
      </c>
      <c r="G446" s="70" t="s">
        <v>2201</v>
      </c>
      <c r="H446" s="70" t="s">
        <v>2202</v>
      </c>
      <c r="I446" s="148"/>
      <c r="J446" s="71">
        <v>464.8262077715047</v>
      </c>
      <c r="K446" s="71">
        <v>1.6848764587234468</v>
      </c>
      <c r="L446" s="71">
        <v>12.82488781524177</v>
      </c>
      <c r="M446" s="71">
        <v>35.250641279729905</v>
      </c>
      <c r="N446" s="71">
        <v>31.610784178167862</v>
      </c>
      <c r="O446" s="71">
        <v>36.929075214785847</v>
      </c>
      <c r="P446" s="71">
        <v>45.099995705200847</v>
      </c>
      <c r="Q446" s="71">
        <v>2.3539346218350299</v>
      </c>
      <c r="R446" s="71">
        <v>0</v>
      </c>
      <c r="S446" s="71">
        <v>6.9244205050700014</v>
      </c>
      <c r="T446" s="72"/>
      <c r="U446" s="71">
        <v>28731794</v>
      </c>
      <c r="V446" s="71">
        <v>875</v>
      </c>
      <c r="W446" s="71">
        <v>401</v>
      </c>
      <c r="X446" s="71">
        <v>12207</v>
      </c>
      <c r="Y446" s="71">
        <v>17580</v>
      </c>
      <c r="Z446" s="71">
        <v>27171</v>
      </c>
      <c r="AA446" s="71">
        <v>9706</v>
      </c>
      <c r="AB446" s="71">
        <v>40316</v>
      </c>
      <c r="AC446" s="71">
        <v>0</v>
      </c>
      <c r="AD446" s="71">
        <v>6.9244205050700014</v>
      </c>
      <c r="AE446" s="72"/>
      <c r="AF446" s="71">
        <v>213057750.79000905</v>
      </c>
      <c r="AG446" s="71">
        <v>1381661.2292762843</v>
      </c>
      <c r="AH446" s="71">
        <v>2710675.9785925965</v>
      </c>
      <c r="AI446" s="71">
        <v>79465686.186702117</v>
      </c>
      <c r="AJ446" s="71">
        <v>65981671.907274619</v>
      </c>
      <c r="AK446" s="71">
        <v>0</v>
      </c>
      <c r="AL446" s="71">
        <v>0</v>
      </c>
      <c r="AM446" s="71">
        <v>5292034.9008593829</v>
      </c>
      <c r="AN446" s="71">
        <v>0</v>
      </c>
      <c r="AO446" s="71">
        <v>0</v>
      </c>
      <c r="AP446" s="71">
        <v>367889480.99271399</v>
      </c>
      <c r="AQ446" s="72"/>
      <c r="AR446" s="71">
        <v>1562</v>
      </c>
      <c r="AS446" s="71">
        <v>361</v>
      </c>
      <c r="AT446" s="71">
        <v>0</v>
      </c>
      <c r="AU446" s="71">
        <v>0</v>
      </c>
      <c r="AV446" s="71">
        <v>0</v>
      </c>
      <c r="AW446" s="71">
        <v>0</v>
      </c>
      <c r="AX446" s="71"/>
      <c r="AY446" s="72"/>
      <c r="AZ446" s="71">
        <v>7092.800000000012</v>
      </c>
      <c r="BA446" s="71">
        <v>22611.499999999989</v>
      </c>
      <c r="BB446" s="71">
        <v>0</v>
      </c>
      <c r="BC446" s="71">
        <v>0</v>
      </c>
      <c r="BD446" s="71">
        <v>0</v>
      </c>
      <c r="BE446" s="71">
        <v>0</v>
      </c>
      <c r="BF446" s="71"/>
      <c r="BG446" s="72"/>
      <c r="BH446" s="71">
        <v>0</v>
      </c>
      <c r="BI446" s="71">
        <v>0</v>
      </c>
      <c r="BJ446" s="71">
        <v>18.670999999999999</v>
      </c>
      <c r="BK446" s="71">
        <v>0</v>
      </c>
      <c r="BL446" s="71">
        <v>0</v>
      </c>
      <c r="BM446" s="71">
        <v>0</v>
      </c>
      <c r="BN446" s="72"/>
      <c r="BO446" s="71">
        <v>0</v>
      </c>
      <c r="BP446" s="71">
        <v>0</v>
      </c>
      <c r="BQ446" s="71">
        <v>5</v>
      </c>
      <c r="BR446" s="71">
        <v>0</v>
      </c>
      <c r="BS446" s="71">
        <v>0</v>
      </c>
      <c r="BT446" s="71">
        <v>0</v>
      </c>
      <c r="BU446"/>
      <c r="BV446" s="70">
        <v>18.670999999999999</v>
      </c>
      <c r="BW446" s="70">
        <v>0</v>
      </c>
      <c r="BX446" s="70">
        <v>0</v>
      </c>
      <c r="BY446" s="70">
        <v>0</v>
      </c>
      <c r="BZ446" s="70">
        <v>0</v>
      </c>
      <c r="CA446" s="70">
        <v>0</v>
      </c>
      <c r="CB446" s="70">
        <v>0</v>
      </c>
      <c r="CC446" s="70">
        <v>0</v>
      </c>
      <c r="CD446" s="70">
        <v>0</v>
      </c>
    </row>
    <row r="447" spans="1:82">
      <c r="A447" s="70" t="s">
        <v>2220</v>
      </c>
      <c r="B447" s="70">
        <v>357</v>
      </c>
      <c r="C447" s="70">
        <v>19</v>
      </c>
      <c r="D447" s="70">
        <v>21</v>
      </c>
      <c r="E447" s="70">
        <v>2022</v>
      </c>
      <c r="F447" s="70" t="s">
        <v>161</v>
      </c>
      <c r="G447" s="70" t="s">
        <v>2201</v>
      </c>
      <c r="H447" s="70" t="s">
        <v>2202</v>
      </c>
      <c r="I447" s="148"/>
      <c r="J447" s="71">
        <v>421.71925133064713</v>
      </c>
      <c r="K447" s="71">
        <v>1.6193998085941308</v>
      </c>
      <c r="L447" s="71">
        <v>11.729817685628902</v>
      </c>
      <c r="M447" s="71">
        <v>39.702657405138069</v>
      </c>
      <c r="N447" s="71">
        <v>37.113530917749806</v>
      </c>
      <c r="O447" s="71">
        <v>38.865436688084614</v>
      </c>
      <c r="P447" s="71">
        <v>44.862172402082997</v>
      </c>
      <c r="Q447" s="71">
        <v>2.3502607224103254</v>
      </c>
      <c r="R447" s="71">
        <v>0</v>
      </c>
      <c r="S447" s="71">
        <v>5.659342917520001</v>
      </c>
      <c r="T447" s="72"/>
      <c r="U447" s="71">
        <v>29147235</v>
      </c>
      <c r="V447" s="71">
        <v>875</v>
      </c>
      <c r="W447" s="71">
        <v>401</v>
      </c>
      <c r="X447" s="71">
        <v>12207</v>
      </c>
      <c r="Y447" s="71">
        <v>17722</v>
      </c>
      <c r="Z447" s="71">
        <v>27169</v>
      </c>
      <c r="AA447" s="71">
        <v>9802</v>
      </c>
      <c r="AB447" s="71">
        <v>39923</v>
      </c>
      <c r="AC447" s="71">
        <v>0</v>
      </c>
      <c r="AD447" s="71">
        <v>5.659342917520001</v>
      </c>
      <c r="AE447" s="72"/>
      <c r="AF447" s="71">
        <v>184155180.9926405</v>
      </c>
      <c r="AG447" s="71">
        <v>1367023.9272913823</v>
      </c>
      <c r="AH447" s="71">
        <v>2887685.1698100343</v>
      </c>
      <c r="AI447" s="71">
        <v>76967509.592232898</v>
      </c>
      <c r="AJ447" s="71">
        <v>70417375.945963189</v>
      </c>
      <c r="AK447" s="71">
        <v>0</v>
      </c>
      <c r="AL447" s="71">
        <v>0</v>
      </c>
      <c r="AM447" s="71">
        <v>5155148.974615274</v>
      </c>
      <c r="AN447" s="71">
        <v>0</v>
      </c>
      <c r="AO447" s="71">
        <v>0</v>
      </c>
      <c r="AP447" s="71">
        <v>340949924.60255331</v>
      </c>
      <c r="AQ447" s="72"/>
      <c r="AR447" s="71">
        <v>1639</v>
      </c>
      <c r="AS447" s="71">
        <v>363</v>
      </c>
      <c r="AT447" s="71">
        <v>0</v>
      </c>
      <c r="AU447" s="71">
        <v>0</v>
      </c>
      <c r="AV447" s="71">
        <v>0</v>
      </c>
      <c r="AW447" s="71">
        <v>0</v>
      </c>
      <c r="AX447" s="71"/>
      <c r="AY447" s="72"/>
      <c r="AZ447" s="71">
        <v>7577.400000000016</v>
      </c>
      <c r="BA447" s="71">
        <v>22653.099999999988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2221</v>
      </c>
      <c r="B448" s="70">
        <v>357</v>
      </c>
      <c r="C448" s="70">
        <v>20</v>
      </c>
      <c r="D448" s="70">
        <v>21</v>
      </c>
      <c r="E448" s="70">
        <v>2023</v>
      </c>
      <c r="F448" s="70" t="s">
        <v>1539</v>
      </c>
      <c r="G448" s="70" t="s">
        <v>2201</v>
      </c>
      <c r="H448" s="70" t="s">
        <v>2202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1710</v>
      </c>
      <c r="AS448" s="71">
        <v>363</v>
      </c>
      <c r="AT448" s="71">
        <v>0</v>
      </c>
      <c r="AU448" s="71">
        <v>0</v>
      </c>
      <c r="AV448" s="71">
        <v>0</v>
      </c>
      <c r="AW448" s="71">
        <v>0</v>
      </c>
      <c r="AX448" s="71"/>
      <c r="AY448" s="72"/>
      <c r="AZ448" s="71">
        <v>8012.5000000000118</v>
      </c>
      <c r="BA448" s="71">
        <v>22653.099999999988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2222</v>
      </c>
      <c r="B449" s="70">
        <v>357</v>
      </c>
      <c r="C449" s="70">
        <v>21</v>
      </c>
      <c r="D449" s="70">
        <v>21</v>
      </c>
      <c r="E449" s="70">
        <v>2024</v>
      </c>
      <c r="F449" s="70" t="s">
        <v>1558</v>
      </c>
      <c r="G449" s="70" t="s">
        <v>2201</v>
      </c>
      <c r="H449" s="70" t="s">
        <v>2202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2223</v>
      </c>
      <c r="B450" s="70">
        <v>35</v>
      </c>
      <c r="C450" s="70">
        <v>1</v>
      </c>
      <c r="D450" s="70">
        <v>3</v>
      </c>
      <c r="E450" s="70">
        <v>1990</v>
      </c>
      <c r="F450" s="70" t="s">
        <v>787</v>
      </c>
      <c r="G450" s="70" t="s">
        <v>2224</v>
      </c>
      <c r="H450" s="70" t="s">
        <v>2225</v>
      </c>
      <c r="I450" s="148"/>
      <c r="J450" s="71">
        <v>512.49741020061356</v>
      </c>
      <c r="K450" s="71">
        <v>3.5374878897907172</v>
      </c>
      <c r="L450" s="71">
        <v>11.85085835247942</v>
      </c>
      <c r="M450" s="71">
        <v>25.915212856500901</v>
      </c>
      <c r="N450" s="71">
        <v>32.22326273101023</v>
      </c>
      <c r="O450" s="71">
        <v>40.52158072232573</v>
      </c>
      <c r="P450" s="71">
        <v>36.180389768880552</v>
      </c>
      <c r="Q450" s="71">
        <v>2.48968257112573</v>
      </c>
      <c r="R450" s="71">
        <v>0</v>
      </c>
      <c r="S450" s="71">
        <v>3.6757972563399459</v>
      </c>
      <c r="T450" s="72"/>
      <c r="U450" s="71">
        <v>42010898</v>
      </c>
      <c r="V450" s="71">
        <v>1481</v>
      </c>
      <c r="W450" s="71">
        <v>108</v>
      </c>
      <c r="X450" s="71">
        <v>8840</v>
      </c>
      <c r="Y450" s="71">
        <v>12801</v>
      </c>
      <c r="Z450" s="71">
        <v>16667</v>
      </c>
      <c r="AA450" s="71">
        <v>8785</v>
      </c>
      <c r="AB450" s="71">
        <v>40424</v>
      </c>
      <c r="AC450" s="71">
        <v>0</v>
      </c>
      <c r="AD450" s="71">
        <v>3.6757972563399459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2226</v>
      </c>
      <c r="B451" s="70">
        <v>36</v>
      </c>
      <c r="C451" s="70">
        <v>2</v>
      </c>
      <c r="D451" s="70">
        <v>3</v>
      </c>
      <c r="E451" s="70">
        <v>2005</v>
      </c>
      <c r="F451" s="70" t="s">
        <v>789</v>
      </c>
      <c r="G451" s="70" t="s">
        <v>2224</v>
      </c>
      <c r="H451" s="70" t="s">
        <v>2225</v>
      </c>
      <c r="I451" s="148"/>
      <c r="J451" s="71">
        <v>512.40311337170044</v>
      </c>
      <c r="K451" s="71">
        <v>2.5485995909840748</v>
      </c>
      <c r="L451" s="71">
        <v>12.28421758960584</v>
      </c>
      <c r="M451" s="71">
        <v>68.423684664750624</v>
      </c>
      <c r="N451" s="71">
        <v>44.158802133903343</v>
      </c>
      <c r="O451" s="71">
        <v>52.797882874468748</v>
      </c>
      <c r="P451" s="71">
        <v>37.634517694128107</v>
      </c>
      <c r="Q451" s="71">
        <v>2.4388759783849201</v>
      </c>
      <c r="R451" s="71">
        <v>0</v>
      </c>
      <c r="S451" s="71">
        <v>5.3149637439999999</v>
      </c>
      <c r="T451" s="72"/>
      <c r="U451" s="71">
        <v>34411703</v>
      </c>
      <c r="V451" s="71">
        <v>1290</v>
      </c>
      <c r="W451" s="71">
        <v>136</v>
      </c>
      <c r="X451" s="71">
        <v>13036</v>
      </c>
      <c r="Y451" s="71">
        <v>15544</v>
      </c>
      <c r="Z451" s="71">
        <v>25130</v>
      </c>
      <c r="AA451" s="71">
        <v>7484</v>
      </c>
      <c r="AB451" s="71">
        <v>41397</v>
      </c>
      <c r="AC451" s="71">
        <v>0</v>
      </c>
      <c r="AD451" s="71">
        <v>5.3149637439999999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2227</v>
      </c>
      <c r="B452" s="70">
        <v>37</v>
      </c>
      <c r="C452" s="70">
        <v>3</v>
      </c>
      <c r="D452" s="70">
        <v>3</v>
      </c>
      <c r="E452" s="70">
        <v>2006</v>
      </c>
      <c r="F452" s="70" t="s">
        <v>790</v>
      </c>
      <c r="G452" s="70" t="s">
        <v>2224</v>
      </c>
      <c r="H452" s="70" t="s">
        <v>2225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2228</v>
      </c>
      <c r="B453" s="70">
        <v>38</v>
      </c>
      <c r="C453" s="70">
        <v>4</v>
      </c>
      <c r="D453" s="70">
        <v>3</v>
      </c>
      <c r="E453" s="70">
        <v>2007</v>
      </c>
      <c r="F453" s="70" t="s">
        <v>791</v>
      </c>
      <c r="G453" s="70" t="s">
        <v>2224</v>
      </c>
      <c r="H453" s="70" t="s">
        <v>2225</v>
      </c>
      <c r="I453" s="148"/>
      <c r="J453" s="71">
        <v>495.857394815254</v>
      </c>
      <c r="K453" s="71">
        <v>2.4411423521663331</v>
      </c>
      <c r="L453" s="71">
        <v>11.394451233605979</v>
      </c>
      <c r="M453" s="71">
        <v>57.089237343479063</v>
      </c>
      <c r="N453" s="71">
        <v>48.195180821054137</v>
      </c>
      <c r="O453" s="71">
        <v>51.825893140088723</v>
      </c>
      <c r="P453" s="71">
        <v>40.285189626549233</v>
      </c>
      <c r="Q453" s="71">
        <v>2.5527745924991101</v>
      </c>
      <c r="R453" s="71">
        <v>0</v>
      </c>
      <c r="S453" s="71">
        <v>4.1514236960000011</v>
      </c>
      <c r="T453" s="72"/>
      <c r="U453" s="71">
        <v>33457627</v>
      </c>
      <c r="V453" s="71">
        <v>1160</v>
      </c>
      <c r="W453" s="71">
        <v>116</v>
      </c>
      <c r="X453" s="71">
        <v>12603</v>
      </c>
      <c r="Y453" s="71">
        <v>15851</v>
      </c>
      <c r="Z453" s="71">
        <v>25643</v>
      </c>
      <c r="AA453" s="71">
        <v>7889</v>
      </c>
      <c r="AB453" s="71">
        <v>41039</v>
      </c>
      <c r="AC453" s="71">
        <v>0</v>
      </c>
      <c r="AD453" s="71">
        <v>4.1514236960000011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2229</v>
      </c>
      <c r="B454" s="70">
        <v>39</v>
      </c>
      <c r="C454" s="70">
        <v>5</v>
      </c>
      <c r="D454" s="70">
        <v>3</v>
      </c>
      <c r="E454" s="70">
        <v>2008</v>
      </c>
      <c r="F454" s="70" t="s">
        <v>792</v>
      </c>
      <c r="G454" s="70" t="s">
        <v>2224</v>
      </c>
      <c r="H454" s="70" t="s">
        <v>2225</v>
      </c>
      <c r="I454" s="148"/>
      <c r="J454" s="71">
        <v>446.7750216995712</v>
      </c>
      <c r="K454" s="71">
        <v>1.8498169327798879</v>
      </c>
      <c r="L454" s="71">
        <v>9.059186730804905</v>
      </c>
      <c r="M454" s="71">
        <v>59.71330744157703</v>
      </c>
      <c r="N454" s="71">
        <v>46.71776866499814</v>
      </c>
      <c r="O454" s="71">
        <v>49.871369011158613</v>
      </c>
      <c r="P454" s="71">
        <v>40.509614825115378</v>
      </c>
      <c r="Q454" s="71">
        <v>2.50644816795689</v>
      </c>
      <c r="R454" s="71">
        <v>0</v>
      </c>
      <c r="S454" s="71">
        <v>4.1225688225499999</v>
      </c>
      <c r="T454" s="72"/>
      <c r="U454" s="71">
        <v>31630160</v>
      </c>
      <c r="V454" s="71">
        <v>1160</v>
      </c>
      <c r="W454" s="71">
        <v>116</v>
      </c>
      <c r="X454" s="71">
        <v>12603</v>
      </c>
      <c r="Y454" s="71">
        <v>16036</v>
      </c>
      <c r="Z454" s="71">
        <v>25542</v>
      </c>
      <c r="AA454" s="71">
        <v>7942</v>
      </c>
      <c r="AB454" s="71">
        <v>40957</v>
      </c>
      <c r="AC454" s="71">
        <v>0</v>
      </c>
      <c r="AD454" s="71">
        <v>4.1225688225499999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2230</v>
      </c>
      <c r="B455" s="70">
        <v>40</v>
      </c>
      <c r="C455" s="70">
        <v>6</v>
      </c>
      <c r="D455" s="70">
        <v>3</v>
      </c>
      <c r="E455" s="70">
        <v>2009</v>
      </c>
      <c r="F455" s="70" t="s">
        <v>176</v>
      </c>
      <c r="G455" s="70" t="s">
        <v>2224</v>
      </c>
      <c r="H455" s="70" t="s">
        <v>2225</v>
      </c>
      <c r="I455" s="148"/>
      <c r="J455" s="71">
        <v>394.37538491956809</v>
      </c>
      <c r="K455" s="71">
        <v>1.925166210262792</v>
      </c>
      <c r="L455" s="71">
        <v>13.113916772046879</v>
      </c>
      <c r="M455" s="71">
        <v>52.9497880640915</v>
      </c>
      <c r="N455" s="71">
        <v>40.422940560422127</v>
      </c>
      <c r="O455" s="71">
        <v>50.207267523805889</v>
      </c>
      <c r="P455" s="71">
        <v>37.919262895788322</v>
      </c>
      <c r="Q455" s="71">
        <v>2.3773662737819201</v>
      </c>
      <c r="R455" s="71">
        <v>0</v>
      </c>
      <c r="S455" s="71">
        <v>2.1119636752800002</v>
      </c>
      <c r="T455" s="72"/>
      <c r="U455" s="71">
        <v>22063480</v>
      </c>
      <c r="V455" s="71">
        <v>1473</v>
      </c>
      <c r="W455" s="71">
        <v>248</v>
      </c>
      <c r="X455" s="71">
        <v>13047</v>
      </c>
      <c r="Y455" s="71">
        <v>16246</v>
      </c>
      <c r="Z455" s="71">
        <v>25381</v>
      </c>
      <c r="AA455" s="71">
        <v>7632</v>
      </c>
      <c r="AB455" s="71">
        <v>40780</v>
      </c>
      <c r="AC455" s="71">
        <v>0</v>
      </c>
      <c r="AD455" s="71">
        <v>2.1119636752800002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92.921999999999997</v>
      </c>
      <c r="BK455" s="71">
        <v>0</v>
      </c>
      <c r="BL455" s="71">
        <v>0</v>
      </c>
      <c r="BM455" s="71">
        <v>0</v>
      </c>
      <c r="BN455" s="72"/>
      <c r="BO455" s="71">
        <v>0</v>
      </c>
      <c r="BP455" s="71">
        <v>0</v>
      </c>
      <c r="BQ455" s="71">
        <v>8</v>
      </c>
      <c r="BR455" s="71">
        <v>0</v>
      </c>
      <c r="BS455" s="71">
        <v>0</v>
      </c>
      <c r="BT455" s="71">
        <v>0</v>
      </c>
      <c r="BU455"/>
      <c r="BV455" s="70">
        <v>92.921999999999997</v>
      </c>
      <c r="BW455" s="70">
        <v>0</v>
      </c>
      <c r="BX455" s="70">
        <v>0</v>
      </c>
      <c r="BY455" s="70">
        <v>0</v>
      </c>
      <c r="BZ455" s="70">
        <v>0</v>
      </c>
      <c r="CA455" s="70">
        <v>0</v>
      </c>
      <c r="CB455" s="70">
        <v>0</v>
      </c>
      <c r="CC455" s="70">
        <v>0</v>
      </c>
      <c r="CD455" s="70">
        <v>0</v>
      </c>
    </row>
    <row r="456" spans="1:82">
      <c r="A456" s="70" t="s">
        <v>2231</v>
      </c>
      <c r="B456" s="70">
        <v>41</v>
      </c>
      <c r="C456" s="70">
        <v>7</v>
      </c>
      <c r="D456" s="70">
        <v>3</v>
      </c>
      <c r="E456" s="70">
        <v>2010</v>
      </c>
      <c r="F456" s="70" t="s">
        <v>177</v>
      </c>
      <c r="G456" s="70" t="s">
        <v>2224</v>
      </c>
      <c r="H456" s="70" t="s">
        <v>2225</v>
      </c>
      <c r="I456" s="148"/>
      <c r="J456" s="71">
        <v>346.69579562421148</v>
      </c>
      <c r="K456" s="71">
        <v>2.0582660327050082</v>
      </c>
      <c r="L456" s="71">
        <v>12.150659713771811</v>
      </c>
      <c r="M456" s="71">
        <v>53.617044299170438</v>
      </c>
      <c r="N456" s="71">
        <v>43.144139181810438</v>
      </c>
      <c r="O456" s="71">
        <v>49.9061287155629</v>
      </c>
      <c r="P456" s="71">
        <v>38.712152173527969</v>
      </c>
      <c r="Q456" s="71">
        <v>2.4704879005255802</v>
      </c>
      <c r="R456" s="71">
        <v>0</v>
      </c>
      <c r="S456" s="71">
        <v>4.16917428046</v>
      </c>
      <c r="T456" s="72"/>
      <c r="U456" s="71">
        <v>22774372</v>
      </c>
      <c r="V456" s="71">
        <v>1473</v>
      </c>
      <c r="W456" s="71">
        <v>248</v>
      </c>
      <c r="X456" s="71">
        <v>13047</v>
      </c>
      <c r="Y456" s="71">
        <v>16381</v>
      </c>
      <c r="Z456" s="71">
        <v>25346</v>
      </c>
      <c r="AA456" s="71">
        <v>7597</v>
      </c>
      <c r="AB456" s="71">
        <v>40607</v>
      </c>
      <c r="AC456" s="71">
        <v>0</v>
      </c>
      <c r="AD456" s="71">
        <v>4.16917428046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81.213999999999999</v>
      </c>
      <c r="BK456" s="71">
        <v>0</v>
      </c>
      <c r="BL456" s="71">
        <v>0</v>
      </c>
      <c r="BM456" s="71">
        <v>0</v>
      </c>
      <c r="BN456" s="72"/>
      <c r="BO456" s="71">
        <v>0</v>
      </c>
      <c r="BP456" s="71">
        <v>0</v>
      </c>
      <c r="BQ456" s="71">
        <v>7</v>
      </c>
      <c r="BR456" s="71">
        <v>0</v>
      </c>
      <c r="BS456" s="71">
        <v>0</v>
      </c>
      <c r="BT456" s="71">
        <v>0</v>
      </c>
      <c r="BU456"/>
      <c r="BV456" s="70">
        <v>81.213999999999999</v>
      </c>
      <c r="BW456" s="70">
        <v>0</v>
      </c>
      <c r="BX456" s="70">
        <v>0</v>
      </c>
      <c r="BY456" s="70">
        <v>0</v>
      </c>
      <c r="BZ456" s="70">
        <v>0</v>
      </c>
      <c r="CA456" s="70">
        <v>0</v>
      </c>
      <c r="CB456" s="70">
        <v>0</v>
      </c>
      <c r="CC456" s="70">
        <v>0</v>
      </c>
      <c r="CD456" s="70">
        <v>0</v>
      </c>
    </row>
    <row r="457" spans="1:82">
      <c r="A457" s="70" t="s">
        <v>2232</v>
      </c>
      <c r="B457" s="70">
        <v>42</v>
      </c>
      <c r="C457" s="70">
        <v>8</v>
      </c>
      <c r="D457" s="70">
        <v>3</v>
      </c>
      <c r="E457" s="70">
        <v>2011</v>
      </c>
      <c r="F457" s="70" t="s">
        <v>178</v>
      </c>
      <c r="G457" s="70" t="s">
        <v>2224</v>
      </c>
      <c r="H457" s="70" t="s">
        <v>2225</v>
      </c>
      <c r="I457" s="148"/>
      <c r="J457" s="71">
        <v>319.28956513378012</v>
      </c>
      <c r="K457" s="71">
        <v>3.2206409381344452</v>
      </c>
      <c r="L457" s="71">
        <v>11.136546194329039</v>
      </c>
      <c r="M457" s="71">
        <v>67.743872002501703</v>
      </c>
      <c r="N457" s="71">
        <v>45.659929281176787</v>
      </c>
      <c r="O457" s="71">
        <v>49.251595665974612</v>
      </c>
      <c r="P457" s="71">
        <v>38.340650555520824</v>
      </c>
      <c r="Q457" s="71">
        <v>2.8337489480311899</v>
      </c>
      <c r="R457" s="71">
        <v>0</v>
      </c>
      <c r="S457" s="71">
        <v>5.4275401745600007</v>
      </c>
      <c r="T457" s="72"/>
      <c r="U457" s="71">
        <v>21096416</v>
      </c>
      <c r="V457" s="71">
        <v>1473</v>
      </c>
      <c r="W457" s="71">
        <v>248</v>
      </c>
      <c r="X457" s="71">
        <v>13047</v>
      </c>
      <c r="Y457" s="71">
        <v>16497</v>
      </c>
      <c r="Z457" s="71">
        <v>25557</v>
      </c>
      <c r="AA457" s="71">
        <v>7748</v>
      </c>
      <c r="AB457" s="71">
        <v>40380</v>
      </c>
      <c r="AC457" s="71">
        <v>0</v>
      </c>
      <c r="AD457" s="71">
        <v>5.4275401745600007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76.998999999999995</v>
      </c>
      <c r="BK457" s="71">
        <v>0</v>
      </c>
      <c r="BL457" s="71">
        <v>2.274</v>
      </c>
      <c r="BM457" s="71">
        <v>0</v>
      </c>
      <c r="BN457" s="72"/>
      <c r="BO457" s="71">
        <v>0</v>
      </c>
      <c r="BP457" s="71">
        <v>0</v>
      </c>
      <c r="BQ457" s="71">
        <v>7</v>
      </c>
      <c r="BR457" s="71">
        <v>0</v>
      </c>
      <c r="BS457" s="71">
        <v>1</v>
      </c>
      <c r="BT457" s="71">
        <v>0</v>
      </c>
      <c r="BU457"/>
      <c r="BV457" s="70">
        <v>79.272999999999996</v>
      </c>
      <c r="BW457" s="70">
        <v>0</v>
      </c>
      <c r="BX457" s="70">
        <v>0</v>
      </c>
      <c r="BY457" s="70">
        <v>0</v>
      </c>
      <c r="BZ457" s="70">
        <v>0</v>
      </c>
      <c r="CA457" s="70">
        <v>0</v>
      </c>
      <c r="CB457" s="70">
        <v>0</v>
      </c>
      <c r="CC457" s="70">
        <v>0</v>
      </c>
      <c r="CD457" s="70">
        <v>0</v>
      </c>
    </row>
    <row r="458" spans="1:82">
      <c r="A458" s="70" t="s">
        <v>2233</v>
      </c>
      <c r="B458" s="70">
        <v>43</v>
      </c>
      <c r="C458" s="70">
        <v>9</v>
      </c>
      <c r="D458" s="70">
        <v>3</v>
      </c>
      <c r="E458" s="70">
        <v>2012</v>
      </c>
      <c r="F458" s="70" t="s">
        <v>179</v>
      </c>
      <c r="G458" s="70" t="s">
        <v>2224</v>
      </c>
      <c r="H458" s="70" t="s">
        <v>2225</v>
      </c>
      <c r="I458" s="148"/>
      <c r="J458" s="71">
        <v>421.79122319598741</v>
      </c>
      <c r="K458" s="71">
        <v>3.0535479638876328</v>
      </c>
      <c r="L458" s="71">
        <v>10.981700555977559</v>
      </c>
      <c r="M458" s="71">
        <v>69.680509936813792</v>
      </c>
      <c r="N458" s="71">
        <v>50.950113622213237</v>
      </c>
      <c r="O458" s="71">
        <v>49.468207485690066</v>
      </c>
      <c r="P458" s="71">
        <v>38.255216518904241</v>
      </c>
      <c r="Q458" s="71">
        <v>3.2243646350219102</v>
      </c>
      <c r="R458" s="71">
        <v>0</v>
      </c>
      <c r="S458" s="71">
        <v>3.4154039720511999</v>
      </c>
      <c r="T458" s="72"/>
      <c r="U458" s="71">
        <v>27285862</v>
      </c>
      <c r="V458" s="71">
        <v>1473</v>
      </c>
      <c r="W458" s="71">
        <v>248</v>
      </c>
      <c r="X458" s="71">
        <v>13047</v>
      </c>
      <c r="Y458" s="71">
        <v>17622</v>
      </c>
      <c r="Z458" s="71">
        <v>25873</v>
      </c>
      <c r="AA458" s="71">
        <v>7687</v>
      </c>
      <c r="AB458" s="71">
        <v>42289</v>
      </c>
      <c r="AC458" s="71">
        <v>0</v>
      </c>
      <c r="AD458" s="71">
        <v>3.4154039720511999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87.421000000000006</v>
      </c>
      <c r="BK458" s="71">
        <v>0</v>
      </c>
      <c r="BL458" s="71">
        <v>2.9140000000000001</v>
      </c>
      <c r="BM458" s="71">
        <v>0</v>
      </c>
      <c r="BN458" s="72"/>
      <c r="BO458" s="71">
        <v>0</v>
      </c>
      <c r="BP458" s="71">
        <v>0</v>
      </c>
      <c r="BQ458" s="71">
        <v>8</v>
      </c>
      <c r="BR458" s="71">
        <v>0</v>
      </c>
      <c r="BS458" s="71">
        <v>1</v>
      </c>
      <c r="BT458" s="71">
        <v>0</v>
      </c>
      <c r="BU458"/>
      <c r="BV458" s="70">
        <v>90.334999999999994</v>
      </c>
      <c r="BW458" s="70">
        <v>0</v>
      </c>
      <c r="BX458" s="70">
        <v>0</v>
      </c>
      <c r="BY458" s="70">
        <v>0</v>
      </c>
      <c r="BZ458" s="70">
        <v>0</v>
      </c>
      <c r="CA458" s="70">
        <v>0</v>
      </c>
      <c r="CB458" s="70">
        <v>0</v>
      </c>
      <c r="CC458" s="70">
        <v>0</v>
      </c>
      <c r="CD458" s="70">
        <v>0</v>
      </c>
    </row>
    <row r="459" spans="1:82">
      <c r="A459" s="70" t="s">
        <v>2234</v>
      </c>
      <c r="B459" s="70">
        <v>44</v>
      </c>
      <c r="C459" s="70">
        <v>10</v>
      </c>
      <c r="D459" s="70">
        <v>3</v>
      </c>
      <c r="E459" s="70">
        <v>2013</v>
      </c>
      <c r="F459" s="70" t="s">
        <v>180</v>
      </c>
      <c r="G459" s="70" t="s">
        <v>2224</v>
      </c>
      <c r="H459" s="70" t="s">
        <v>2225</v>
      </c>
      <c r="I459" s="148"/>
      <c r="J459" s="71">
        <v>437.78966325491689</v>
      </c>
      <c r="K459" s="71">
        <v>2.739557759468612</v>
      </c>
      <c r="L459" s="71">
        <v>10.04619632959354</v>
      </c>
      <c r="M459" s="71">
        <v>73.614398842281787</v>
      </c>
      <c r="N459" s="71">
        <v>53.566883187348573</v>
      </c>
      <c r="O459" s="71">
        <v>48.629622381009838</v>
      </c>
      <c r="P459" s="71">
        <v>40.502410662446479</v>
      </c>
      <c r="Q459" s="71">
        <v>3.2437227616315898</v>
      </c>
      <c r="R459" s="71">
        <v>0</v>
      </c>
      <c r="S459" s="71">
        <v>0</v>
      </c>
      <c r="T459" s="72"/>
      <c r="U459" s="71">
        <v>26375448</v>
      </c>
      <c r="V459" s="71">
        <v>1473</v>
      </c>
      <c r="W459" s="71">
        <v>248</v>
      </c>
      <c r="X459" s="71">
        <v>13047</v>
      </c>
      <c r="Y459" s="71">
        <v>17570</v>
      </c>
      <c r="Z459" s="71">
        <v>26570</v>
      </c>
      <c r="AA459" s="71">
        <v>8108</v>
      </c>
      <c r="AB459" s="71">
        <v>41933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97.855000000000004</v>
      </c>
      <c r="BK459" s="71">
        <v>0</v>
      </c>
      <c r="BL459" s="71">
        <v>3.4409999999999998</v>
      </c>
      <c r="BM459" s="71">
        <v>0</v>
      </c>
      <c r="BN459" s="72"/>
      <c r="BO459" s="71">
        <v>0</v>
      </c>
      <c r="BP459" s="71">
        <v>0</v>
      </c>
      <c r="BQ459" s="71">
        <v>8</v>
      </c>
      <c r="BR459" s="71">
        <v>0</v>
      </c>
      <c r="BS459" s="71">
        <v>1</v>
      </c>
      <c r="BT459" s="71">
        <v>0</v>
      </c>
      <c r="BU459"/>
      <c r="BV459" s="70">
        <v>101.29600000000001</v>
      </c>
      <c r="BW459" s="70">
        <v>0</v>
      </c>
      <c r="BX459" s="70">
        <v>0</v>
      </c>
      <c r="BY459" s="70">
        <v>0</v>
      </c>
      <c r="BZ459" s="70">
        <v>0</v>
      </c>
      <c r="CA459" s="70">
        <v>0</v>
      </c>
      <c r="CB459" s="70">
        <v>0</v>
      </c>
      <c r="CC459" s="70">
        <v>0</v>
      </c>
      <c r="CD459" s="70">
        <v>0</v>
      </c>
    </row>
    <row r="460" spans="1:82">
      <c r="A460" s="70" t="s">
        <v>2235</v>
      </c>
      <c r="B460" s="70">
        <v>45</v>
      </c>
      <c r="C460" s="70">
        <v>11</v>
      </c>
      <c r="D460" s="70">
        <v>3</v>
      </c>
      <c r="E460" s="70">
        <v>2014</v>
      </c>
      <c r="F460" s="70" t="s">
        <v>181</v>
      </c>
      <c r="G460" s="70" t="s">
        <v>2224</v>
      </c>
      <c r="H460" s="70" t="s">
        <v>2225</v>
      </c>
      <c r="I460" s="148"/>
      <c r="J460" s="71">
        <v>421.94509025347708</v>
      </c>
      <c r="K460" s="71">
        <v>2.6307024278926159</v>
      </c>
      <c r="L460" s="71">
        <v>9.2902242763982272</v>
      </c>
      <c r="M460" s="71">
        <v>76.612769724606792</v>
      </c>
      <c r="N460" s="71">
        <v>53.011443228971068</v>
      </c>
      <c r="O460" s="71">
        <v>46.205236639141482</v>
      </c>
      <c r="P460" s="71">
        <v>41.626817895841342</v>
      </c>
      <c r="Q460" s="71">
        <v>3.0715618579808499</v>
      </c>
      <c r="R460" s="71">
        <v>0</v>
      </c>
      <c r="S460" s="71">
        <v>0</v>
      </c>
      <c r="T460" s="72"/>
      <c r="U460" s="71">
        <v>27622349</v>
      </c>
      <c r="V460" s="71">
        <v>1270</v>
      </c>
      <c r="W460" s="71">
        <v>145</v>
      </c>
      <c r="X460" s="71">
        <v>15732</v>
      </c>
      <c r="Y460" s="71">
        <v>17512</v>
      </c>
      <c r="Z460" s="71">
        <v>26589</v>
      </c>
      <c r="AA460" s="71">
        <v>8290</v>
      </c>
      <c r="AB460" s="71">
        <v>41386</v>
      </c>
      <c r="AC460" s="71">
        <v>0</v>
      </c>
      <c r="AD460" s="71">
        <v>0</v>
      </c>
      <c r="AE460" s="72"/>
      <c r="AF460" s="71"/>
      <c r="AG460" s="71"/>
      <c r="AH460" s="71"/>
      <c r="AI460" s="71"/>
      <c r="AJ460" s="71"/>
      <c r="AK460" s="71"/>
      <c r="AL460" s="71"/>
      <c r="AM460" s="71"/>
      <c r="AN460" s="71"/>
      <c r="AO460" s="71"/>
      <c r="AP460" s="71"/>
      <c r="AQ460" s="72"/>
      <c r="AR460" s="71">
        <v>377</v>
      </c>
      <c r="AS460" s="71">
        <v>51</v>
      </c>
      <c r="AT460" s="71">
        <v>0</v>
      </c>
      <c r="AU460" s="71">
        <v>1</v>
      </c>
      <c r="AV460" s="71">
        <v>0</v>
      </c>
      <c r="AW460" s="71">
        <v>0</v>
      </c>
      <c r="AX460" s="71"/>
      <c r="AY460" s="72"/>
      <c r="AZ460" s="71">
        <v>1414.7</v>
      </c>
      <c r="BA460" s="71">
        <v>7106.6</v>
      </c>
      <c r="BB460" s="71">
        <v>0</v>
      </c>
      <c r="BC460" s="71">
        <v>100</v>
      </c>
      <c r="BD460" s="71">
        <v>0</v>
      </c>
      <c r="BE460" s="71">
        <v>0</v>
      </c>
      <c r="BF460" s="71"/>
      <c r="BG460" s="72"/>
      <c r="BH460" s="71">
        <v>0</v>
      </c>
      <c r="BI460" s="71">
        <v>0</v>
      </c>
      <c r="BJ460" s="71">
        <v>94.539000000000001</v>
      </c>
      <c r="BK460" s="71">
        <v>0</v>
      </c>
      <c r="BL460" s="71">
        <v>12.675000000000001</v>
      </c>
      <c r="BM460" s="71">
        <v>0</v>
      </c>
      <c r="BN460" s="72"/>
      <c r="BO460" s="71">
        <v>0</v>
      </c>
      <c r="BP460" s="71">
        <v>0</v>
      </c>
      <c r="BQ460" s="71">
        <v>8</v>
      </c>
      <c r="BR460" s="71">
        <v>0</v>
      </c>
      <c r="BS460" s="71">
        <v>3</v>
      </c>
      <c r="BT460" s="71">
        <v>0</v>
      </c>
      <c r="BU460"/>
      <c r="BV460" s="70">
        <v>107.214</v>
      </c>
      <c r="BW460" s="70">
        <v>0</v>
      </c>
      <c r="BX460" s="70">
        <v>0</v>
      </c>
      <c r="BY460" s="70">
        <v>0</v>
      </c>
      <c r="BZ460" s="70">
        <v>0</v>
      </c>
      <c r="CA460" s="70">
        <v>0</v>
      </c>
      <c r="CB460" s="70">
        <v>0</v>
      </c>
      <c r="CC460" s="70">
        <v>0</v>
      </c>
      <c r="CD460" s="70">
        <v>0</v>
      </c>
    </row>
    <row r="461" spans="1:82">
      <c r="A461" s="70" t="s">
        <v>2236</v>
      </c>
      <c r="B461" s="70">
        <v>46</v>
      </c>
      <c r="C461" s="70">
        <v>12</v>
      </c>
      <c r="D461" s="70">
        <v>3</v>
      </c>
      <c r="E461" s="70">
        <v>2015</v>
      </c>
      <c r="F461" s="70" t="s">
        <v>182</v>
      </c>
      <c r="G461" s="70" t="s">
        <v>2224</v>
      </c>
      <c r="H461" s="70" t="s">
        <v>2225</v>
      </c>
      <c r="I461" s="148"/>
      <c r="J461" s="71">
        <v>425.62416606182768</v>
      </c>
      <c r="K461" s="71">
        <v>2.5119279769002731</v>
      </c>
      <c r="L461" s="71">
        <v>10.262690982159549</v>
      </c>
      <c r="M461" s="71">
        <v>77.018115479322248</v>
      </c>
      <c r="N461" s="71">
        <v>47.272941774669732</v>
      </c>
      <c r="O461" s="71">
        <v>45.93864051781599</v>
      </c>
      <c r="P461" s="71">
        <v>42.785371863736842</v>
      </c>
      <c r="Q461" s="71">
        <v>2.9931294822783001</v>
      </c>
      <c r="R461" s="71">
        <v>0</v>
      </c>
      <c r="S461" s="71">
        <v>0</v>
      </c>
      <c r="T461" s="72"/>
      <c r="U461" s="71">
        <v>28241940</v>
      </c>
      <c r="V461" s="71">
        <v>1270</v>
      </c>
      <c r="W461" s="71">
        <v>145</v>
      </c>
      <c r="X461" s="71">
        <v>15732</v>
      </c>
      <c r="Y461" s="71">
        <v>17683</v>
      </c>
      <c r="Z461" s="71">
        <v>26690</v>
      </c>
      <c r="AA461" s="71">
        <v>8514</v>
      </c>
      <c r="AB461" s="71">
        <v>41197</v>
      </c>
      <c r="AC461" s="71">
        <v>0</v>
      </c>
      <c r="AD461" s="71">
        <v>0</v>
      </c>
      <c r="AE461" s="72"/>
      <c r="AF461" s="71">
        <v>201504138.44341061</v>
      </c>
      <c r="AG461" s="71">
        <v>2131212.2489169328</v>
      </c>
      <c r="AH461" s="71">
        <v>1960938.1203641701</v>
      </c>
      <c r="AI461" s="71">
        <v>110890679.47139449</v>
      </c>
      <c r="AJ461" s="71">
        <v>69508499.325659469</v>
      </c>
      <c r="AK461" s="71">
        <v>0</v>
      </c>
      <c r="AL461" s="71">
        <v>0</v>
      </c>
      <c r="AM461" s="71">
        <v>5645876.0350846928</v>
      </c>
      <c r="AN461" s="71">
        <v>0</v>
      </c>
      <c r="AO461" s="71">
        <v>0</v>
      </c>
      <c r="AP461" s="71">
        <v>391641343.64483035</v>
      </c>
      <c r="AQ461" s="72"/>
      <c r="AR461" s="71">
        <v>455</v>
      </c>
      <c r="AS461" s="71">
        <v>79</v>
      </c>
      <c r="AT461" s="71">
        <v>0</v>
      </c>
      <c r="AU461" s="71">
        <v>1</v>
      </c>
      <c r="AV461" s="71">
        <v>0</v>
      </c>
      <c r="AW461" s="71">
        <v>0</v>
      </c>
      <c r="AX461" s="71"/>
      <c r="AY461" s="72"/>
      <c r="AZ461" s="71">
        <v>1758.7</v>
      </c>
      <c r="BA461" s="71">
        <v>8859.1</v>
      </c>
      <c r="BB461" s="71">
        <v>0</v>
      </c>
      <c r="BC461" s="71">
        <v>100</v>
      </c>
      <c r="BD461" s="71">
        <v>0</v>
      </c>
      <c r="BE461" s="71">
        <v>0</v>
      </c>
      <c r="BF461" s="71"/>
      <c r="BG461" s="72"/>
      <c r="BH461" s="71">
        <v>0</v>
      </c>
      <c r="BI461" s="71">
        <v>0</v>
      </c>
      <c r="BJ461" s="71">
        <v>92.015000000000001</v>
      </c>
      <c r="BK461" s="71">
        <v>0</v>
      </c>
      <c r="BL461" s="71">
        <v>12.335000000000001</v>
      </c>
      <c r="BM461" s="71">
        <v>0</v>
      </c>
      <c r="BN461" s="72"/>
      <c r="BO461" s="71">
        <v>0</v>
      </c>
      <c r="BP461" s="71">
        <v>0</v>
      </c>
      <c r="BQ461" s="71">
        <v>8</v>
      </c>
      <c r="BR461" s="71">
        <v>0</v>
      </c>
      <c r="BS461" s="71">
        <v>3</v>
      </c>
      <c r="BT461" s="71">
        <v>0</v>
      </c>
      <c r="BU461"/>
      <c r="BV461" s="70">
        <v>104.35</v>
      </c>
      <c r="BW461" s="70">
        <v>0</v>
      </c>
      <c r="BX461" s="70">
        <v>0</v>
      </c>
      <c r="BY461" s="70">
        <v>0</v>
      </c>
      <c r="BZ461" s="70">
        <v>0</v>
      </c>
      <c r="CA461" s="70">
        <v>0</v>
      </c>
      <c r="CB461" s="70">
        <v>0</v>
      </c>
      <c r="CC461" s="70">
        <v>0</v>
      </c>
      <c r="CD461" s="70">
        <v>0</v>
      </c>
    </row>
    <row r="462" spans="1:82">
      <c r="A462" s="70" t="s">
        <v>2237</v>
      </c>
      <c r="B462" s="70">
        <v>47</v>
      </c>
      <c r="C462" s="70">
        <v>13</v>
      </c>
      <c r="D462" s="70">
        <v>3</v>
      </c>
      <c r="E462" s="70">
        <v>2016</v>
      </c>
      <c r="F462" s="70" t="s">
        <v>155</v>
      </c>
      <c r="G462" s="1064" t="s">
        <v>2224</v>
      </c>
      <c r="H462" s="70" t="s">
        <v>2225</v>
      </c>
      <c r="I462" s="148"/>
      <c r="J462" s="71">
        <v>453.72695597828454</v>
      </c>
      <c r="K462" s="71">
        <v>2.4739044145195055</v>
      </c>
      <c r="L462" s="71">
        <v>11.259908064195283</v>
      </c>
      <c r="M462" s="71">
        <v>65.284959907187485</v>
      </c>
      <c r="N462" s="71">
        <v>45.519522415264085</v>
      </c>
      <c r="O462" s="71">
        <v>45.904475346786114</v>
      </c>
      <c r="P462" s="71">
        <v>42.547827976569714</v>
      </c>
      <c r="Q462" s="71">
        <v>2.8927347006502404</v>
      </c>
      <c r="R462" s="71">
        <v>0</v>
      </c>
      <c r="S462" s="71">
        <v>0</v>
      </c>
      <c r="T462" s="72"/>
      <c r="U462" s="71">
        <v>28701433</v>
      </c>
      <c r="V462" s="71">
        <v>1270</v>
      </c>
      <c r="W462" s="71">
        <v>145</v>
      </c>
      <c r="X462" s="71">
        <v>15732</v>
      </c>
      <c r="Y462" s="71">
        <v>17768</v>
      </c>
      <c r="Z462" s="71">
        <v>26998</v>
      </c>
      <c r="AA462" s="71">
        <v>8757</v>
      </c>
      <c r="AB462" s="71">
        <v>40955</v>
      </c>
      <c r="AC462" s="71">
        <v>0</v>
      </c>
      <c r="AD462" s="71">
        <v>0</v>
      </c>
      <c r="AE462" s="72"/>
      <c r="AF462" s="71">
        <v>219878569.45872051</v>
      </c>
      <c r="AG462" s="71">
        <v>1980049.5071481089</v>
      </c>
      <c r="AH462" s="71">
        <v>2060882.875894096</v>
      </c>
      <c r="AI462" s="71">
        <v>103209180.10822891</v>
      </c>
      <c r="AJ462" s="71">
        <v>66094695.318298563</v>
      </c>
      <c r="AK462" s="71">
        <v>0</v>
      </c>
      <c r="AL462" s="71">
        <v>0</v>
      </c>
      <c r="AM462" s="71">
        <v>5617071.4759305846</v>
      </c>
      <c r="AN462" s="71">
        <v>0</v>
      </c>
      <c r="AO462" s="71">
        <v>0</v>
      </c>
      <c r="AP462" s="71">
        <v>398840448.74422079</v>
      </c>
      <c r="AQ462" s="72"/>
      <c r="AR462" s="71">
        <v>511</v>
      </c>
      <c r="AS462" s="71">
        <v>98</v>
      </c>
      <c r="AT462" s="71">
        <v>0</v>
      </c>
      <c r="AU462" s="71">
        <v>1</v>
      </c>
      <c r="AV462" s="71">
        <v>0</v>
      </c>
      <c r="AW462" s="71">
        <v>0</v>
      </c>
      <c r="AX462" s="71"/>
      <c r="AY462" s="72"/>
      <c r="AZ462" s="71">
        <v>2000.7</v>
      </c>
      <c r="BA462" s="71">
        <v>10334.6</v>
      </c>
      <c r="BB462" s="71">
        <v>0</v>
      </c>
      <c r="BC462" s="71">
        <v>100</v>
      </c>
      <c r="BD462" s="71">
        <v>0</v>
      </c>
      <c r="BE462" s="71">
        <v>0</v>
      </c>
      <c r="BF462" s="71"/>
      <c r="BG462" s="72"/>
      <c r="BH462" s="71">
        <v>0</v>
      </c>
      <c r="BI462" s="71">
        <v>0</v>
      </c>
      <c r="BJ462" s="71">
        <v>86.744</v>
      </c>
      <c r="BK462" s="71">
        <v>0</v>
      </c>
      <c r="BL462" s="71">
        <v>12.219000000000001</v>
      </c>
      <c r="BM462" s="71">
        <v>0</v>
      </c>
      <c r="BN462" s="72"/>
      <c r="BO462" s="71">
        <v>0</v>
      </c>
      <c r="BP462" s="71">
        <v>0</v>
      </c>
      <c r="BQ462" s="71">
        <v>6</v>
      </c>
      <c r="BR462" s="71">
        <v>0</v>
      </c>
      <c r="BS462" s="71">
        <v>3</v>
      </c>
      <c r="BT462" s="71">
        <v>0</v>
      </c>
      <c r="BU462"/>
      <c r="BV462" s="70">
        <v>98.962999999999994</v>
      </c>
      <c r="BW462" s="70">
        <v>0</v>
      </c>
      <c r="BX462" s="70">
        <v>0</v>
      </c>
      <c r="BY462" s="70">
        <v>0</v>
      </c>
      <c r="BZ462" s="70">
        <v>0</v>
      </c>
      <c r="CA462" s="70">
        <v>0</v>
      </c>
      <c r="CB462" s="70">
        <v>0</v>
      </c>
      <c r="CC462" s="70">
        <v>0</v>
      </c>
      <c r="CD462" s="70">
        <v>0</v>
      </c>
    </row>
    <row r="463" spans="1:82">
      <c r="A463" s="70" t="s">
        <v>2238</v>
      </c>
      <c r="B463" s="70">
        <v>48</v>
      </c>
      <c r="C463" s="70">
        <v>14</v>
      </c>
      <c r="D463" s="70">
        <v>3</v>
      </c>
      <c r="E463" s="70">
        <v>2017</v>
      </c>
      <c r="F463" s="70" t="s">
        <v>156</v>
      </c>
      <c r="G463" s="1064" t="s">
        <v>2224</v>
      </c>
      <c r="H463" s="70" t="s">
        <v>2225</v>
      </c>
      <c r="I463" s="148"/>
      <c r="J463" s="71">
        <v>391.20421732943993</v>
      </c>
      <c r="K463" s="71">
        <v>2.5532709953304256</v>
      </c>
      <c r="L463" s="71">
        <v>13.31670031353263</v>
      </c>
      <c r="M463" s="71">
        <v>65.12585249401458</v>
      </c>
      <c r="N463" s="71">
        <v>46.893540050090628</v>
      </c>
      <c r="O463" s="71">
        <v>45.121972747893317</v>
      </c>
      <c r="P463" s="71">
        <v>42.968698623798581</v>
      </c>
      <c r="Q463" s="71">
        <v>2.7896889376677301</v>
      </c>
      <c r="R463" s="71">
        <v>0</v>
      </c>
      <c r="S463" s="71">
        <v>0</v>
      </c>
      <c r="T463" s="72"/>
      <c r="U463" s="71">
        <v>27059493</v>
      </c>
      <c r="V463" s="71">
        <v>1270</v>
      </c>
      <c r="W463" s="71">
        <v>145</v>
      </c>
      <c r="X463" s="71">
        <v>15732</v>
      </c>
      <c r="Y463" s="71">
        <v>18004</v>
      </c>
      <c r="Z463" s="71">
        <v>26978</v>
      </c>
      <c r="AA463" s="71">
        <v>8900</v>
      </c>
      <c r="AB463" s="71">
        <v>40843</v>
      </c>
      <c r="AC463" s="71">
        <v>0</v>
      </c>
      <c r="AD463" s="71">
        <v>0</v>
      </c>
      <c r="AE463" s="72"/>
      <c r="AF463" s="71">
        <v>194698132.31473589</v>
      </c>
      <c r="AG463" s="71">
        <v>2058987.091251215</v>
      </c>
      <c r="AH463" s="71">
        <v>2933668.092604408</v>
      </c>
      <c r="AI463" s="71">
        <v>106892815.90835869</v>
      </c>
      <c r="AJ463" s="71">
        <v>71119247.93101567</v>
      </c>
      <c r="AK463" s="71">
        <v>0</v>
      </c>
      <c r="AL463" s="71">
        <v>0</v>
      </c>
      <c r="AM463" s="71">
        <v>5610475.5686910506</v>
      </c>
      <c r="AN463" s="71">
        <v>0</v>
      </c>
      <c r="AO463" s="71">
        <v>0</v>
      </c>
      <c r="AP463" s="71">
        <v>383313326.90665698</v>
      </c>
      <c r="AQ463" s="72"/>
      <c r="AR463" s="71">
        <v>550</v>
      </c>
      <c r="AS463" s="71">
        <v>107</v>
      </c>
      <c r="AT463" s="71">
        <v>0</v>
      </c>
      <c r="AU463" s="71">
        <v>1</v>
      </c>
      <c r="AV463" s="71">
        <v>0</v>
      </c>
      <c r="AW463" s="71">
        <v>0</v>
      </c>
      <c r="AX463" s="71"/>
      <c r="AY463" s="72"/>
      <c r="AZ463" s="71">
        <v>2191.9</v>
      </c>
      <c r="BA463" s="71">
        <v>10493.3</v>
      </c>
      <c r="BB463" s="71">
        <v>0</v>
      </c>
      <c r="BC463" s="71">
        <v>100</v>
      </c>
      <c r="BD463" s="71">
        <v>0</v>
      </c>
      <c r="BE463" s="71">
        <v>0</v>
      </c>
      <c r="BF463" s="71"/>
      <c r="BG463" s="72"/>
      <c r="BH463" s="71">
        <v>0</v>
      </c>
      <c r="BI463" s="71">
        <v>0</v>
      </c>
      <c r="BJ463" s="71">
        <v>93.772999999999996</v>
      </c>
      <c r="BK463" s="71">
        <v>0</v>
      </c>
      <c r="BL463" s="71">
        <v>11.781000000000001</v>
      </c>
      <c r="BM463" s="71">
        <v>0</v>
      </c>
      <c r="BN463" s="72"/>
      <c r="BO463" s="71">
        <v>0</v>
      </c>
      <c r="BP463" s="71">
        <v>0</v>
      </c>
      <c r="BQ463" s="71">
        <v>7</v>
      </c>
      <c r="BR463" s="71">
        <v>0</v>
      </c>
      <c r="BS463" s="71">
        <v>3</v>
      </c>
      <c r="BT463" s="71">
        <v>0</v>
      </c>
      <c r="BU463"/>
      <c r="BV463" s="70">
        <v>105.554</v>
      </c>
      <c r="BW463" s="70">
        <v>0</v>
      </c>
      <c r="BX463" s="70">
        <v>0</v>
      </c>
      <c r="BY463" s="70">
        <v>0</v>
      </c>
      <c r="BZ463" s="70">
        <v>0</v>
      </c>
      <c r="CA463" s="70">
        <v>0</v>
      </c>
      <c r="CB463" s="70">
        <v>0</v>
      </c>
      <c r="CC463" s="70">
        <v>0</v>
      </c>
      <c r="CD463" s="70">
        <v>0</v>
      </c>
    </row>
    <row r="464" spans="1:82">
      <c r="A464" s="70" t="s">
        <v>2239</v>
      </c>
      <c r="B464" s="70">
        <v>49</v>
      </c>
      <c r="C464" s="70">
        <v>15</v>
      </c>
      <c r="D464" s="70">
        <v>3</v>
      </c>
      <c r="E464" s="70">
        <v>2018</v>
      </c>
      <c r="F464" s="70" t="s">
        <v>183</v>
      </c>
      <c r="G464" s="70" t="s">
        <v>2224</v>
      </c>
      <c r="H464" s="70" t="s">
        <v>2225</v>
      </c>
      <c r="I464" s="148"/>
      <c r="J464" s="71">
        <v>375.46955838270088</v>
      </c>
      <c r="K464" s="71">
        <v>2.3848280285935326</v>
      </c>
      <c r="L464" s="71">
        <v>8.742747195350038</v>
      </c>
      <c r="M464" s="71">
        <v>64.182091905793669</v>
      </c>
      <c r="N464" s="71">
        <v>45.348022069690508</v>
      </c>
      <c r="O464" s="71">
        <v>44.458035186342741</v>
      </c>
      <c r="P464" s="71">
        <v>41.886133730709197</v>
      </c>
      <c r="Q464" s="71">
        <v>2.5669237518980599</v>
      </c>
      <c r="R464" s="71">
        <v>0</v>
      </c>
      <c r="S464" s="71">
        <v>0</v>
      </c>
      <c r="T464" s="72"/>
      <c r="U464" s="71">
        <v>27285132</v>
      </c>
      <c r="V464" s="71">
        <v>1270</v>
      </c>
      <c r="W464" s="71">
        <v>145</v>
      </c>
      <c r="X464" s="71">
        <v>15732</v>
      </c>
      <c r="Y464" s="71">
        <v>18128</v>
      </c>
      <c r="Z464" s="71">
        <v>27090</v>
      </c>
      <c r="AA464" s="71">
        <v>8763</v>
      </c>
      <c r="AB464" s="71">
        <v>40500</v>
      </c>
      <c r="AC464" s="71">
        <v>0</v>
      </c>
      <c r="AD464" s="71">
        <v>0</v>
      </c>
      <c r="AE464" s="72"/>
      <c r="AF464" s="71">
        <v>181184454.5394288</v>
      </c>
      <c r="AG464" s="71">
        <v>1828227.463075628</v>
      </c>
      <c r="AH464" s="71">
        <v>1747775.0690719639</v>
      </c>
      <c r="AI464" s="71">
        <v>103638295.7023019</v>
      </c>
      <c r="AJ464" s="71">
        <v>66494319.808444843</v>
      </c>
      <c r="AK464" s="71">
        <v>0</v>
      </c>
      <c r="AL464" s="71">
        <v>0</v>
      </c>
      <c r="AM464" s="71">
        <v>5574869.9838217786</v>
      </c>
      <c r="AN464" s="71">
        <v>0</v>
      </c>
      <c r="AO464" s="71">
        <v>0</v>
      </c>
      <c r="AP464" s="71">
        <v>360467942.56614488</v>
      </c>
      <c r="AQ464" s="72"/>
      <c r="AR464" s="71">
        <v>595</v>
      </c>
      <c r="AS464" s="71">
        <v>112</v>
      </c>
      <c r="AT464" s="71">
        <v>0</v>
      </c>
      <c r="AU464" s="71">
        <v>1</v>
      </c>
      <c r="AV464" s="71">
        <v>0</v>
      </c>
      <c r="AW464" s="71">
        <v>0</v>
      </c>
      <c r="AX464" s="71"/>
      <c r="AY464" s="72"/>
      <c r="AZ464" s="71">
        <v>2381.8000000000002</v>
      </c>
      <c r="BA464" s="71">
        <v>10550.4</v>
      </c>
      <c r="BB464" s="71">
        <v>0</v>
      </c>
      <c r="BC464" s="71">
        <v>100</v>
      </c>
      <c r="BD464" s="71">
        <v>0</v>
      </c>
      <c r="BE464" s="71">
        <v>0</v>
      </c>
      <c r="BF464" s="71"/>
      <c r="BG464" s="72"/>
      <c r="BH464" s="71">
        <v>0</v>
      </c>
      <c r="BI464" s="71">
        <v>0</v>
      </c>
      <c r="BJ464" s="71">
        <v>91.727999999999994</v>
      </c>
      <c r="BK464" s="71">
        <v>0</v>
      </c>
      <c r="BL464" s="71">
        <v>9.8669999999999991</v>
      </c>
      <c r="BM464" s="71">
        <v>0</v>
      </c>
      <c r="BN464" s="72"/>
      <c r="BO464" s="71">
        <v>0</v>
      </c>
      <c r="BP464" s="71">
        <v>0</v>
      </c>
      <c r="BQ464" s="71">
        <v>7</v>
      </c>
      <c r="BR464" s="71">
        <v>0</v>
      </c>
      <c r="BS464" s="71">
        <v>2</v>
      </c>
      <c r="BT464" s="71">
        <v>0</v>
      </c>
      <c r="BU464"/>
      <c r="BV464" s="70">
        <v>101.595</v>
      </c>
      <c r="BW464" s="70">
        <v>0</v>
      </c>
      <c r="BX464" s="70">
        <v>0</v>
      </c>
      <c r="BY464" s="70">
        <v>0</v>
      </c>
      <c r="BZ464" s="70">
        <v>0</v>
      </c>
      <c r="CA464" s="70">
        <v>0</v>
      </c>
      <c r="CB464" s="70">
        <v>0</v>
      </c>
      <c r="CC464" s="70">
        <v>0</v>
      </c>
      <c r="CD464" s="70">
        <v>0</v>
      </c>
    </row>
    <row r="465" spans="1:82">
      <c r="A465" s="70" t="s">
        <v>2240</v>
      </c>
      <c r="B465" s="70">
        <v>50</v>
      </c>
      <c r="C465" s="70">
        <v>16</v>
      </c>
      <c r="D465" s="70">
        <v>3</v>
      </c>
      <c r="E465" s="70">
        <v>2019</v>
      </c>
      <c r="F465" s="70" t="s">
        <v>158</v>
      </c>
      <c r="G465" s="70" t="s">
        <v>2224</v>
      </c>
      <c r="H465" s="70" t="s">
        <v>2225</v>
      </c>
      <c r="I465" s="148"/>
      <c r="J465" s="71">
        <v>333.96547949535153</v>
      </c>
      <c r="K465" s="71">
        <v>2.1690563398408531</v>
      </c>
      <c r="L465" s="71">
        <v>8.8172003757317707</v>
      </c>
      <c r="M465" s="71">
        <v>64.16119566740177</v>
      </c>
      <c r="N465" s="71">
        <v>46.693963721463312</v>
      </c>
      <c r="O465" s="71">
        <v>44.142239350327145</v>
      </c>
      <c r="P465" s="71">
        <v>42.712507671923582</v>
      </c>
      <c r="Q465" s="71">
        <v>2.4837129162058802</v>
      </c>
      <c r="R465" s="71">
        <v>0</v>
      </c>
      <c r="S465" s="71">
        <v>0</v>
      </c>
      <c r="T465" s="72"/>
      <c r="U465" s="71">
        <v>24452315</v>
      </c>
      <c r="V465" s="71">
        <v>1270</v>
      </c>
      <c r="W465" s="71">
        <v>145</v>
      </c>
      <c r="X465" s="71">
        <v>15732</v>
      </c>
      <c r="Y465" s="71">
        <v>18334</v>
      </c>
      <c r="Z465" s="71">
        <v>27636</v>
      </c>
      <c r="AA465" s="71">
        <v>8869</v>
      </c>
      <c r="AB465" s="71">
        <v>40248</v>
      </c>
      <c r="AC465" s="71">
        <v>0</v>
      </c>
      <c r="AD465" s="71">
        <v>0</v>
      </c>
      <c r="AE465" s="72"/>
      <c r="AF465" s="71">
        <v>166675069.6744768</v>
      </c>
      <c r="AG465" s="71">
        <v>1759043.9285613729</v>
      </c>
      <c r="AH465" s="71">
        <v>1844695.428397214</v>
      </c>
      <c r="AI465" s="71">
        <v>107621999.7992975</v>
      </c>
      <c r="AJ465" s="71">
        <v>68424992.086016014</v>
      </c>
      <c r="AK465" s="71">
        <v>0</v>
      </c>
      <c r="AL465" s="71">
        <v>0</v>
      </c>
      <c r="AM465" s="71">
        <v>5481474.6132182181</v>
      </c>
      <c r="AN465" s="71">
        <v>0</v>
      </c>
      <c r="AO465" s="71">
        <v>0</v>
      </c>
      <c r="AP465" s="71">
        <v>351807275.52996707</v>
      </c>
      <c r="AQ465" s="72"/>
      <c r="AR465" s="71">
        <v>647</v>
      </c>
      <c r="AS465" s="71">
        <v>119</v>
      </c>
      <c r="AT465" s="71">
        <v>0</v>
      </c>
      <c r="AU465" s="71">
        <v>1</v>
      </c>
      <c r="AV465" s="71">
        <v>0</v>
      </c>
      <c r="AW465" s="71">
        <v>0</v>
      </c>
      <c r="AX465" s="71"/>
      <c r="AY465" s="72"/>
      <c r="AZ465" s="71">
        <v>2605.0000000000032</v>
      </c>
      <c r="BA465" s="71">
        <v>11694.1</v>
      </c>
      <c r="BB465" s="71">
        <v>0</v>
      </c>
      <c r="BC465" s="71">
        <v>100</v>
      </c>
      <c r="BD465" s="71">
        <v>0</v>
      </c>
      <c r="BE465" s="71">
        <v>0</v>
      </c>
      <c r="BF465" s="71"/>
      <c r="BG465" s="72"/>
      <c r="BH465" s="71">
        <v>0</v>
      </c>
      <c r="BI465" s="71">
        <v>0</v>
      </c>
      <c r="BJ465" s="71">
        <v>84.513999999999996</v>
      </c>
      <c r="BK465" s="71">
        <v>0</v>
      </c>
      <c r="BL465" s="71">
        <v>9.6999999999999993</v>
      </c>
      <c r="BM465" s="71">
        <v>0</v>
      </c>
      <c r="BN465" s="72"/>
      <c r="BO465" s="71">
        <v>0</v>
      </c>
      <c r="BP465" s="71">
        <v>0</v>
      </c>
      <c r="BQ465" s="71">
        <v>7</v>
      </c>
      <c r="BR465" s="71">
        <v>0</v>
      </c>
      <c r="BS465" s="71">
        <v>2</v>
      </c>
      <c r="BT465" s="71">
        <v>0</v>
      </c>
      <c r="BU465"/>
      <c r="BV465" s="70">
        <v>94.213999999999999</v>
      </c>
      <c r="BW465" s="70">
        <v>0</v>
      </c>
      <c r="BX465" s="70">
        <v>0</v>
      </c>
      <c r="BY465" s="70">
        <v>0</v>
      </c>
      <c r="BZ465" s="70">
        <v>0</v>
      </c>
      <c r="CA465" s="70">
        <v>0</v>
      </c>
      <c r="CB465" s="70">
        <v>0</v>
      </c>
      <c r="CC465" s="70">
        <v>0</v>
      </c>
      <c r="CD465" s="70">
        <v>0</v>
      </c>
    </row>
    <row r="466" spans="1:82">
      <c r="A466" s="70" t="s">
        <v>2241</v>
      </c>
      <c r="B466" s="70">
        <v>51</v>
      </c>
      <c r="C466" s="70">
        <v>17</v>
      </c>
      <c r="D466" s="70">
        <v>3</v>
      </c>
      <c r="E466" s="70">
        <v>2020</v>
      </c>
      <c r="F466" s="70" t="s">
        <v>159</v>
      </c>
      <c r="G466" s="70" t="s">
        <v>2224</v>
      </c>
      <c r="H466" s="70" t="s">
        <v>2225</v>
      </c>
      <c r="I466" s="148"/>
      <c r="J466" s="71">
        <v>369.2974834725357</v>
      </c>
      <c r="K466" s="71">
        <v>1.7993699867999464</v>
      </c>
      <c r="L466" s="71">
        <v>8.0059560805498151</v>
      </c>
      <c r="M466" s="71">
        <v>54.599475574476763</v>
      </c>
      <c r="N466" s="71">
        <v>47.921777936580675</v>
      </c>
      <c r="O466" s="71">
        <v>37.451734640726471</v>
      </c>
      <c r="P466" s="71">
        <v>40.248513775326614</v>
      </c>
      <c r="Q466" s="71">
        <v>2.35707283931862</v>
      </c>
      <c r="R466" s="71">
        <v>0</v>
      </c>
      <c r="S466" s="71">
        <v>0</v>
      </c>
      <c r="T466" s="72"/>
      <c r="U466" s="71">
        <v>26551297</v>
      </c>
      <c r="V466" s="71">
        <v>989</v>
      </c>
      <c r="W466" s="71">
        <v>136</v>
      </c>
      <c r="X466" s="71">
        <v>15190</v>
      </c>
      <c r="Y466" s="71">
        <v>18527</v>
      </c>
      <c r="Z466" s="71">
        <v>26762</v>
      </c>
      <c r="AA466" s="71">
        <v>8883</v>
      </c>
      <c r="AB466" s="71">
        <v>39977</v>
      </c>
      <c r="AC466" s="71">
        <v>0</v>
      </c>
      <c r="AD466" s="71">
        <v>0</v>
      </c>
      <c r="AE466" s="72"/>
      <c r="AF466" s="71">
        <v>184962651.53615171</v>
      </c>
      <c r="AG466" s="71">
        <v>1375051.2020968054</v>
      </c>
      <c r="AH466" s="71">
        <v>1658445.7246391193</v>
      </c>
      <c r="AI466" s="71">
        <v>92229337.339286119</v>
      </c>
      <c r="AJ466" s="71">
        <v>77400366.937540814</v>
      </c>
      <c r="AK466" s="71"/>
      <c r="AL466" s="71"/>
      <c r="AM466" s="71">
        <v>5217442.653733735</v>
      </c>
      <c r="AN466" s="71"/>
      <c r="AO466" s="71"/>
      <c r="AP466" s="71">
        <v>362843295.39344829</v>
      </c>
      <c r="AQ466" s="72"/>
      <c r="AR466" s="71">
        <v>710</v>
      </c>
      <c r="AS466" s="71">
        <v>121</v>
      </c>
      <c r="AT466" s="71">
        <v>0</v>
      </c>
      <c r="AU466" s="71">
        <v>1</v>
      </c>
      <c r="AV466" s="71">
        <v>0</v>
      </c>
      <c r="AW466" s="71">
        <v>0</v>
      </c>
      <c r="AX466" s="71"/>
      <c r="AY466" s="72"/>
      <c r="AZ466" s="71">
        <v>2906.200000000003</v>
      </c>
      <c r="BA466" s="71">
        <v>11749.3</v>
      </c>
      <c r="BB466" s="71">
        <v>0</v>
      </c>
      <c r="BC466" s="71">
        <v>100</v>
      </c>
      <c r="BD466" s="71">
        <v>0</v>
      </c>
      <c r="BE466" s="71">
        <v>0</v>
      </c>
      <c r="BF466" s="71"/>
      <c r="BG466" s="72"/>
      <c r="BH466" s="71">
        <v>0</v>
      </c>
      <c r="BI466" s="71">
        <v>0</v>
      </c>
      <c r="BJ466" s="71">
        <v>72.349999999999994</v>
      </c>
      <c r="BK466" s="71">
        <v>0</v>
      </c>
      <c r="BL466" s="71">
        <v>9.6840000000000011</v>
      </c>
      <c r="BM466" s="71">
        <v>0</v>
      </c>
      <c r="BN466" s="72"/>
      <c r="BO466" s="71">
        <v>0</v>
      </c>
      <c r="BP466" s="71">
        <v>0</v>
      </c>
      <c r="BQ466" s="71">
        <v>7</v>
      </c>
      <c r="BR466" s="71">
        <v>0</v>
      </c>
      <c r="BS466" s="71">
        <v>2</v>
      </c>
      <c r="BT466" s="71">
        <v>0</v>
      </c>
      <c r="BU466"/>
      <c r="BV466" s="70">
        <v>82.034000000000006</v>
      </c>
      <c r="BW466" s="70">
        <v>0</v>
      </c>
      <c r="BX466" s="70">
        <v>0</v>
      </c>
      <c r="BY466" s="70">
        <v>0</v>
      </c>
      <c r="BZ466" s="70">
        <v>0</v>
      </c>
      <c r="CA466" s="70">
        <v>0</v>
      </c>
      <c r="CB466" s="70">
        <v>0</v>
      </c>
      <c r="CC466" s="70">
        <v>0</v>
      </c>
      <c r="CD466" s="70">
        <v>0</v>
      </c>
    </row>
    <row r="467" spans="1:82">
      <c r="A467" s="70" t="s">
        <v>2242</v>
      </c>
      <c r="B467" s="70">
        <v>51</v>
      </c>
      <c r="C467" s="70">
        <v>18</v>
      </c>
      <c r="D467" s="70">
        <v>3</v>
      </c>
      <c r="E467" s="70">
        <v>2021</v>
      </c>
      <c r="F467" s="70" t="s">
        <v>160</v>
      </c>
      <c r="G467" s="70" t="s">
        <v>2224</v>
      </c>
      <c r="H467" s="70" t="s">
        <v>2225</v>
      </c>
      <c r="I467" s="148"/>
      <c r="J467" s="71">
        <v>363.8910659749215</v>
      </c>
      <c r="K467" s="71">
        <v>2.2597773450867917</v>
      </c>
      <c r="L467" s="71">
        <v>7.8035579862100484</v>
      </c>
      <c r="M467" s="71">
        <v>58.827357067623709</v>
      </c>
      <c r="N467" s="71">
        <v>45.77528398822313</v>
      </c>
      <c r="O467" s="71">
        <v>35.894772972010379</v>
      </c>
      <c r="P467" s="71">
        <v>39.226680789543124</v>
      </c>
      <c r="Q467" s="71">
        <v>2.3173842926042298</v>
      </c>
      <c r="R467" s="71">
        <v>0</v>
      </c>
      <c r="S467" s="71">
        <v>0</v>
      </c>
      <c r="T467" s="72"/>
      <c r="U467" s="71">
        <v>27357671</v>
      </c>
      <c r="V467" s="71">
        <v>989</v>
      </c>
      <c r="W467" s="71">
        <v>136</v>
      </c>
      <c r="X467" s="71">
        <v>15190</v>
      </c>
      <c r="Y467" s="71">
        <v>18633</v>
      </c>
      <c r="Z467" s="71">
        <v>26410</v>
      </c>
      <c r="AA467" s="71">
        <v>8442</v>
      </c>
      <c r="AB467" s="71">
        <v>39690</v>
      </c>
      <c r="AC467" s="71">
        <v>0</v>
      </c>
      <c r="AD467" s="71">
        <v>0</v>
      </c>
      <c r="AE467" s="72"/>
      <c r="AF467" s="71">
        <v>168422581.25983337</v>
      </c>
      <c r="AG467" s="71">
        <v>1704227.3591039411</v>
      </c>
      <c r="AH467" s="71">
        <v>1569843.6871833967</v>
      </c>
      <c r="AI467" s="71">
        <v>98174657.910710603</v>
      </c>
      <c r="AJ467" s="71">
        <v>68175186.122596875</v>
      </c>
      <c r="AK467" s="71">
        <v>0</v>
      </c>
      <c r="AL467" s="71">
        <v>0</v>
      </c>
      <c r="AM467" s="71">
        <v>5209863.7070916975</v>
      </c>
      <c r="AN467" s="71">
        <v>0</v>
      </c>
      <c r="AO467" s="71">
        <v>0</v>
      </c>
      <c r="AP467" s="71">
        <v>343256360.04651988</v>
      </c>
      <c r="AQ467" s="72"/>
      <c r="AR467" s="71">
        <v>754</v>
      </c>
      <c r="AS467" s="71">
        <v>122</v>
      </c>
      <c r="AT467" s="71">
        <v>0</v>
      </c>
      <c r="AU467" s="71">
        <v>1</v>
      </c>
      <c r="AV467" s="71">
        <v>0</v>
      </c>
      <c r="AW467" s="71">
        <v>0</v>
      </c>
      <c r="AX467" s="71"/>
      <c r="AY467" s="72"/>
      <c r="AZ467" s="71">
        <v>3112.600000000004</v>
      </c>
      <c r="BA467" s="71">
        <v>11779.2</v>
      </c>
      <c r="BB467" s="71">
        <v>0</v>
      </c>
      <c r="BC467" s="71">
        <v>100</v>
      </c>
      <c r="BD467" s="71">
        <v>0</v>
      </c>
      <c r="BE467" s="71">
        <v>0</v>
      </c>
      <c r="BF467" s="71"/>
      <c r="BG467" s="72"/>
      <c r="BH467" s="71">
        <v>0</v>
      </c>
      <c r="BI467" s="71">
        <v>0</v>
      </c>
      <c r="BJ467" s="71">
        <v>76.244</v>
      </c>
      <c r="BK467" s="71">
        <v>0</v>
      </c>
      <c r="BL467" s="71">
        <v>9.1120000000000001</v>
      </c>
      <c r="BM467" s="71">
        <v>0</v>
      </c>
      <c r="BN467" s="72"/>
      <c r="BO467" s="71">
        <v>0</v>
      </c>
      <c r="BP467" s="71">
        <v>0</v>
      </c>
      <c r="BQ467" s="71">
        <v>7</v>
      </c>
      <c r="BR467" s="71">
        <v>0</v>
      </c>
      <c r="BS467" s="71">
        <v>2</v>
      </c>
      <c r="BT467" s="71">
        <v>0</v>
      </c>
      <c r="BU467"/>
      <c r="BV467" s="70">
        <v>85.355999999999995</v>
      </c>
      <c r="BW467" s="70">
        <v>0</v>
      </c>
      <c r="BX467" s="70">
        <v>0</v>
      </c>
      <c r="BY467" s="70">
        <v>0</v>
      </c>
      <c r="BZ467" s="70">
        <v>0</v>
      </c>
      <c r="CA467" s="70">
        <v>0</v>
      </c>
      <c r="CB467" s="70">
        <v>0</v>
      </c>
      <c r="CC467" s="70">
        <v>0</v>
      </c>
      <c r="CD467" s="70">
        <v>0</v>
      </c>
    </row>
    <row r="468" spans="1:82">
      <c r="A468" s="70" t="s">
        <v>2243</v>
      </c>
      <c r="B468" s="70">
        <v>51</v>
      </c>
      <c r="C468" s="70">
        <v>19</v>
      </c>
      <c r="D468" s="70">
        <v>3</v>
      </c>
      <c r="E468" s="70">
        <v>2022</v>
      </c>
      <c r="F468" s="70" t="s">
        <v>161</v>
      </c>
      <c r="G468" s="70" t="s">
        <v>2224</v>
      </c>
      <c r="H468" s="70" t="s">
        <v>2225</v>
      </c>
      <c r="I468" s="148"/>
      <c r="J468" s="71">
        <v>427.84575680629831</v>
      </c>
      <c r="K468" s="71">
        <v>1.990321344056462</v>
      </c>
      <c r="L468" s="71">
        <v>5.5434903921090095</v>
      </c>
      <c r="M468" s="71">
        <v>58.275969993558043</v>
      </c>
      <c r="N468" s="71">
        <v>47.392673813747138</v>
      </c>
      <c r="O468" s="71">
        <v>38.560738759763289</v>
      </c>
      <c r="P468" s="71">
        <v>39.264698738774747</v>
      </c>
      <c r="Q468" s="71">
        <v>2.331304633123044</v>
      </c>
      <c r="R468" s="71">
        <v>0</v>
      </c>
      <c r="S468" s="71">
        <v>0</v>
      </c>
      <c r="T468" s="72"/>
      <c r="U468" s="71">
        <v>35053653</v>
      </c>
      <c r="V468" s="71">
        <v>989</v>
      </c>
      <c r="W468" s="71">
        <v>136</v>
      </c>
      <c r="X468" s="71">
        <v>15190</v>
      </c>
      <c r="Y468" s="71">
        <v>18901</v>
      </c>
      <c r="Z468" s="71">
        <v>26956</v>
      </c>
      <c r="AA468" s="71">
        <v>8579</v>
      </c>
      <c r="AB468" s="71">
        <v>39601</v>
      </c>
      <c r="AC468" s="71">
        <v>0</v>
      </c>
      <c r="AD468" s="71">
        <v>0</v>
      </c>
      <c r="AE468" s="72"/>
      <c r="AF468" s="71">
        <v>205254818.25335863</v>
      </c>
      <c r="AG468" s="71">
        <v>1630174.8531720522</v>
      </c>
      <c r="AH468" s="71">
        <v>1273554.1618135243</v>
      </c>
      <c r="AI468" s="71">
        <v>95821865.189827174</v>
      </c>
      <c r="AJ468" s="71">
        <v>72654474.813609406</v>
      </c>
      <c r="AK468" s="71">
        <v>0</v>
      </c>
      <c r="AL468" s="71">
        <v>0</v>
      </c>
      <c r="AM468" s="71">
        <v>5113569.9858161835</v>
      </c>
      <c r="AN468" s="71">
        <v>0</v>
      </c>
      <c r="AO468" s="71">
        <v>0</v>
      </c>
      <c r="AP468" s="71">
        <v>381748457.25759697</v>
      </c>
      <c r="AQ468" s="72"/>
      <c r="AR468" s="71">
        <v>850</v>
      </c>
      <c r="AS468" s="71">
        <v>122</v>
      </c>
      <c r="AT468" s="71">
        <v>0</v>
      </c>
      <c r="AU468" s="71">
        <v>1</v>
      </c>
      <c r="AV468" s="71">
        <v>0</v>
      </c>
      <c r="AW468" s="71">
        <v>0</v>
      </c>
      <c r="AX468" s="71"/>
      <c r="AY468" s="72"/>
      <c r="AZ468" s="71">
        <v>3593.5000000000055</v>
      </c>
      <c r="BA468" s="71">
        <v>11779.200000000003</v>
      </c>
      <c r="BB468" s="71">
        <v>0</v>
      </c>
      <c r="BC468" s="71">
        <v>100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2244</v>
      </c>
      <c r="B469" s="70">
        <v>51</v>
      </c>
      <c r="C469" s="70">
        <v>20</v>
      </c>
      <c r="D469" s="70">
        <v>3</v>
      </c>
      <c r="E469" s="70">
        <v>2023</v>
      </c>
      <c r="F469" s="70" t="s">
        <v>1539</v>
      </c>
      <c r="G469" s="70" t="s">
        <v>2224</v>
      </c>
      <c r="H469" s="70" t="s">
        <v>2225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915</v>
      </c>
      <c r="AS469" s="71">
        <v>124</v>
      </c>
      <c r="AT469" s="71">
        <v>0</v>
      </c>
      <c r="AU469" s="71">
        <v>1</v>
      </c>
      <c r="AV469" s="71">
        <v>0</v>
      </c>
      <c r="AW469" s="71">
        <v>0</v>
      </c>
      <c r="AX469" s="71"/>
      <c r="AY469" s="72"/>
      <c r="AZ469" s="71">
        <v>3893.1000000000054</v>
      </c>
      <c r="BA469" s="71">
        <v>11817.000000000002</v>
      </c>
      <c r="BB469" s="71">
        <v>0</v>
      </c>
      <c r="BC469" s="71">
        <v>100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2245</v>
      </c>
      <c r="B470" s="70">
        <v>51</v>
      </c>
      <c r="C470" s="70">
        <v>21</v>
      </c>
      <c r="D470" s="70">
        <v>3</v>
      </c>
      <c r="E470" s="70">
        <v>2024</v>
      </c>
      <c r="F470" s="70" t="s">
        <v>1558</v>
      </c>
      <c r="G470" s="70" t="s">
        <v>2224</v>
      </c>
      <c r="H470" s="70" t="s">
        <v>2225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2246</v>
      </c>
      <c r="B471" s="70">
        <v>239</v>
      </c>
      <c r="C471" s="70">
        <v>1</v>
      </c>
      <c r="D471" s="70">
        <v>15</v>
      </c>
      <c r="E471" s="70">
        <v>1990</v>
      </c>
      <c r="F471" s="70" t="s">
        <v>787</v>
      </c>
      <c r="G471" s="70" t="s">
        <v>2247</v>
      </c>
      <c r="H471" s="70" t="s">
        <v>2248</v>
      </c>
      <c r="I471" s="148"/>
      <c r="J471" s="71">
        <v>93.839601474417037</v>
      </c>
      <c r="K471" s="71">
        <v>6.8448676807009194</v>
      </c>
      <c r="L471" s="71">
        <v>0.64840399520055547</v>
      </c>
      <c r="M471" s="71">
        <v>22.41075763220698</v>
      </c>
      <c r="N471" s="71">
        <v>36.832238102582437</v>
      </c>
      <c r="O471" s="71">
        <v>34.465346392253522</v>
      </c>
      <c r="P471" s="71">
        <v>28.763100984161849</v>
      </c>
      <c r="Q471" s="71">
        <v>3.0311749807174899</v>
      </c>
      <c r="R471" s="71">
        <v>0</v>
      </c>
      <c r="S471" s="71">
        <v>3.1180841529728429</v>
      </c>
      <c r="T471" s="72"/>
      <c r="U471" s="71">
        <v>2480137</v>
      </c>
      <c r="V471" s="71">
        <v>1663</v>
      </c>
      <c r="W471" s="71">
        <v>6</v>
      </c>
      <c r="X471" s="71">
        <v>8042</v>
      </c>
      <c r="Y471" s="71">
        <v>16149</v>
      </c>
      <c r="Z471" s="71">
        <v>14176</v>
      </c>
      <c r="AA471" s="71">
        <v>6984</v>
      </c>
      <c r="AB471" s="71">
        <v>49216</v>
      </c>
      <c r="AC471" s="71">
        <v>0</v>
      </c>
      <c r="AD471" s="71">
        <v>3.1180841529728429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2249</v>
      </c>
      <c r="B472" s="70">
        <v>240</v>
      </c>
      <c r="C472" s="70">
        <v>2</v>
      </c>
      <c r="D472" s="70">
        <v>15</v>
      </c>
      <c r="E472" s="70">
        <v>2005</v>
      </c>
      <c r="F472" s="70" t="s">
        <v>789</v>
      </c>
      <c r="G472" s="70" t="s">
        <v>2247</v>
      </c>
      <c r="H472" s="70" t="s">
        <v>2248</v>
      </c>
      <c r="I472" s="148"/>
      <c r="J472" s="71">
        <v>84.785175275016243</v>
      </c>
      <c r="K472" s="71">
        <v>3.1103051203401222</v>
      </c>
      <c r="L472" s="71">
        <v>0</v>
      </c>
      <c r="M472" s="71">
        <v>36.662537151249808</v>
      </c>
      <c r="N472" s="71">
        <v>54.394725598294848</v>
      </c>
      <c r="O472" s="71">
        <v>50.827154098652919</v>
      </c>
      <c r="P472" s="71">
        <v>29.206477654662759</v>
      </c>
      <c r="Q472" s="71">
        <v>2.8158097781700899</v>
      </c>
      <c r="R472" s="71">
        <v>0</v>
      </c>
      <c r="S472" s="71">
        <v>5.5698352629929104</v>
      </c>
      <c r="T472" s="72"/>
      <c r="U472" s="71">
        <v>3270479</v>
      </c>
      <c r="V472" s="71">
        <v>1497</v>
      </c>
      <c r="W472" s="71">
        <v>0</v>
      </c>
      <c r="X472" s="71">
        <v>8133</v>
      </c>
      <c r="Y472" s="71">
        <v>19776</v>
      </c>
      <c r="Z472" s="71">
        <v>24192</v>
      </c>
      <c r="AA472" s="71">
        <v>5808</v>
      </c>
      <c r="AB472" s="71">
        <v>47795</v>
      </c>
      <c r="AC472" s="71">
        <v>0</v>
      </c>
      <c r="AD472" s="71">
        <v>5.5698352629929104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2250</v>
      </c>
      <c r="B473" s="70">
        <v>241</v>
      </c>
      <c r="C473" s="70">
        <v>3</v>
      </c>
      <c r="D473" s="70">
        <v>15</v>
      </c>
      <c r="E473" s="70">
        <v>2006</v>
      </c>
      <c r="F473" s="70" t="s">
        <v>790</v>
      </c>
      <c r="G473" s="70" t="s">
        <v>2247</v>
      </c>
      <c r="H473" s="70" t="s">
        <v>2248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2251</v>
      </c>
      <c r="B474" s="70">
        <v>242</v>
      </c>
      <c r="C474" s="70">
        <v>4</v>
      </c>
      <c r="D474" s="70">
        <v>15</v>
      </c>
      <c r="E474" s="70">
        <v>2007</v>
      </c>
      <c r="F474" s="70" t="s">
        <v>791</v>
      </c>
      <c r="G474" s="70" t="s">
        <v>2247</v>
      </c>
      <c r="H474" s="70" t="s">
        <v>2248</v>
      </c>
      <c r="I474" s="148"/>
      <c r="J474" s="71">
        <v>82.927145748835727</v>
      </c>
      <c r="K474" s="71">
        <v>2.8332799950967829</v>
      </c>
      <c r="L474" s="71">
        <v>0.28443539395398632</v>
      </c>
      <c r="M474" s="71">
        <v>38.387765795361076</v>
      </c>
      <c r="N474" s="71">
        <v>54.086007334082517</v>
      </c>
      <c r="O474" s="71">
        <v>49.077259412735422</v>
      </c>
      <c r="P474" s="71">
        <v>28.233846298034059</v>
      </c>
      <c r="Q474" s="71">
        <v>2.9073974622531802</v>
      </c>
      <c r="R474" s="71">
        <v>0</v>
      </c>
      <c r="S474" s="71">
        <v>5.4657204268209011E-2</v>
      </c>
      <c r="T474" s="72"/>
      <c r="U474" s="71">
        <v>3542893</v>
      </c>
      <c r="V474" s="71">
        <v>1268</v>
      </c>
      <c r="W474" s="71">
        <v>4</v>
      </c>
      <c r="X474" s="71">
        <v>10144</v>
      </c>
      <c r="Y474" s="71">
        <v>19918</v>
      </c>
      <c r="Z474" s="71">
        <v>24283</v>
      </c>
      <c r="AA474" s="71">
        <v>5529</v>
      </c>
      <c r="AB474" s="71">
        <v>46740</v>
      </c>
      <c r="AC474" s="71">
        <v>0</v>
      </c>
      <c r="AD474" s="71">
        <v>5.4657204268209011E-2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2252</v>
      </c>
      <c r="B475" s="70">
        <v>243</v>
      </c>
      <c r="C475" s="70">
        <v>5</v>
      </c>
      <c r="D475" s="70">
        <v>15</v>
      </c>
      <c r="E475" s="70">
        <v>2008</v>
      </c>
      <c r="F475" s="70" t="s">
        <v>792</v>
      </c>
      <c r="G475" s="70" t="s">
        <v>2247</v>
      </c>
      <c r="H475" s="70" t="s">
        <v>2248</v>
      </c>
      <c r="I475" s="148"/>
      <c r="J475" s="71">
        <v>80.51166939840725</v>
      </c>
      <c r="K475" s="71">
        <v>2.2128477914984659</v>
      </c>
      <c r="L475" s="71">
        <v>0.2469729470204062</v>
      </c>
      <c r="M475" s="71">
        <v>40.172477568306157</v>
      </c>
      <c r="N475" s="71">
        <v>50.793626927763192</v>
      </c>
      <c r="O475" s="71">
        <v>47.53224521210732</v>
      </c>
      <c r="P475" s="71">
        <v>27.34985579101847</v>
      </c>
      <c r="Q475" s="71">
        <v>2.8276715591624502</v>
      </c>
      <c r="R475" s="71">
        <v>0</v>
      </c>
      <c r="S475" s="71">
        <v>0</v>
      </c>
      <c r="T475" s="72"/>
      <c r="U475" s="71">
        <v>3553005</v>
      </c>
      <c r="V475" s="71">
        <v>1268</v>
      </c>
      <c r="W475" s="71">
        <v>4</v>
      </c>
      <c r="X475" s="71">
        <v>10144</v>
      </c>
      <c r="Y475" s="71">
        <v>19984</v>
      </c>
      <c r="Z475" s="71">
        <v>24344</v>
      </c>
      <c r="AA475" s="71">
        <v>5362</v>
      </c>
      <c r="AB475" s="71">
        <v>46206</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2253</v>
      </c>
      <c r="B476" s="70">
        <v>244</v>
      </c>
      <c r="C476" s="70">
        <v>6</v>
      </c>
      <c r="D476" s="70">
        <v>15</v>
      </c>
      <c r="E476" s="70">
        <v>2009</v>
      </c>
      <c r="F476" s="70" t="s">
        <v>176</v>
      </c>
      <c r="G476" s="70" t="s">
        <v>2247</v>
      </c>
      <c r="H476" s="70" t="s">
        <v>2248</v>
      </c>
      <c r="I476" s="148"/>
      <c r="J476" s="71">
        <v>57.392551817356612</v>
      </c>
      <c r="K476" s="71">
        <v>1.8785228439629009</v>
      </c>
      <c r="L476" s="71">
        <v>0.127265177716398</v>
      </c>
      <c r="M476" s="71">
        <v>38.28781363606312</v>
      </c>
      <c r="N476" s="71">
        <v>49.444817037837232</v>
      </c>
      <c r="O476" s="71">
        <v>48.385397093585432</v>
      </c>
      <c r="P476" s="71">
        <v>26.119177809638259</v>
      </c>
      <c r="Q476" s="71">
        <v>2.65870932521084</v>
      </c>
      <c r="R476" s="71">
        <v>0</v>
      </c>
      <c r="S476" s="71">
        <v>0</v>
      </c>
      <c r="T476" s="72"/>
      <c r="U476" s="71">
        <v>2591927</v>
      </c>
      <c r="V476" s="71">
        <v>1354</v>
      </c>
      <c r="W476" s="71">
        <v>3</v>
      </c>
      <c r="X476" s="71">
        <v>10195</v>
      </c>
      <c r="Y476" s="71">
        <v>19999</v>
      </c>
      <c r="Z476" s="71">
        <v>24460</v>
      </c>
      <c r="AA476" s="71">
        <v>5257</v>
      </c>
      <c r="AB476" s="71">
        <v>45606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5.38</v>
      </c>
      <c r="BK476" s="71">
        <v>0</v>
      </c>
      <c r="BL476" s="71">
        <v>0</v>
      </c>
      <c r="BM476" s="71">
        <v>0</v>
      </c>
      <c r="BN476" s="72"/>
      <c r="BO476" s="71">
        <v>0</v>
      </c>
      <c r="BP476" s="71">
        <v>0</v>
      </c>
      <c r="BQ476" s="71">
        <v>1</v>
      </c>
      <c r="BR476" s="71">
        <v>0</v>
      </c>
      <c r="BS476" s="71">
        <v>0</v>
      </c>
      <c r="BT476" s="71">
        <v>0</v>
      </c>
      <c r="BU476"/>
      <c r="BV476" s="70">
        <v>5.38</v>
      </c>
      <c r="BW476" s="70">
        <v>0</v>
      </c>
      <c r="BX476" s="70">
        <v>0</v>
      </c>
      <c r="BY476" s="70">
        <v>0</v>
      </c>
      <c r="BZ476" s="70">
        <v>0</v>
      </c>
      <c r="CA476" s="70">
        <v>0</v>
      </c>
      <c r="CB476" s="70">
        <v>0</v>
      </c>
      <c r="CC476" s="70">
        <v>0</v>
      </c>
      <c r="CD476" s="70">
        <v>0</v>
      </c>
    </row>
    <row r="477" spans="1:82">
      <c r="A477" s="70" t="s">
        <v>2254</v>
      </c>
      <c r="B477" s="70">
        <v>245</v>
      </c>
      <c r="C477" s="70">
        <v>7</v>
      </c>
      <c r="D477" s="70">
        <v>15</v>
      </c>
      <c r="E477" s="70">
        <v>2010</v>
      </c>
      <c r="F477" s="70" t="s">
        <v>177</v>
      </c>
      <c r="G477" s="70" t="s">
        <v>2247</v>
      </c>
      <c r="H477" s="70" t="s">
        <v>2248</v>
      </c>
      <c r="I477" s="148"/>
      <c r="J477" s="71">
        <v>51.265539239214213</v>
      </c>
      <c r="K477" s="71">
        <v>2.1048938493425191</v>
      </c>
      <c r="L477" s="71">
        <v>0.1202533060874877</v>
      </c>
      <c r="M477" s="71">
        <v>40.272294089998077</v>
      </c>
      <c r="N477" s="71">
        <v>50.2066367865609</v>
      </c>
      <c r="O477" s="71">
        <v>47.988328298575667</v>
      </c>
      <c r="P477" s="71">
        <v>26.55377451313074</v>
      </c>
      <c r="Q477" s="71">
        <v>2.7383618687087501</v>
      </c>
      <c r="R477" s="71">
        <v>0</v>
      </c>
      <c r="S477" s="71">
        <v>0</v>
      </c>
      <c r="T477" s="72"/>
      <c r="U477" s="71">
        <v>2137271</v>
      </c>
      <c r="V477" s="71">
        <v>1354</v>
      </c>
      <c r="W477" s="71">
        <v>3</v>
      </c>
      <c r="X477" s="71">
        <v>10195</v>
      </c>
      <c r="Y477" s="71">
        <v>20029</v>
      </c>
      <c r="Z477" s="71">
        <v>24372</v>
      </c>
      <c r="AA477" s="71">
        <v>5211</v>
      </c>
      <c r="AB477" s="71">
        <v>45010</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5.97</v>
      </c>
      <c r="BK477" s="71">
        <v>0</v>
      </c>
      <c r="BL477" s="71">
        <v>2.2909999999999999</v>
      </c>
      <c r="BM477" s="71">
        <v>0</v>
      </c>
      <c r="BN477" s="72"/>
      <c r="BO477" s="71">
        <v>0</v>
      </c>
      <c r="BP477" s="71">
        <v>0</v>
      </c>
      <c r="BQ477" s="71">
        <v>1</v>
      </c>
      <c r="BR477" s="71">
        <v>0</v>
      </c>
      <c r="BS477" s="71">
        <v>1</v>
      </c>
      <c r="BT477" s="71">
        <v>0</v>
      </c>
      <c r="BU477"/>
      <c r="BV477" s="70">
        <v>8.2609999999999992</v>
      </c>
      <c r="BW477" s="70">
        <v>0</v>
      </c>
      <c r="BX477" s="70">
        <v>0</v>
      </c>
      <c r="BY477" s="70">
        <v>0</v>
      </c>
      <c r="BZ477" s="70">
        <v>0</v>
      </c>
      <c r="CA477" s="70">
        <v>0</v>
      </c>
      <c r="CB477" s="70">
        <v>0</v>
      </c>
      <c r="CC477" s="70">
        <v>0</v>
      </c>
      <c r="CD477" s="70">
        <v>0</v>
      </c>
    </row>
    <row r="478" spans="1:82">
      <c r="A478" s="70" t="s">
        <v>2255</v>
      </c>
      <c r="B478" s="70">
        <v>246</v>
      </c>
      <c r="C478" s="70">
        <v>8</v>
      </c>
      <c r="D478" s="70">
        <v>15</v>
      </c>
      <c r="E478" s="70">
        <v>2011</v>
      </c>
      <c r="F478" s="70" t="s">
        <v>178</v>
      </c>
      <c r="G478" s="70" t="s">
        <v>2247</v>
      </c>
      <c r="H478" s="70" t="s">
        <v>2248</v>
      </c>
      <c r="I478" s="148"/>
      <c r="J478" s="71">
        <v>64.160993724102042</v>
      </c>
      <c r="K478" s="71">
        <v>3.4120807795334449</v>
      </c>
      <c r="L478" s="71">
        <v>0.13523239496537631</v>
      </c>
      <c r="M478" s="71">
        <v>48.733967690568498</v>
      </c>
      <c r="N478" s="71">
        <v>61.437433687824942</v>
      </c>
      <c r="O478" s="71">
        <v>47.251237396174488</v>
      </c>
      <c r="P478" s="71">
        <v>25.628062626102523</v>
      </c>
      <c r="Q478" s="71">
        <v>3.1261766812269798</v>
      </c>
      <c r="R478" s="71">
        <v>0</v>
      </c>
      <c r="S478" s="71">
        <v>0</v>
      </c>
      <c r="T478" s="72"/>
      <c r="U478" s="71">
        <v>2525817</v>
      </c>
      <c r="V478" s="71">
        <v>1354</v>
      </c>
      <c r="W478" s="71">
        <v>3</v>
      </c>
      <c r="X478" s="71">
        <v>10195</v>
      </c>
      <c r="Y478" s="71">
        <v>20087</v>
      </c>
      <c r="Z478" s="71">
        <v>24519</v>
      </c>
      <c r="AA478" s="71">
        <v>5179</v>
      </c>
      <c r="AB478" s="71">
        <v>44547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5.63</v>
      </c>
      <c r="BK478" s="71">
        <v>0</v>
      </c>
      <c r="BL478" s="71">
        <v>2.0110000000000001</v>
      </c>
      <c r="BM478" s="71">
        <v>0</v>
      </c>
      <c r="BN478" s="72"/>
      <c r="BO478" s="71">
        <v>0</v>
      </c>
      <c r="BP478" s="71">
        <v>0</v>
      </c>
      <c r="BQ478" s="71">
        <v>1</v>
      </c>
      <c r="BR478" s="71">
        <v>0</v>
      </c>
      <c r="BS478" s="71">
        <v>1</v>
      </c>
      <c r="BT478" s="71">
        <v>0</v>
      </c>
      <c r="BU478"/>
      <c r="BV478" s="70">
        <v>7.641</v>
      </c>
      <c r="BW478" s="70">
        <v>0</v>
      </c>
      <c r="BX478" s="70">
        <v>0</v>
      </c>
      <c r="BY478" s="70">
        <v>0</v>
      </c>
      <c r="BZ478" s="70">
        <v>0</v>
      </c>
      <c r="CA478" s="70">
        <v>0</v>
      </c>
      <c r="CB478" s="70">
        <v>0</v>
      </c>
      <c r="CC478" s="70">
        <v>0</v>
      </c>
      <c r="CD478" s="70">
        <v>0</v>
      </c>
    </row>
    <row r="479" spans="1:82">
      <c r="A479" s="70" t="s">
        <v>2256</v>
      </c>
      <c r="B479" s="70">
        <v>247</v>
      </c>
      <c r="C479" s="70">
        <v>9</v>
      </c>
      <c r="D479" s="70">
        <v>15</v>
      </c>
      <c r="E479" s="70">
        <v>2012</v>
      </c>
      <c r="F479" s="70" t="s">
        <v>179</v>
      </c>
      <c r="G479" s="70" t="s">
        <v>2247</v>
      </c>
      <c r="H479" s="70" t="s">
        <v>2248</v>
      </c>
      <c r="I479" s="148"/>
      <c r="J479" s="71">
        <v>72.979757827437567</v>
      </c>
      <c r="K479" s="71">
        <v>3.1873972380090612</v>
      </c>
      <c r="L479" s="71">
        <v>0.13841768464714621</v>
      </c>
      <c r="M479" s="71">
        <v>54.06499017981605</v>
      </c>
      <c r="N479" s="71">
        <v>72.125809408580366</v>
      </c>
      <c r="O479" s="71">
        <v>47.45873482819151</v>
      </c>
      <c r="P479" s="71">
        <v>25.40062769773478</v>
      </c>
      <c r="Q479" s="71">
        <v>3.3982053824467799</v>
      </c>
      <c r="R479" s="71">
        <v>0</v>
      </c>
      <c r="S479" s="71">
        <v>0</v>
      </c>
      <c r="T479" s="72"/>
      <c r="U479" s="71">
        <v>2763811</v>
      </c>
      <c r="V479" s="71">
        <v>1354</v>
      </c>
      <c r="W479" s="71">
        <v>3</v>
      </c>
      <c r="X479" s="71">
        <v>10195</v>
      </c>
      <c r="Y479" s="71">
        <v>20402</v>
      </c>
      <c r="Z479" s="71">
        <v>24822</v>
      </c>
      <c r="AA479" s="71">
        <v>5104</v>
      </c>
      <c r="AB479" s="71">
        <v>44569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7.4269999999999996</v>
      </c>
      <c r="BK479" s="71">
        <v>0</v>
      </c>
      <c r="BL479" s="71">
        <v>2.4460000000000002</v>
      </c>
      <c r="BM479" s="71">
        <v>0</v>
      </c>
      <c r="BN479" s="72"/>
      <c r="BO479" s="71">
        <v>0</v>
      </c>
      <c r="BP479" s="71">
        <v>0</v>
      </c>
      <c r="BQ479" s="71">
        <v>1</v>
      </c>
      <c r="BR479" s="71">
        <v>0</v>
      </c>
      <c r="BS479" s="71">
        <v>1</v>
      </c>
      <c r="BT479" s="71">
        <v>0</v>
      </c>
      <c r="BU479"/>
      <c r="BV479" s="70">
        <v>9.8729999999999993</v>
      </c>
      <c r="BW479" s="70">
        <v>0</v>
      </c>
      <c r="BX479" s="70">
        <v>0</v>
      </c>
      <c r="BY479" s="70">
        <v>0</v>
      </c>
      <c r="BZ479" s="70">
        <v>0</v>
      </c>
      <c r="CA479" s="70">
        <v>0</v>
      </c>
      <c r="CB479" s="70">
        <v>0</v>
      </c>
      <c r="CC479" s="70">
        <v>0</v>
      </c>
      <c r="CD479" s="70">
        <v>0</v>
      </c>
    </row>
    <row r="480" spans="1:82">
      <c r="A480" s="70" t="s">
        <v>2257</v>
      </c>
      <c r="B480" s="70">
        <v>248</v>
      </c>
      <c r="C480" s="70">
        <v>10</v>
      </c>
      <c r="D480" s="70">
        <v>15</v>
      </c>
      <c r="E480" s="70">
        <v>2013</v>
      </c>
      <c r="F480" s="70" t="s">
        <v>180</v>
      </c>
      <c r="G480" s="70" t="s">
        <v>2247</v>
      </c>
      <c r="H480" s="70" t="s">
        <v>2248</v>
      </c>
      <c r="I480" s="148"/>
      <c r="J480" s="71">
        <v>74.686008832202532</v>
      </c>
      <c r="K480" s="71">
        <v>2.654545856761545</v>
      </c>
      <c r="L480" s="71">
        <v>0.13301828594617479</v>
      </c>
      <c r="M480" s="71">
        <v>53.564696402230908</v>
      </c>
      <c r="N480" s="71">
        <v>69.065625901829051</v>
      </c>
      <c r="O480" s="71">
        <v>45.950142999534549</v>
      </c>
      <c r="P480" s="71">
        <v>25.231583159350905</v>
      </c>
      <c r="Q480" s="71">
        <v>3.4288330224902102</v>
      </c>
      <c r="R480" s="71">
        <v>0</v>
      </c>
      <c r="S480" s="71">
        <v>0</v>
      </c>
      <c r="T480" s="72"/>
      <c r="U480" s="71">
        <v>2840995</v>
      </c>
      <c r="V480" s="71">
        <v>1354</v>
      </c>
      <c r="W480" s="71">
        <v>3</v>
      </c>
      <c r="X480" s="71">
        <v>10195</v>
      </c>
      <c r="Y480" s="71">
        <v>20501</v>
      </c>
      <c r="Z480" s="71">
        <v>25106</v>
      </c>
      <c r="AA480" s="71">
        <v>5051</v>
      </c>
      <c r="AB480" s="71">
        <v>44326</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6.89</v>
      </c>
      <c r="BK480" s="71">
        <v>0</v>
      </c>
      <c r="BL480" s="71">
        <v>0</v>
      </c>
      <c r="BM480" s="71">
        <v>0</v>
      </c>
      <c r="BN480" s="72"/>
      <c r="BO480" s="71">
        <v>0</v>
      </c>
      <c r="BP480" s="71">
        <v>0</v>
      </c>
      <c r="BQ480" s="71">
        <v>1</v>
      </c>
      <c r="BR480" s="71">
        <v>0</v>
      </c>
      <c r="BS480" s="71">
        <v>0</v>
      </c>
      <c r="BT480" s="71">
        <v>0</v>
      </c>
      <c r="BU480"/>
      <c r="BV480" s="70">
        <v>6.89</v>
      </c>
      <c r="BW480" s="70">
        <v>0</v>
      </c>
      <c r="BX480" s="70">
        <v>0</v>
      </c>
      <c r="BY480" s="70">
        <v>0</v>
      </c>
      <c r="BZ480" s="70">
        <v>0</v>
      </c>
      <c r="CA480" s="70">
        <v>0</v>
      </c>
      <c r="CB480" s="70">
        <v>0</v>
      </c>
      <c r="CC480" s="70">
        <v>0</v>
      </c>
      <c r="CD480" s="70">
        <v>0</v>
      </c>
    </row>
    <row r="481" spans="1:82">
      <c r="A481" s="70" t="s">
        <v>2258</v>
      </c>
      <c r="B481" s="70">
        <v>249</v>
      </c>
      <c r="C481" s="70">
        <v>11</v>
      </c>
      <c r="D481" s="70">
        <v>15</v>
      </c>
      <c r="E481" s="70">
        <v>2014</v>
      </c>
      <c r="F481" s="70" t="s">
        <v>181</v>
      </c>
      <c r="G481" s="70" t="s">
        <v>2247</v>
      </c>
      <c r="H481" s="70" t="s">
        <v>2248</v>
      </c>
      <c r="I481" s="148"/>
      <c r="J481" s="71">
        <v>88.808822379296444</v>
      </c>
      <c r="K481" s="71">
        <v>2.8324380617708722</v>
      </c>
      <c r="L481" s="71">
        <v>0.26149092553333603</v>
      </c>
      <c r="M481" s="71">
        <v>49.759969388254063</v>
      </c>
      <c r="N481" s="71">
        <v>60.077221898800808</v>
      </c>
      <c r="O481" s="71">
        <v>43.814082191232245</v>
      </c>
      <c r="P481" s="71">
        <v>25.161879912673221</v>
      </c>
      <c r="Q481" s="71">
        <v>3.2421876906657698</v>
      </c>
      <c r="R481" s="71">
        <v>0</v>
      </c>
      <c r="S481" s="71">
        <v>0</v>
      </c>
      <c r="T481" s="72"/>
      <c r="U481" s="71">
        <v>3446275</v>
      </c>
      <c r="V481" s="71">
        <v>1108</v>
      </c>
      <c r="W481" s="71">
        <v>6</v>
      </c>
      <c r="X481" s="71">
        <v>9682</v>
      </c>
      <c r="Y481" s="71">
        <v>20395</v>
      </c>
      <c r="Z481" s="71">
        <v>25213</v>
      </c>
      <c r="AA481" s="71">
        <v>5011</v>
      </c>
      <c r="AB481" s="71">
        <v>43685</v>
      </c>
      <c r="AC481" s="71">
        <v>0</v>
      </c>
      <c r="AD481" s="71">
        <v>0</v>
      </c>
      <c r="AE481" s="72"/>
      <c r="AF481" s="71"/>
      <c r="AG481" s="71"/>
      <c r="AH481" s="71"/>
      <c r="AI481" s="71"/>
      <c r="AJ481" s="71"/>
      <c r="AK481" s="71"/>
      <c r="AL481" s="71"/>
      <c r="AM481" s="71"/>
      <c r="AN481" s="71"/>
      <c r="AO481" s="71"/>
      <c r="AP481" s="71"/>
      <c r="AQ481" s="72"/>
      <c r="AR481" s="71">
        <v>647</v>
      </c>
      <c r="AS481" s="71">
        <v>77</v>
      </c>
      <c r="AT481" s="71">
        <v>0</v>
      </c>
      <c r="AU481" s="71">
        <v>0</v>
      </c>
      <c r="AV481" s="71">
        <v>0</v>
      </c>
      <c r="AW481" s="71">
        <v>0</v>
      </c>
      <c r="AX481" s="71"/>
      <c r="AY481" s="72"/>
      <c r="AZ481" s="71">
        <v>2643.99</v>
      </c>
      <c r="BA481" s="71">
        <v>4134.8999999999996</v>
      </c>
      <c r="BB481" s="71">
        <v>0</v>
      </c>
      <c r="BC481" s="71">
        <v>0</v>
      </c>
      <c r="BD481" s="71">
        <v>0</v>
      </c>
      <c r="BE481" s="71">
        <v>0</v>
      </c>
      <c r="BF481" s="71"/>
      <c r="BG481" s="72"/>
      <c r="BH481" s="71">
        <v>0</v>
      </c>
      <c r="BI481" s="71">
        <v>0</v>
      </c>
      <c r="BJ481" s="71">
        <v>6.1459999999999999</v>
      </c>
      <c r="BK481" s="71">
        <v>0</v>
      </c>
      <c r="BL481" s="71">
        <v>0</v>
      </c>
      <c r="BM481" s="71">
        <v>0</v>
      </c>
      <c r="BN481" s="72"/>
      <c r="BO481" s="71">
        <v>0</v>
      </c>
      <c r="BP481" s="71">
        <v>0</v>
      </c>
      <c r="BQ481" s="71">
        <v>1</v>
      </c>
      <c r="BR481" s="71">
        <v>0</v>
      </c>
      <c r="BS481" s="71">
        <v>0</v>
      </c>
      <c r="BT481" s="71">
        <v>0</v>
      </c>
      <c r="BU481"/>
      <c r="BV481" s="70">
        <v>6.1459999999999999</v>
      </c>
      <c r="BW481" s="70">
        <v>0</v>
      </c>
      <c r="BX481" s="70">
        <v>0</v>
      </c>
      <c r="BY481" s="70">
        <v>0</v>
      </c>
      <c r="BZ481" s="70">
        <v>0</v>
      </c>
      <c r="CA481" s="70">
        <v>0</v>
      </c>
      <c r="CB481" s="70">
        <v>0</v>
      </c>
      <c r="CC481" s="70">
        <v>0</v>
      </c>
      <c r="CD481" s="70">
        <v>0</v>
      </c>
    </row>
    <row r="482" spans="1:82">
      <c r="A482" s="70" t="s">
        <v>2259</v>
      </c>
      <c r="B482" s="70">
        <v>250</v>
      </c>
      <c r="C482" s="70">
        <v>12</v>
      </c>
      <c r="D482" s="70">
        <v>15</v>
      </c>
      <c r="E482" s="70">
        <v>2015</v>
      </c>
      <c r="F482" s="70" t="s">
        <v>182</v>
      </c>
      <c r="G482" s="1064" t="s">
        <v>2247</v>
      </c>
      <c r="H482" s="70" t="s">
        <v>2248</v>
      </c>
      <c r="I482" s="148"/>
      <c r="J482" s="71">
        <v>59.258822993607232</v>
      </c>
      <c r="K482" s="71">
        <v>2.5431986913245632</v>
      </c>
      <c r="L482" s="71">
        <v>0.26155044935857169</v>
      </c>
      <c r="M482" s="71">
        <v>47.6211113381827</v>
      </c>
      <c r="N482" s="71">
        <v>53.477929610267779</v>
      </c>
      <c r="O482" s="71">
        <v>43.399880878858383</v>
      </c>
      <c r="P482" s="71">
        <v>24.729482609989308</v>
      </c>
      <c r="Q482" s="71">
        <v>3.1446132061065</v>
      </c>
      <c r="R482" s="71">
        <v>0</v>
      </c>
      <c r="S482" s="71">
        <v>0</v>
      </c>
      <c r="T482" s="72"/>
      <c r="U482" s="71">
        <v>2624978</v>
      </c>
      <c r="V482" s="71">
        <v>1108</v>
      </c>
      <c r="W482" s="71">
        <v>6</v>
      </c>
      <c r="X482" s="71">
        <v>9682</v>
      </c>
      <c r="Y482" s="71">
        <v>20482</v>
      </c>
      <c r="Z482" s="71">
        <v>25215</v>
      </c>
      <c r="AA482" s="71">
        <v>4921</v>
      </c>
      <c r="AB482" s="71">
        <v>43282</v>
      </c>
      <c r="AC482" s="71">
        <v>0</v>
      </c>
      <c r="AD482" s="71">
        <v>0</v>
      </c>
      <c r="AE482" s="72"/>
      <c r="AF482" s="71">
        <v>30119796.020360719</v>
      </c>
      <c r="AG482" s="71">
        <v>2039622.0581822209</v>
      </c>
      <c r="AH482" s="71">
        <v>49125.998831716934</v>
      </c>
      <c r="AI482" s="71">
        <v>59849449.475224957</v>
      </c>
      <c r="AJ482" s="71">
        <v>85366022.843244627</v>
      </c>
      <c r="AK482" s="71">
        <v>0</v>
      </c>
      <c r="AL482" s="71">
        <v>0</v>
      </c>
      <c r="AM482" s="71">
        <v>5931616.5388386464</v>
      </c>
      <c r="AN482" s="71">
        <v>0</v>
      </c>
      <c r="AO482" s="71">
        <v>0</v>
      </c>
      <c r="AP482" s="71">
        <v>183355632.93468288</v>
      </c>
      <c r="AQ482" s="72"/>
      <c r="AR482" s="71">
        <v>728</v>
      </c>
      <c r="AS482" s="71">
        <v>94</v>
      </c>
      <c r="AT482" s="71">
        <v>0</v>
      </c>
      <c r="AU482" s="71">
        <v>0</v>
      </c>
      <c r="AV482" s="71">
        <v>0</v>
      </c>
      <c r="AW482" s="71">
        <v>0</v>
      </c>
      <c r="AX482" s="71"/>
      <c r="AY482" s="72"/>
      <c r="AZ482" s="71">
        <v>3030.47</v>
      </c>
      <c r="BA482" s="71">
        <v>4716.8999999999996</v>
      </c>
      <c r="BB482" s="71">
        <v>0</v>
      </c>
      <c r="BC482" s="71">
        <v>0</v>
      </c>
      <c r="BD482" s="71">
        <v>0</v>
      </c>
      <c r="BE482" s="71">
        <v>0</v>
      </c>
      <c r="BF482" s="71"/>
      <c r="BG482" s="72"/>
      <c r="BH482" s="71">
        <v>0</v>
      </c>
      <c r="BI482" s="71">
        <v>0</v>
      </c>
      <c r="BJ482" s="71">
        <v>5.0650000000000004</v>
      </c>
      <c r="BK482" s="71">
        <v>0</v>
      </c>
      <c r="BL482" s="71">
        <v>0</v>
      </c>
      <c r="BM482" s="71">
        <v>0</v>
      </c>
      <c r="BN482" s="72"/>
      <c r="BO482" s="71">
        <v>0</v>
      </c>
      <c r="BP482" s="71">
        <v>0</v>
      </c>
      <c r="BQ482" s="71">
        <v>1</v>
      </c>
      <c r="BR482" s="71">
        <v>0</v>
      </c>
      <c r="BS482" s="71">
        <v>0</v>
      </c>
      <c r="BT482" s="71">
        <v>0</v>
      </c>
      <c r="BU482"/>
      <c r="BV482" s="70">
        <v>5.0650000000000004</v>
      </c>
      <c r="BW482" s="70">
        <v>0</v>
      </c>
      <c r="BX482" s="70">
        <v>0</v>
      </c>
      <c r="BY482" s="70">
        <v>0</v>
      </c>
      <c r="BZ482" s="70">
        <v>0</v>
      </c>
      <c r="CA482" s="70">
        <v>0</v>
      </c>
      <c r="CB482" s="70">
        <v>0</v>
      </c>
      <c r="CC482" s="70">
        <v>0</v>
      </c>
      <c r="CD482" s="70">
        <v>0</v>
      </c>
    </row>
    <row r="483" spans="1:82">
      <c r="A483" s="70" t="s">
        <v>2260</v>
      </c>
      <c r="B483" s="70">
        <v>251</v>
      </c>
      <c r="C483" s="70">
        <v>13</v>
      </c>
      <c r="D483" s="70">
        <v>15</v>
      </c>
      <c r="E483" s="70">
        <v>2016</v>
      </c>
      <c r="F483" s="70" t="s">
        <v>155</v>
      </c>
      <c r="G483" s="1064" t="s">
        <v>2247</v>
      </c>
      <c r="H483" s="70" t="s">
        <v>2248</v>
      </c>
      <c r="I483" s="148"/>
      <c r="J483" s="71">
        <v>111.83447782382805</v>
      </c>
      <c r="K483" s="71">
        <v>2.4738166083790536</v>
      </c>
      <c r="L483" s="71">
        <v>0.2469153335021271</v>
      </c>
      <c r="M483" s="71">
        <v>38.726697919944918</v>
      </c>
      <c r="N483" s="71">
        <v>53.299106918793129</v>
      </c>
      <c r="O483" s="71">
        <v>42.699425490178513</v>
      </c>
      <c r="P483" s="71">
        <v>23.78830258916128</v>
      </c>
      <c r="Q483" s="71">
        <v>3.0289838823754098</v>
      </c>
      <c r="R483" s="71">
        <v>0</v>
      </c>
      <c r="S483" s="71">
        <v>0</v>
      </c>
      <c r="T483" s="72"/>
      <c r="U483" s="71">
        <v>5239836</v>
      </c>
      <c r="V483" s="71">
        <v>1108</v>
      </c>
      <c r="W483" s="71">
        <v>6</v>
      </c>
      <c r="X483" s="71">
        <v>9682</v>
      </c>
      <c r="Y483" s="71">
        <v>20529</v>
      </c>
      <c r="Z483" s="71">
        <v>25113</v>
      </c>
      <c r="AA483" s="71">
        <v>4896</v>
      </c>
      <c r="AB483" s="71">
        <v>42884</v>
      </c>
      <c r="AC483" s="71">
        <v>0</v>
      </c>
      <c r="AD483" s="71">
        <v>0</v>
      </c>
      <c r="AE483" s="72"/>
      <c r="AF483" s="71">
        <v>58576325.69697661</v>
      </c>
      <c r="AG483" s="71">
        <v>2055213.398426868</v>
      </c>
      <c r="AH483" s="71">
        <v>36436.081168397403</v>
      </c>
      <c r="AI483" s="71">
        <v>62227439.184991822</v>
      </c>
      <c r="AJ483" s="71">
        <v>89195218.651266858</v>
      </c>
      <c r="AK483" s="71">
        <v>0</v>
      </c>
      <c r="AL483" s="71">
        <v>0</v>
      </c>
      <c r="AM483" s="71">
        <v>5881638.2169163032</v>
      </c>
      <c r="AN483" s="71">
        <v>0</v>
      </c>
      <c r="AO483" s="71">
        <v>0</v>
      </c>
      <c r="AP483" s="71">
        <v>217972271.22974685</v>
      </c>
      <c r="AQ483" s="72"/>
      <c r="AR483" s="71">
        <v>781</v>
      </c>
      <c r="AS483" s="71">
        <v>103</v>
      </c>
      <c r="AT483" s="71">
        <v>0</v>
      </c>
      <c r="AU483" s="71">
        <v>0</v>
      </c>
      <c r="AV483" s="71">
        <v>0</v>
      </c>
      <c r="AW483" s="71">
        <v>0</v>
      </c>
      <c r="AX483" s="71"/>
      <c r="AY483" s="72"/>
      <c r="AZ483" s="71">
        <v>3285.77</v>
      </c>
      <c r="BA483" s="71">
        <v>6818.5</v>
      </c>
      <c r="BB483" s="71">
        <v>0</v>
      </c>
      <c r="BC483" s="71">
        <v>0</v>
      </c>
      <c r="BD483" s="71">
        <v>0</v>
      </c>
      <c r="BE483" s="71">
        <v>0</v>
      </c>
      <c r="BF483" s="71"/>
      <c r="BG483" s="72"/>
      <c r="BH483" s="71">
        <v>0</v>
      </c>
      <c r="BI483" s="71">
        <v>0</v>
      </c>
      <c r="BJ483" s="71">
        <v>9.8719999999999999</v>
      </c>
      <c r="BK483" s="71">
        <v>0</v>
      </c>
      <c r="BL483" s="71">
        <v>0</v>
      </c>
      <c r="BM483" s="71">
        <v>0</v>
      </c>
      <c r="BN483" s="72"/>
      <c r="BO483" s="71">
        <v>0</v>
      </c>
      <c r="BP483" s="71">
        <v>0</v>
      </c>
      <c r="BQ483" s="71">
        <v>2</v>
      </c>
      <c r="BR483" s="71">
        <v>0</v>
      </c>
      <c r="BS483" s="71">
        <v>0</v>
      </c>
      <c r="BT483" s="71">
        <v>0</v>
      </c>
      <c r="BU483"/>
      <c r="BV483" s="70">
        <v>9.8719999999999999</v>
      </c>
      <c r="BW483" s="70">
        <v>0</v>
      </c>
      <c r="BX483" s="70">
        <v>0</v>
      </c>
      <c r="BY483" s="70">
        <v>0</v>
      </c>
      <c r="BZ483" s="70">
        <v>0</v>
      </c>
      <c r="CA483" s="70">
        <v>0</v>
      </c>
      <c r="CB483" s="70">
        <v>0</v>
      </c>
      <c r="CC483" s="70">
        <v>0</v>
      </c>
      <c r="CD483" s="70">
        <v>0</v>
      </c>
    </row>
    <row r="484" spans="1:82">
      <c r="A484" s="70" t="s">
        <v>2261</v>
      </c>
      <c r="B484" s="70">
        <v>252</v>
      </c>
      <c r="C484" s="70">
        <v>14</v>
      </c>
      <c r="D484" s="70">
        <v>15</v>
      </c>
      <c r="E484" s="70">
        <v>2017</v>
      </c>
      <c r="F484" s="70" t="s">
        <v>156</v>
      </c>
      <c r="G484" s="70" t="s">
        <v>2247</v>
      </c>
      <c r="H484" s="70" t="s">
        <v>2248</v>
      </c>
      <c r="I484" s="148"/>
      <c r="J484" s="71">
        <v>103.01969675976899</v>
      </c>
      <c r="K484" s="71">
        <v>2.5416595659888737</v>
      </c>
      <c r="L484" s="71">
        <v>0.24492132981057005</v>
      </c>
      <c r="M484" s="71">
        <v>36.057069136341312</v>
      </c>
      <c r="N484" s="71">
        <v>49.344640845242331</v>
      </c>
      <c r="O484" s="71">
        <v>41.873886489593637</v>
      </c>
      <c r="P484" s="71">
        <v>23.656923961417196</v>
      </c>
      <c r="Q484" s="71">
        <v>2.89897332667609</v>
      </c>
      <c r="R484" s="71">
        <v>0</v>
      </c>
      <c r="S484" s="71">
        <v>0</v>
      </c>
      <c r="T484" s="72"/>
      <c r="U484" s="71">
        <v>5191297</v>
      </c>
      <c r="V484" s="71">
        <v>1108</v>
      </c>
      <c r="W484" s="71">
        <v>6</v>
      </c>
      <c r="X484" s="71">
        <v>9682</v>
      </c>
      <c r="Y484" s="71">
        <v>20535</v>
      </c>
      <c r="Z484" s="71">
        <v>25036</v>
      </c>
      <c r="AA484" s="71">
        <v>4900</v>
      </c>
      <c r="AB484" s="71">
        <v>42443</v>
      </c>
      <c r="AC484" s="71">
        <v>0</v>
      </c>
      <c r="AD484" s="71">
        <v>0</v>
      </c>
      <c r="AE484" s="72"/>
      <c r="AF484" s="71">
        <v>55266417.123181351</v>
      </c>
      <c r="AG484" s="71">
        <v>2080579.875116091</v>
      </c>
      <c r="AH484" s="71">
        <v>48894.019299326028</v>
      </c>
      <c r="AI484" s="71">
        <v>59125133.180211298</v>
      </c>
      <c r="AJ484" s="71">
        <v>90988063.563427895</v>
      </c>
      <c r="AK484" s="71">
        <v>0</v>
      </c>
      <c r="AL484" s="71">
        <v>0</v>
      </c>
      <c r="AM484" s="71">
        <v>5830262.5801717369</v>
      </c>
      <c r="AN484" s="71">
        <v>0</v>
      </c>
      <c r="AO484" s="71">
        <v>0</v>
      </c>
      <c r="AP484" s="71">
        <v>213339350.34140769</v>
      </c>
      <c r="AQ484" s="72"/>
      <c r="AR484" s="71">
        <v>821</v>
      </c>
      <c r="AS484" s="71">
        <v>105</v>
      </c>
      <c r="AT484" s="71">
        <v>0</v>
      </c>
      <c r="AU484" s="71">
        <v>0</v>
      </c>
      <c r="AV484" s="71">
        <v>0</v>
      </c>
      <c r="AW484" s="71">
        <v>0</v>
      </c>
      <c r="AX484" s="71"/>
      <c r="AY484" s="72"/>
      <c r="AZ484" s="71">
        <v>3493.69</v>
      </c>
      <c r="BA484" s="71">
        <v>6858.1</v>
      </c>
      <c r="BB484" s="71">
        <v>0</v>
      </c>
      <c r="BC484" s="71">
        <v>0</v>
      </c>
      <c r="BD484" s="71">
        <v>0</v>
      </c>
      <c r="BE484" s="71">
        <v>0</v>
      </c>
      <c r="BF484" s="71"/>
      <c r="BG484" s="72"/>
      <c r="BH484" s="71">
        <v>0</v>
      </c>
      <c r="BI484" s="71">
        <v>0</v>
      </c>
      <c r="BJ484" s="71">
        <v>9.0559999999999992</v>
      </c>
      <c r="BK484" s="71">
        <v>0</v>
      </c>
      <c r="BL484" s="71">
        <v>0</v>
      </c>
      <c r="BM484" s="71">
        <v>0</v>
      </c>
      <c r="BN484" s="72"/>
      <c r="BO484" s="71">
        <v>0</v>
      </c>
      <c r="BP484" s="71">
        <v>0</v>
      </c>
      <c r="BQ484" s="71">
        <v>2</v>
      </c>
      <c r="BR484" s="71">
        <v>0</v>
      </c>
      <c r="BS484" s="71">
        <v>0</v>
      </c>
      <c r="BT484" s="71">
        <v>0</v>
      </c>
      <c r="BU484"/>
      <c r="BV484" s="70">
        <v>9.0559999999999992</v>
      </c>
      <c r="BW484" s="70">
        <v>0</v>
      </c>
      <c r="BX484" s="70">
        <v>0</v>
      </c>
      <c r="BY484" s="70">
        <v>0</v>
      </c>
      <c r="BZ484" s="70">
        <v>0</v>
      </c>
      <c r="CA484" s="70">
        <v>0</v>
      </c>
      <c r="CB484" s="70">
        <v>0</v>
      </c>
      <c r="CC484" s="70">
        <v>0</v>
      </c>
      <c r="CD484" s="70">
        <v>0</v>
      </c>
    </row>
    <row r="485" spans="1:82">
      <c r="A485" s="70" t="s">
        <v>2262</v>
      </c>
      <c r="B485" s="70">
        <v>253</v>
      </c>
      <c r="C485" s="70">
        <v>15</v>
      </c>
      <c r="D485" s="70">
        <v>15</v>
      </c>
      <c r="E485" s="70">
        <v>2018</v>
      </c>
      <c r="F485" s="70" t="s">
        <v>183</v>
      </c>
      <c r="G485" s="70" t="s">
        <v>2247</v>
      </c>
      <c r="H485" s="70" t="s">
        <v>2248</v>
      </c>
      <c r="I485" s="148"/>
      <c r="J485" s="71">
        <v>112.20811094423638</v>
      </c>
      <c r="K485" s="71">
        <v>2.1449051500986465</v>
      </c>
      <c r="L485" s="71">
        <v>0.22119156284508321</v>
      </c>
      <c r="M485" s="71">
        <v>32.898092108726424</v>
      </c>
      <c r="N485" s="71">
        <v>34.145073434751922</v>
      </c>
      <c r="O485" s="71">
        <v>40.931260818847335</v>
      </c>
      <c r="P485" s="71">
        <v>23.230241918435087</v>
      </c>
      <c r="Q485" s="71">
        <v>2.66611475613808</v>
      </c>
      <c r="R485" s="71">
        <v>0</v>
      </c>
      <c r="S485" s="71">
        <v>0</v>
      </c>
      <c r="T485" s="72"/>
      <c r="U485" s="71">
        <v>6239858</v>
      </c>
      <c r="V485" s="71">
        <v>1108</v>
      </c>
      <c r="W485" s="71">
        <v>6</v>
      </c>
      <c r="X485" s="71">
        <v>9682</v>
      </c>
      <c r="Y485" s="71">
        <v>20556</v>
      </c>
      <c r="Z485" s="71">
        <v>24941</v>
      </c>
      <c r="AA485" s="71">
        <v>4860</v>
      </c>
      <c r="AB485" s="71">
        <v>42065</v>
      </c>
      <c r="AC485" s="71">
        <v>0</v>
      </c>
      <c r="AD485" s="71">
        <v>0</v>
      </c>
      <c r="AE485" s="72"/>
      <c r="AF485" s="71">
        <v>60959275.247428462</v>
      </c>
      <c r="AG485" s="71">
        <v>1882134.617706195</v>
      </c>
      <c r="AH485" s="71">
        <v>46436.626275281451</v>
      </c>
      <c r="AI485" s="71">
        <v>56787928.680656187</v>
      </c>
      <c r="AJ485" s="71">
        <v>76523683.778946966</v>
      </c>
      <c r="AK485" s="71">
        <v>0</v>
      </c>
      <c r="AL485" s="71">
        <v>0</v>
      </c>
      <c r="AM485" s="71">
        <v>5790293.9720855094</v>
      </c>
      <c r="AN485" s="71">
        <v>0</v>
      </c>
      <c r="AO485" s="71">
        <v>0</v>
      </c>
      <c r="AP485" s="71">
        <v>201989752.92309859</v>
      </c>
      <c r="AQ485" s="72"/>
      <c r="AR485" s="71">
        <v>868</v>
      </c>
      <c r="AS485" s="71">
        <v>107</v>
      </c>
      <c r="AT485" s="71">
        <v>0</v>
      </c>
      <c r="AU485" s="71">
        <v>0</v>
      </c>
      <c r="AV485" s="71">
        <v>0</v>
      </c>
      <c r="AW485" s="71">
        <v>0</v>
      </c>
      <c r="AX485" s="71"/>
      <c r="AY485" s="72"/>
      <c r="AZ485" s="71">
        <v>3732.1400000000003</v>
      </c>
      <c r="BA485" s="71">
        <v>8375.4</v>
      </c>
      <c r="BB485" s="71">
        <v>0</v>
      </c>
      <c r="BC485" s="71">
        <v>0</v>
      </c>
      <c r="BD485" s="71">
        <v>0</v>
      </c>
      <c r="BE485" s="71">
        <v>0</v>
      </c>
      <c r="BF485" s="71"/>
      <c r="BG485" s="72"/>
      <c r="BH485" s="71">
        <v>0</v>
      </c>
      <c r="BI485" s="71">
        <v>0</v>
      </c>
      <c r="BJ485" s="71">
        <v>9.5429999999999993</v>
      </c>
      <c r="BK485" s="71">
        <v>0</v>
      </c>
      <c r="BL485" s="71">
        <v>0</v>
      </c>
      <c r="BM485" s="71">
        <v>0</v>
      </c>
      <c r="BN485" s="72"/>
      <c r="BO485" s="71">
        <v>0</v>
      </c>
      <c r="BP485" s="71">
        <v>0</v>
      </c>
      <c r="BQ485" s="71">
        <v>2</v>
      </c>
      <c r="BR485" s="71">
        <v>0</v>
      </c>
      <c r="BS485" s="71">
        <v>0</v>
      </c>
      <c r="BT485" s="71">
        <v>0</v>
      </c>
      <c r="BU485"/>
      <c r="BV485" s="70">
        <v>9.5429999999999993</v>
      </c>
      <c r="BW485" s="70">
        <v>0</v>
      </c>
      <c r="BX485" s="70">
        <v>0</v>
      </c>
      <c r="BY485" s="70">
        <v>0</v>
      </c>
      <c r="BZ485" s="70">
        <v>0</v>
      </c>
      <c r="CA485" s="70">
        <v>0</v>
      </c>
      <c r="CB485" s="70">
        <v>0</v>
      </c>
      <c r="CC485" s="70">
        <v>0</v>
      </c>
      <c r="CD485" s="70">
        <v>0</v>
      </c>
    </row>
    <row r="486" spans="1:82">
      <c r="A486" s="70" t="s">
        <v>2263</v>
      </c>
      <c r="B486" s="70">
        <v>254</v>
      </c>
      <c r="C486" s="70">
        <v>16</v>
      </c>
      <c r="D486" s="70">
        <v>15</v>
      </c>
      <c r="E486" s="70">
        <v>2019</v>
      </c>
      <c r="F486" s="70" t="s">
        <v>158</v>
      </c>
      <c r="G486" s="70" t="s">
        <v>2247</v>
      </c>
      <c r="H486" s="70" t="s">
        <v>2248</v>
      </c>
      <c r="I486" s="148"/>
      <c r="J486" s="71">
        <v>112.83483438036677</v>
      </c>
      <c r="K486" s="71">
        <v>2.0380469790478402</v>
      </c>
      <c r="L486" s="71">
        <v>0.2249346854984913</v>
      </c>
      <c r="M486" s="71">
        <v>34.548064063807082</v>
      </c>
      <c r="N486" s="71">
        <v>33.46966478709529</v>
      </c>
      <c r="O486" s="71">
        <v>39.634734666341643</v>
      </c>
      <c r="P486" s="71">
        <v>22.971999277830136</v>
      </c>
      <c r="Q486" s="71">
        <v>2.5563458446091398</v>
      </c>
      <c r="R486" s="71">
        <v>0</v>
      </c>
      <c r="S486" s="71">
        <v>0</v>
      </c>
      <c r="T486" s="72"/>
      <c r="U486" s="71">
        <v>6261572</v>
      </c>
      <c r="V486" s="71">
        <v>1108</v>
      </c>
      <c r="W486" s="71">
        <v>6</v>
      </c>
      <c r="X486" s="71">
        <v>9682</v>
      </c>
      <c r="Y486" s="71">
        <v>20530</v>
      </c>
      <c r="Z486" s="71">
        <v>24814</v>
      </c>
      <c r="AA486" s="71">
        <v>4770</v>
      </c>
      <c r="AB486" s="71">
        <v>41425</v>
      </c>
      <c r="AC486" s="71">
        <v>0</v>
      </c>
      <c r="AD486" s="71">
        <v>0</v>
      </c>
      <c r="AE486" s="72"/>
      <c r="AF486" s="71">
        <v>62613031.82747408</v>
      </c>
      <c r="AG486" s="71">
        <v>1824014.682192459</v>
      </c>
      <c r="AH486" s="71">
        <v>49347.850798657892</v>
      </c>
      <c r="AI486" s="71">
        <v>58061009.542959198</v>
      </c>
      <c r="AJ486" s="71">
        <v>68946376.186658144</v>
      </c>
      <c r="AK486" s="71">
        <v>0</v>
      </c>
      <c r="AL486" s="71">
        <v>0</v>
      </c>
      <c r="AM486" s="71">
        <v>5641773.1527669625</v>
      </c>
      <c r="AN486" s="71">
        <v>0</v>
      </c>
      <c r="AO486" s="71">
        <v>0</v>
      </c>
      <c r="AP486" s="71">
        <v>197135553.2428495</v>
      </c>
      <c r="AQ486" s="72"/>
      <c r="AR486" s="71">
        <v>942</v>
      </c>
      <c r="AS486" s="71">
        <v>108</v>
      </c>
      <c r="AT486" s="71">
        <v>0</v>
      </c>
      <c r="AU486" s="71">
        <v>0</v>
      </c>
      <c r="AV486" s="71">
        <v>0</v>
      </c>
      <c r="AW486" s="71">
        <v>0</v>
      </c>
      <c r="AX486" s="71"/>
      <c r="AY486" s="72"/>
      <c r="AZ486" s="71">
        <v>4093.8500000000022</v>
      </c>
      <c r="BA486" s="71">
        <v>8388.9</v>
      </c>
      <c r="BB486" s="71">
        <v>0</v>
      </c>
      <c r="BC486" s="71">
        <v>0</v>
      </c>
      <c r="BD486" s="71">
        <v>0</v>
      </c>
      <c r="BE486" s="71">
        <v>0</v>
      </c>
      <c r="BF486" s="71"/>
      <c r="BG486" s="72"/>
      <c r="BH486" s="71">
        <v>0</v>
      </c>
      <c r="BI486" s="71">
        <v>0</v>
      </c>
      <c r="BJ486" s="71">
        <v>6.0570000000000004</v>
      </c>
      <c r="BK486" s="71">
        <v>0</v>
      </c>
      <c r="BL486" s="71">
        <v>0</v>
      </c>
      <c r="BM486" s="71">
        <v>0</v>
      </c>
      <c r="BN486" s="72"/>
      <c r="BO486" s="71">
        <v>0</v>
      </c>
      <c r="BP486" s="71">
        <v>0</v>
      </c>
      <c r="BQ486" s="71">
        <v>2</v>
      </c>
      <c r="BR486" s="71">
        <v>0</v>
      </c>
      <c r="BS486" s="71">
        <v>0</v>
      </c>
      <c r="BT486" s="71">
        <v>0</v>
      </c>
      <c r="BU486"/>
      <c r="BV486" s="70">
        <v>6.0570000000000004</v>
      </c>
      <c r="BW486" s="70">
        <v>0</v>
      </c>
      <c r="BX486" s="70">
        <v>0</v>
      </c>
      <c r="BY486" s="70">
        <v>0</v>
      </c>
      <c r="BZ486" s="70">
        <v>0</v>
      </c>
      <c r="CA486" s="70">
        <v>0</v>
      </c>
      <c r="CB486" s="70">
        <v>0</v>
      </c>
      <c r="CC486" s="70">
        <v>0</v>
      </c>
      <c r="CD486" s="70">
        <v>0</v>
      </c>
    </row>
    <row r="487" spans="1:82">
      <c r="A487" s="70" t="s">
        <v>2264</v>
      </c>
      <c r="B487" s="70">
        <v>255</v>
      </c>
      <c r="C487" s="70">
        <v>17</v>
      </c>
      <c r="D487" s="70">
        <v>15</v>
      </c>
      <c r="E487" s="70">
        <v>2020</v>
      </c>
      <c r="F487" s="70" t="s">
        <v>159</v>
      </c>
      <c r="G487" s="70" t="s">
        <v>2247</v>
      </c>
      <c r="H487" s="70" t="s">
        <v>2248</v>
      </c>
      <c r="I487" s="148"/>
      <c r="J487" s="71">
        <v>88.721973230434699</v>
      </c>
      <c r="K487" s="71">
        <v>2.3394286990029856</v>
      </c>
      <c r="L487" s="71">
        <v>0.39690976596224664</v>
      </c>
      <c r="M487" s="71">
        <v>30.999042507111501</v>
      </c>
      <c r="N487" s="71">
        <v>38.859109845706861</v>
      </c>
      <c r="O487" s="71">
        <v>34.58148922752379</v>
      </c>
      <c r="P487" s="71">
        <v>21.716889173155518</v>
      </c>
      <c r="Q487" s="71">
        <v>2.4169179735685198</v>
      </c>
      <c r="R487" s="71">
        <v>0</v>
      </c>
      <c r="S487" s="71">
        <v>0</v>
      </c>
      <c r="T487" s="72"/>
      <c r="U487" s="71">
        <v>5008492</v>
      </c>
      <c r="V487" s="71">
        <v>1257</v>
      </c>
      <c r="W487" s="71">
        <v>14</v>
      </c>
      <c r="X487" s="71">
        <v>9148</v>
      </c>
      <c r="Y487" s="71">
        <v>20549</v>
      </c>
      <c r="Z487" s="71">
        <v>24711</v>
      </c>
      <c r="AA487" s="71">
        <v>4793</v>
      </c>
      <c r="AB487" s="71">
        <v>40992</v>
      </c>
      <c r="AC487" s="71">
        <v>0</v>
      </c>
      <c r="AD487" s="71">
        <v>0</v>
      </c>
      <c r="AE487" s="72"/>
      <c r="AF487" s="71">
        <v>50927039.354075603</v>
      </c>
      <c r="AG487" s="71">
        <v>1889083.2851327395</v>
      </c>
      <c r="AH487" s="71">
        <v>90317.793091735526</v>
      </c>
      <c r="AI487" s="71">
        <v>51623538.903352007</v>
      </c>
      <c r="AJ487" s="71">
        <v>81107047.820603967</v>
      </c>
      <c r="AK487" s="71"/>
      <c r="AL487" s="71"/>
      <c r="AM487" s="71">
        <v>5349911.4306189371</v>
      </c>
      <c r="AN487" s="71"/>
      <c r="AO487" s="71"/>
      <c r="AP487" s="71">
        <v>190986938.58687499</v>
      </c>
      <c r="AQ487" s="72"/>
      <c r="AR487" s="71">
        <v>1004</v>
      </c>
      <c r="AS487" s="71">
        <v>110</v>
      </c>
      <c r="AT487" s="71">
        <v>0</v>
      </c>
      <c r="AU487" s="71">
        <v>0</v>
      </c>
      <c r="AV487" s="71">
        <v>0</v>
      </c>
      <c r="AW487" s="71">
        <v>0</v>
      </c>
      <c r="AX487" s="71"/>
      <c r="AY487" s="72"/>
      <c r="AZ487" s="71">
        <v>4413.7700000000023</v>
      </c>
      <c r="BA487" s="71">
        <v>8448.5</v>
      </c>
      <c r="BB487" s="71">
        <v>0</v>
      </c>
      <c r="BC487" s="71">
        <v>0</v>
      </c>
      <c r="BD487" s="71">
        <v>0</v>
      </c>
      <c r="BE487" s="71">
        <v>0</v>
      </c>
      <c r="BF487" s="71"/>
      <c r="BG487" s="72"/>
      <c r="BH487" s="71">
        <v>0</v>
      </c>
      <c r="BI487" s="71">
        <v>0</v>
      </c>
      <c r="BJ487" s="71">
        <v>5.492</v>
      </c>
      <c r="BK487" s="71">
        <v>0</v>
      </c>
      <c r="BL487" s="71">
        <v>0</v>
      </c>
      <c r="BM487" s="71">
        <v>0</v>
      </c>
      <c r="BN487" s="72"/>
      <c r="BO487" s="71">
        <v>0</v>
      </c>
      <c r="BP487" s="71">
        <v>0</v>
      </c>
      <c r="BQ487" s="71">
        <v>2</v>
      </c>
      <c r="BR487" s="71">
        <v>0</v>
      </c>
      <c r="BS487" s="71">
        <v>0</v>
      </c>
      <c r="BT487" s="71">
        <v>0</v>
      </c>
      <c r="BU487"/>
      <c r="BV487" s="70">
        <v>5.492</v>
      </c>
      <c r="BW487" s="70">
        <v>0</v>
      </c>
      <c r="BX487" s="70">
        <v>0</v>
      </c>
      <c r="BY487" s="70">
        <v>0</v>
      </c>
      <c r="BZ487" s="70">
        <v>0</v>
      </c>
      <c r="CA487" s="70">
        <v>0</v>
      </c>
      <c r="CB487" s="70">
        <v>0</v>
      </c>
      <c r="CC487" s="70">
        <v>0</v>
      </c>
      <c r="CD487" s="70">
        <v>0</v>
      </c>
    </row>
    <row r="488" spans="1:82">
      <c r="A488" s="70" t="s">
        <v>2265</v>
      </c>
      <c r="B488" s="70">
        <v>255</v>
      </c>
      <c r="C488" s="70">
        <v>18</v>
      </c>
      <c r="D488" s="70">
        <v>15</v>
      </c>
      <c r="E488" s="70">
        <v>2021</v>
      </c>
      <c r="F488" s="70" t="s">
        <v>160</v>
      </c>
      <c r="G488" s="70" t="s">
        <v>2247</v>
      </c>
      <c r="H488" s="70" t="s">
        <v>2248</v>
      </c>
      <c r="I488" s="148"/>
      <c r="J488" s="71">
        <v>90.187825271847586</v>
      </c>
      <c r="K488" s="71">
        <v>2.5285676572429661</v>
      </c>
      <c r="L488" s="71">
        <v>0.36065642869823844</v>
      </c>
      <c r="M488" s="71">
        <v>28.524861861763643</v>
      </c>
      <c r="N488" s="71">
        <v>36.996125544379858</v>
      </c>
      <c r="O488" s="71">
        <v>33.53123604666672</v>
      </c>
      <c r="P488" s="71">
        <v>22.42453938525647</v>
      </c>
      <c r="Q488" s="71">
        <v>2.3558030092717499</v>
      </c>
      <c r="R488" s="71">
        <v>0</v>
      </c>
      <c r="S488" s="71">
        <v>0</v>
      </c>
      <c r="T488" s="72"/>
      <c r="U488" s="71">
        <v>5550561</v>
      </c>
      <c r="V488" s="71">
        <v>1257</v>
      </c>
      <c r="W488" s="71">
        <v>14</v>
      </c>
      <c r="X488" s="71">
        <v>9148</v>
      </c>
      <c r="Y488" s="71">
        <v>20431</v>
      </c>
      <c r="Z488" s="71">
        <v>24671</v>
      </c>
      <c r="AA488" s="71">
        <v>4826</v>
      </c>
      <c r="AB488" s="71">
        <v>40348</v>
      </c>
      <c r="AC488" s="71">
        <v>0</v>
      </c>
      <c r="AD488" s="71">
        <v>0</v>
      </c>
      <c r="AE488" s="72"/>
      <c r="AF488" s="71">
        <v>53832225.816568092</v>
      </c>
      <c r="AG488" s="71">
        <v>2106390.5754826907</v>
      </c>
      <c r="AH488" s="71">
        <v>80834.821895746165</v>
      </c>
      <c r="AI488" s="71">
        <v>54906634.51335407</v>
      </c>
      <c r="AJ488" s="71">
        <v>84945353.39512448</v>
      </c>
      <c r="AK488" s="71">
        <v>0</v>
      </c>
      <c r="AL488" s="71">
        <v>0</v>
      </c>
      <c r="AM488" s="71">
        <v>5296235.3452692321</v>
      </c>
      <c r="AN488" s="71">
        <v>0</v>
      </c>
      <c r="AO488" s="71">
        <v>0</v>
      </c>
      <c r="AP488" s="71">
        <v>201167674.46769431</v>
      </c>
      <c r="AQ488" s="72"/>
      <c r="AR488" s="71">
        <v>1066</v>
      </c>
      <c r="AS488" s="71">
        <v>110</v>
      </c>
      <c r="AT488" s="71">
        <v>0</v>
      </c>
      <c r="AU488" s="71">
        <v>0</v>
      </c>
      <c r="AV488" s="71">
        <v>0</v>
      </c>
      <c r="AW488" s="71">
        <v>0</v>
      </c>
      <c r="AX488" s="71"/>
      <c r="AY488" s="72"/>
      <c r="AZ488" s="71">
        <v>4766.4300000000021</v>
      </c>
      <c r="BA488" s="71">
        <v>8448.5</v>
      </c>
      <c r="BB488" s="71">
        <v>0</v>
      </c>
      <c r="BC488" s="71">
        <v>0</v>
      </c>
      <c r="BD488" s="71">
        <v>0</v>
      </c>
      <c r="BE488" s="71">
        <v>0</v>
      </c>
      <c r="BF488" s="71"/>
      <c r="BG488" s="72"/>
      <c r="BH488" s="71">
        <v>0</v>
      </c>
      <c r="BI488" s="71">
        <v>0</v>
      </c>
      <c r="BJ488" s="71">
        <v>7.7670000000000003</v>
      </c>
      <c r="BK488" s="71">
        <v>0</v>
      </c>
      <c r="BL488" s="71">
        <v>0</v>
      </c>
      <c r="BM488" s="71">
        <v>0</v>
      </c>
      <c r="BN488" s="72"/>
      <c r="BO488" s="71">
        <v>0</v>
      </c>
      <c r="BP488" s="71">
        <v>0</v>
      </c>
      <c r="BQ488" s="71">
        <v>2</v>
      </c>
      <c r="BR488" s="71">
        <v>0</v>
      </c>
      <c r="BS488" s="71">
        <v>0</v>
      </c>
      <c r="BT488" s="71">
        <v>0</v>
      </c>
      <c r="BU488"/>
      <c r="BV488" s="70">
        <v>7.7670000000000003</v>
      </c>
      <c r="BW488" s="70">
        <v>0</v>
      </c>
      <c r="BX488" s="70">
        <v>0</v>
      </c>
      <c r="BY488" s="70">
        <v>0</v>
      </c>
      <c r="BZ488" s="70">
        <v>0</v>
      </c>
      <c r="CA488" s="70">
        <v>0</v>
      </c>
      <c r="CB488" s="70">
        <v>0</v>
      </c>
      <c r="CC488" s="70">
        <v>0</v>
      </c>
      <c r="CD488" s="70">
        <v>0</v>
      </c>
    </row>
    <row r="489" spans="1:82">
      <c r="A489" s="70" t="s">
        <v>2266</v>
      </c>
      <c r="B489" s="70">
        <v>255</v>
      </c>
      <c r="C489" s="70">
        <v>19</v>
      </c>
      <c r="D489" s="70">
        <v>15</v>
      </c>
      <c r="E489" s="70">
        <v>2022</v>
      </c>
      <c r="F489" s="70" t="s">
        <v>161</v>
      </c>
      <c r="G489" s="70" t="s">
        <v>2247</v>
      </c>
      <c r="H489" s="70" t="s">
        <v>2248</v>
      </c>
      <c r="I489" s="148"/>
      <c r="J489" s="71">
        <v>75.665700937169234</v>
      </c>
      <c r="K489" s="71">
        <v>2.5157591098958596</v>
      </c>
      <c r="L489" s="71">
        <v>0.30608881448626385</v>
      </c>
      <c r="M489" s="71">
        <v>32.283996101966451</v>
      </c>
      <c r="N489" s="71">
        <v>46.89605924493403</v>
      </c>
      <c r="O489" s="71">
        <v>35.201909014700071</v>
      </c>
      <c r="P489" s="71">
        <v>22.33497258948837</v>
      </c>
      <c r="Q489" s="71">
        <v>2.3496131541427472</v>
      </c>
      <c r="R489" s="71">
        <v>0</v>
      </c>
      <c r="S489" s="71">
        <v>0</v>
      </c>
      <c r="T489" s="72"/>
      <c r="U489" s="71">
        <v>5003815</v>
      </c>
      <c r="V489" s="71">
        <v>1257</v>
      </c>
      <c r="W489" s="71">
        <v>14</v>
      </c>
      <c r="X489" s="71">
        <v>9148</v>
      </c>
      <c r="Y489" s="71">
        <v>20452</v>
      </c>
      <c r="Z489" s="71">
        <v>24608</v>
      </c>
      <c r="AA489" s="71">
        <v>4880</v>
      </c>
      <c r="AB489" s="71">
        <v>39912</v>
      </c>
      <c r="AC489" s="71">
        <v>0</v>
      </c>
      <c r="AD489" s="71">
        <v>0</v>
      </c>
      <c r="AE489" s="72"/>
      <c r="AF489" s="71">
        <v>45089378.947918199</v>
      </c>
      <c r="AG489" s="71">
        <v>2104501.3117015818</v>
      </c>
      <c r="AH489" s="71">
        <v>80002.622662222828</v>
      </c>
      <c r="AI489" s="71">
        <v>54987465.212581173</v>
      </c>
      <c r="AJ489" s="71">
        <v>89732457.220293909</v>
      </c>
      <c r="AK489" s="71">
        <v>0</v>
      </c>
      <c r="AL489" s="71">
        <v>0</v>
      </c>
      <c r="AM489" s="71">
        <v>5153728.5743767964</v>
      </c>
      <c r="AN489" s="71">
        <v>0</v>
      </c>
      <c r="AO489" s="71">
        <v>0</v>
      </c>
      <c r="AP489" s="71">
        <v>197147533.88953388</v>
      </c>
      <c r="AQ489" s="72"/>
      <c r="AR489" s="71">
        <v>1147</v>
      </c>
      <c r="AS489" s="71">
        <v>112</v>
      </c>
      <c r="AT489" s="71">
        <v>0</v>
      </c>
      <c r="AU489" s="71">
        <v>0</v>
      </c>
      <c r="AV489" s="71">
        <v>0</v>
      </c>
      <c r="AW489" s="71">
        <v>0</v>
      </c>
      <c r="AX489" s="71"/>
      <c r="AY489" s="72"/>
      <c r="AZ489" s="71">
        <v>5227.9100000000035</v>
      </c>
      <c r="BA489" s="71">
        <v>8547.9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2267</v>
      </c>
      <c r="B490" s="70">
        <v>255</v>
      </c>
      <c r="C490" s="70">
        <v>20</v>
      </c>
      <c r="D490" s="70">
        <v>15</v>
      </c>
      <c r="E490" s="70">
        <v>2023</v>
      </c>
      <c r="F490" s="70" t="s">
        <v>1539</v>
      </c>
      <c r="G490" s="70" t="s">
        <v>2247</v>
      </c>
      <c r="H490" s="70" t="s">
        <v>2248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1230</v>
      </c>
      <c r="AS490" s="71">
        <v>112</v>
      </c>
      <c r="AT490" s="71">
        <v>0</v>
      </c>
      <c r="AU490" s="71">
        <v>0</v>
      </c>
      <c r="AV490" s="71">
        <v>0</v>
      </c>
      <c r="AW490" s="71">
        <v>0</v>
      </c>
      <c r="AX490" s="71"/>
      <c r="AY490" s="72"/>
      <c r="AZ490" s="71">
        <v>5702.7500000000055</v>
      </c>
      <c r="BA490" s="71">
        <v>8547.9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2268</v>
      </c>
      <c r="B491" s="70">
        <v>255</v>
      </c>
      <c r="C491" s="70">
        <v>21</v>
      </c>
      <c r="D491" s="70">
        <v>15</v>
      </c>
      <c r="E491" s="70">
        <v>2024</v>
      </c>
      <c r="F491" s="70" t="s">
        <v>1558</v>
      </c>
      <c r="G491" s="70" t="s">
        <v>2247</v>
      </c>
      <c r="H491" s="70" t="s">
        <v>2248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2269</v>
      </c>
      <c r="B492" s="70">
        <v>205</v>
      </c>
      <c r="C492" s="70">
        <v>1</v>
      </c>
      <c r="D492" s="70">
        <v>13</v>
      </c>
      <c r="E492" s="70">
        <v>1990</v>
      </c>
      <c r="F492" s="70" t="s">
        <v>787</v>
      </c>
      <c r="G492" s="70" t="s">
        <v>2270</v>
      </c>
      <c r="H492" s="70" t="s">
        <v>2271</v>
      </c>
      <c r="I492" s="148"/>
      <c r="J492" s="71">
        <v>210.70909086886579</v>
      </c>
      <c r="K492" s="71">
        <v>10.343863914766599</v>
      </c>
      <c r="L492" s="71">
        <v>15.97365804388142</v>
      </c>
      <c r="M492" s="71">
        <v>37.872094064634922</v>
      </c>
      <c r="N492" s="71">
        <v>59.122294940783988</v>
      </c>
      <c r="O492" s="71">
        <v>40.159325035781869</v>
      </c>
      <c r="P492" s="71">
        <v>51.813942365655812</v>
      </c>
      <c r="Q492" s="71">
        <v>3.04952856784878</v>
      </c>
      <c r="R492" s="71">
        <v>1.76923681036914</v>
      </c>
      <c r="S492" s="71">
        <v>3.1753617757804462</v>
      </c>
      <c r="T492" s="72"/>
      <c r="U492" s="71">
        <v>14343560</v>
      </c>
      <c r="V492" s="71">
        <v>3257</v>
      </c>
      <c r="W492" s="71">
        <v>148</v>
      </c>
      <c r="X492" s="71">
        <v>15099</v>
      </c>
      <c r="Y492" s="71">
        <v>13822</v>
      </c>
      <c r="Z492" s="71">
        <v>16518</v>
      </c>
      <c r="AA492" s="71">
        <v>12581</v>
      </c>
      <c r="AB492" s="71">
        <v>49514</v>
      </c>
      <c r="AC492" s="71">
        <v>306435</v>
      </c>
      <c r="AD492" s="71">
        <v>3.1753617757804462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2272</v>
      </c>
      <c r="B493" s="70">
        <v>206</v>
      </c>
      <c r="C493" s="70">
        <v>2</v>
      </c>
      <c r="D493" s="70">
        <v>13</v>
      </c>
      <c r="E493" s="70">
        <v>2005</v>
      </c>
      <c r="F493" s="70" t="s">
        <v>789</v>
      </c>
      <c r="G493" s="70" t="s">
        <v>2270</v>
      </c>
      <c r="H493" s="70" t="s">
        <v>2271</v>
      </c>
      <c r="I493" s="148"/>
      <c r="J493" s="71">
        <v>236.12775149702171</v>
      </c>
      <c r="K493" s="71">
        <v>7.0527004228468426</v>
      </c>
      <c r="L493" s="71">
        <v>20.639060426880938</v>
      </c>
      <c r="M493" s="71">
        <v>64.090828867950691</v>
      </c>
      <c r="N493" s="71">
        <v>83.448152320887871</v>
      </c>
      <c r="O493" s="71">
        <v>59.523152396202711</v>
      </c>
      <c r="P493" s="71">
        <v>44.895907799729521</v>
      </c>
      <c r="Q493" s="71">
        <v>2.7418133960928501</v>
      </c>
      <c r="R493" s="71">
        <v>1.1691954154730011</v>
      </c>
      <c r="S493" s="71">
        <v>2.0410160420957402</v>
      </c>
      <c r="T493" s="72"/>
      <c r="U493" s="71">
        <v>16117210</v>
      </c>
      <c r="V493" s="71">
        <v>2710</v>
      </c>
      <c r="W493" s="71">
        <v>182</v>
      </c>
      <c r="X493" s="71">
        <v>13552</v>
      </c>
      <c r="Y493" s="71">
        <v>16117</v>
      </c>
      <c r="Z493" s="71">
        <v>28331</v>
      </c>
      <c r="AA493" s="71">
        <v>8928</v>
      </c>
      <c r="AB493" s="71">
        <v>46539</v>
      </c>
      <c r="AC493" s="71">
        <v>206748</v>
      </c>
      <c r="AD493" s="71">
        <v>2.0410160420957402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2273</v>
      </c>
      <c r="B494" s="70">
        <v>207</v>
      </c>
      <c r="C494" s="70">
        <v>3</v>
      </c>
      <c r="D494" s="70">
        <v>13</v>
      </c>
      <c r="E494" s="70">
        <v>2006</v>
      </c>
      <c r="F494" s="70" t="s">
        <v>790</v>
      </c>
      <c r="G494" s="70" t="s">
        <v>2270</v>
      </c>
      <c r="H494" s="70" t="s">
        <v>2271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2274</v>
      </c>
      <c r="B495" s="70">
        <v>208</v>
      </c>
      <c r="C495" s="70">
        <v>4</v>
      </c>
      <c r="D495" s="70">
        <v>13</v>
      </c>
      <c r="E495" s="70">
        <v>2007</v>
      </c>
      <c r="F495" s="70" t="s">
        <v>791</v>
      </c>
      <c r="G495" s="70" t="s">
        <v>2270</v>
      </c>
      <c r="H495" s="70" t="s">
        <v>2271</v>
      </c>
      <c r="I495" s="148"/>
      <c r="J495" s="71">
        <v>185.09846703286581</v>
      </c>
      <c r="K495" s="71">
        <v>8.0424521601215808</v>
      </c>
      <c r="L495" s="71">
        <v>19.60716156775808</v>
      </c>
      <c r="M495" s="71">
        <v>89.251289861302297</v>
      </c>
      <c r="N495" s="71">
        <v>108.1307667340153</v>
      </c>
      <c r="O495" s="71">
        <v>57.674824027559637</v>
      </c>
      <c r="P495" s="71">
        <v>43.481859509451994</v>
      </c>
      <c r="Q495" s="71">
        <v>2.85670150735938</v>
      </c>
      <c r="R495" s="71">
        <v>1.032105128301082</v>
      </c>
      <c r="S495" s="71">
        <v>2.257731283517439</v>
      </c>
      <c r="T495" s="72"/>
      <c r="U495" s="71">
        <v>13369057</v>
      </c>
      <c r="V495" s="71">
        <v>2467</v>
      </c>
      <c r="W495" s="71">
        <v>164</v>
      </c>
      <c r="X495" s="71">
        <v>15657</v>
      </c>
      <c r="Y495" s="71">
        <v>16270</v>
      </c>
      <c r="Z495" s="71">
        <v>28537</v>
      </c>
      <c r="AA495" s="71">
        <v>8515</v>
      </c>
      <c r="AB495" s="71">
        <v>45925</v>
      </c>
      <c r="AC495" s="71">
        <v>187743</v>
      </c>
      <c r="AD495" s="71">
        <v>2.257731283517439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2275</v>
      </c>
      <c r="B496" s="70">
        <v>209</v>
      </c>
      <c r="C496" s="70">
        <v>5</v>
      </c>
      <c r="D496" s="70">
        <v>13</v>
      </c>
      <c r="E496" s="70">
        <v>2008</v>
      </c>
      <c r="F496" s="70" t="s">
        <v>792</v>
      </c>
      <c r="G496" s="70" t="s">
        <v>2270</v>
      </c>
      <c r="H496" s="70" t="s">
        <v>2271</v>
      </c>
      <c r="I496" s="148"/>
      <c r="J496" s="71">
        <v>138.15271437634641</v>
      </c>
      <c r="K496" s="71">
        <v>5.6244532213176788</v>
      </c>
      <c r="L496" s="71">
        <v>16.547242381296481</v>
      </c>
      <c r="M496" s="71">
        <v>86.28353415704342</v>
      </c>
      <c r="N496" s="71">
        <v>91.668533533888734</v>
      </c>
      <c r="O496" s="71">
        <v>55.490733196191663</v>
      </c>
      <c r="P496" s="71">
        <v>42.468276634841438</v>
      </c>
      <c r="Q496" s="71">
        <v>2.7844052346087498</v>
      </c>
      <c r="R496" s="71">
        <v>1.013112437642572</v>
      </c>
      <c r="S496" s="71">
        <v>1.3489587141562529</v>
      </c>
      <c r="T496" s="72"/>
      <c r="U496" s="71">
        <v>11698755</v>
      </c>
      <c r="V496" s="71">
        <v>2467</v>
      </c>
      <c r="W496" s="71">
        <v>164</v>
      </c>
      <c r="X496" s="71">
        <v>15657</v>
      </c>
      <c r="Y496" s="71">
        <v>16312</v>
      </c>
      <c r="Z496" s="71">
        <v>28420</v>
      </c>
      <c r="AA496" s="71">
        <v>8326</v>
      </c>
      <c r="AB496" s="71">
        <v>45499</v>
      </c>
      <c r="AC496" s="71">
        <v>191363</v>
      </c>
      <c r="AD496" s="71">
        <v>1.3489587141562529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2276</v>
      </c>
      <c r="B497" s="70">
        <v>210</v>
      </c>
      <c r="C497" s="70">
        <v>6</v>
      </c>
      <c r="D497" s="70">
        <v>13</v>
      </c>
      <c r="E497" s="70">
        <v>2009</v>
      </c>
      <c r="F497" s="70" t="s">
        <v>176</v>
      </c>
      <c r="G497" s="70" t="s">
        <v>2270</v>
      </c>
      <c r="H497" s="70" t="s">
        <v>2271</v>
      </c>
      <c r="I497" s="148"/>
      <c r="J497" s="71">
        <v>88.798853894470781</v>
      </c>
      <c r="K497" s="71">
        <v>4.557604661395569</v>
      </c>
      <c r="L497" s="71">
        <v>52.144286049761121</v>
      </c>
      <c r="M497" s="71">
        <v>78.883032466991139</v>
      </c>
      <c r="N497" s="71">
        <v>72.547073848317666</v>
      </c>
      <c r="O497" s="71">
        <v>56.295994108190833</v>
      </c>
      <c r="P497" s="71">
        <v>40.602229610112957</v>
      </c>
      <c r="Q497" s="71">
        <v>2.6329418928172301</v>
      </c>
      <c r="R497" s="71">
        <v>1.0226203333066399</v>
      </c>
      <c r="S497" s="71">
        <v>1.3870927722741411</v>
      </c>
      <c r="T497" s="72"/>
      <c r="U497" s="71">
        <v>7516402</v>
      </c>
      <c r="V497" s="71">
        <v>2339</v>
      </c>
      <c r="W497" s="71">
        <v>792</v>
      </c>
      <c r="X497" s="71">
        <v>16921</v>
      </c>
      <c r="Y497" s="71">
        <v>16310</v>
      </c>
      <c r="Z497" s="71">
        <v>28459</v>
      </c>
      <c r="AA497" s="71">
        <v>8172</v>
      </c>
      <c r="AB497" s="71">
        <v>45164</v>
      </c>
      <c r="AC497" s="71">
        <v>188442</v>
      </c>
      <c r="AD497" s="71">
        <v>1.3870927722741411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234.483</v>
      </c>
      <c r="BK497" s="71">
        <v>0</v>
      </c>
      <c r="BL497" s="71">
        <v>0</v>
      </c>
      <c r="BM497" s="71">
        <v>0</v>
      </c>
      <c r="BN497" s="72"/>
      <c r="BO497" s="71">
        <v>0</v>
      </c>
      <c r="BP497" s="71">
        <v>0</v>
      </c>
      <c r="BQ497" s="71">
        <v>4</v>
      </c>
      <c r="BR497" s="71">
        <v>0</v>
      </c>
      <c r="BS497" s="71">
        <v>0</v>
      </c>
      <c r="BT497" s="71">
        <v>0</v>
      </c>
      <c r="BU497"/>
      <c r="BV497" s="70">
        <v>204.50800000000001</v>
      </c>
      <c r="BW497" s="70">
        <v>0</v>
      </c>
      <c r="BX497" s="70">
        <v>0</v>
      </c>
      <c r="BY497" s="70">
        <v>0</v>
      </c>
      <c r="BZ497" s="70">
        <v>0</v>
      </c>
      <c r="CA497" s="70">
        <v>3.633</v>
      </c>
      <c r="CB497" s="70">
        <v>22.32</v>
      </c>
      <c r="CC497" s="70">
        <v>4.0220000000000002</v>
      </c>
      <c r="CD497" s="70">
        <v>0</v>
      </c>
    </row>
    <row r="498" spans="1:82">
      <c r="A498" s="70" t="s">
        <v>2277</v>
      </c>
      <c r="B498" s="70">
        <v>211</v>
      </c>
      <c r="C498" s="70">
        <v>7</v>
      </c>
      <c r="D498" s="70">
        <v>13</v>
      </c>
      <c r="E498" s="70">
        <v>2010</v>
      </c>
      <c r="F498" s="70" t="s">
        <v>177</v>
      </c>
      <c r="G498" s="70" t="s">
        <v>2270</v>
      </c>
      <c r="H498" s="70" t="s">
        <v>2271</v>
      </c>
      <c r="I498" s="148"/>
      <c r="J498" s="71">
        <v>175.0000497404385</v>
      </c>
      <c r="K498" s="71">
        <v>5.1176156932076022</v>
      </c>
      <c r="L498" s="71">
        <v>48.779447851515577</v>
      </c>
      <c r="M498" s="71">
        <v>91.456915754995023</v>
      </c>
      <c r="N498" s="71">
        <v>86.881475910711899</v>
      </c>
      <c r="O498" s="71">
        <v>56.00410396341654</v>
      </c>
      <c r="P498" s="71">
        <v>40.83706562046244</v>
      </c>
      <c r="Q498" s="71">
        <v>2.7210836023076599</v>
      </c>
      <c r="R498" s="71">
        <v>1.0030432255168029</v>
      </c>
      <c r="S498" s="71">
        <v>2.105353858745918</v>
      </c>
      <c r="T498" s="72"/>
      <c r="U498" s="71">
        <v>15125546</v>
      </c>
      <c r="V498" s="71">
        <v>2339</v>
      </c>
      <c r="W498" s="71">
        <v>792</v>
      </c>
      <c r="X498" s="71">
        <v>16921</v>
      </c>
      <c r="Y498" s="71">
        <v>16345</v>
      </c>
      <c r="Z498" s="71">
        <v>28443</v>
      </c>
      <c r="AA498" s="71">
        <v>8014</v>
      </c>
      <c r="AB498" s="71">
        <v>44726</v>
      </c>
      <c r="AC498" s="71">
        <v>175160</v>
      </c>
      <c r="AD498" s="71">
        <v>2.105353858745918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155.99799999999999</v>
      </c>
      <c r="BK498" s="71">
        <v>0</v>
      </c>
      <c r="BL498" s="71">
        <v>0</v>
      </c>
      <c r="BM498" s="71">
        <v>0</v>
      </c>
      <c r="BN498" s="72"/>
      <c r="BO498" s="71">
        <v>0</v>
      </c>
      <c r="BP498" s="71">
        <v>0</v>
      </c>
      <c r="BQ498" s="71">
        <v>5</v>
      </c>
      <c r="BR498" s="71">
        <v>0</v>
      </c>
      <c r="BS498" s="71">
        <v>0</v>
      </c>
      <c r="BT498" s="71">
        <v>0</v>
      </c>
      <c r="BU498"/>
      <c r="BV498" s="70">
        <v>134.59800000000001</v>
      </c>
      <c r="BW498" s="70">
        <v>0</v>
      </c>
      <c r="BX498" s="70">
        <v>0</v>
      </c>
      <c r="BY498" s="70">
        <v>0</v>
      </c>
      <c r="BZ498" s="70">
        <v>0</v>
      </c>
      <c r="CA498" s="70">
        <v>3.6989999999999998</v>
      </c>
      <c r="CB498" s="70">
        <v>14.586</v>
      </c>
      <c r="CC498" s="70">
        <v>3.1150000000000002</v>
      </c>
      <c r="CD498" s="70">
        <v>0</v>
      </c>
    </row>
    <row r="499" spans="1:82">
      <c r="A499" s="70" t="s">
        <v>2278</v>
      </c>
      <c r="B499" s="70">
        <v>212</v>
      </c>
      <c r="C499" s="70">
        <v>8</v>
      </c>
      <c r="D499" s="70">
        <v>13</v>
      </c>
      <c r="E499" s="70">
        <v>2011</v>
      </c>
      <c r="F499" s="70" t="s">
        <v>178</v>
      </c>
      <c r="G499" s="70" t="s">
        <v>2270</v>
      </c>
      <c r="H499" s="70" t="s">
        <v>2271</v>
      </c>
      <c r="I499" s="148"/>
      <c r="J499" s="71">
        <v>229.28687198045651</v>
      </c>
      <c r="K499" s="71">
        <v>7.0641735502444911</v>
      </c>
      <c r="L499" s="71">
        <v>43.500635452865829</v>
      </c>
      <c r="M499" s="71">
        <v>115.62540749027281</v>
      </c>
      <c r="N499" s="71">
        <v>109.63595794673969</v>
      </c>
      <c r="O499" s="71">
        <v>55.557156608928359</v>
      </c>
      <c r="P499" s="71">
        <v>38.969104688271358</v>
      </c>
      <c r="Q499" s="71">
        <v>3.10884295190148</v>
      </c>
      <c r="R499" s="71">
        <v>0.96872915171044049</v>
      </c>
      <c r="S499" s="71">
        <v>2.6252156423146551</v>
      </c>
      <c r="T499" s="72"/>
      <c r="U499" s="71">
        <v>15940465</v>
      </c>
      <c r="V499" s="71">
        <v>2339</v>
      </c>
      <c r="W499" s="71">
        <v>792</v>
      </c>
      <c r="X499" s="71">
        <v>16921</v>
      </c>
      <c r="Y499" s="71">
        <v>16383</v>
      </c>
      <c r="Z499" s="71">
        <v>28829</v>
      </c>
      <c r="AA499" s="71">
        <v>7875</v>
      </c>
      <c r="AB499" s="71">
        <v>44300</v>
      </c>
      <c r="AC499" s="71">
        <v>168888</v>
      </c>
      <c r="AD499" s="71">
        <v>2.6252156423146551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140.88399999999999</v>
      </c>
      <c r="BK499" s="71">
        <v>0</v>
      </c>
      <c r="BL499" s="71">
        <v>0</v>
      </c>
      <c r="BM499" s="71">
        <v>0</v>
      </c>
      <c r="BN499" s="72"/>
      <c r="BO499" s="71">
        <v>0</v>
      </c>
      <c r="BP499" s="71">
        <v>0</v>
      </c>
      <c r="BQ499" s="71">
        <v>5</v>
      </c>
      <c r="BR499" s="71">
        <v>0</v>
      </c>
      <c r="BS499" s="71">
        <v>0</v>
      </c>
      <c r="BT499" s="71">
        <v>0</v>
      </c>
      <c r="BU499"/>
      <c r="BV499" s="70">
        <v>140.88399999999999</v>
      </c>
      <c r="BW499" s="70">
        <v>0</v>
      </c>
      <c r="BX499" s="70">
        <v>0</v>
      </c>
      <c r="BY499" s="70">
        <v>0</v>
      </c>
      <c r="BZ499" s="70">
        <v>0</v>
      </c>
      <c r="CA499" s="70">
        <v>0</v>
      </c>
      <c r="CB499" s="70">
        <v>0</v>
      </c>
      <c r="CC499" s="70">
        <v>0</v>
      </c>
      <c r="CD499" s="70">
        <v>0</v>
      </c>
    </row>
    <row r="500" spans="1:82">
      <c r="A500" s="70" t="s">
        <v>2279</v>
      </c>
      <c r="B500" s="70">
        <v>213</v>
      </c>
      <c r="C500" s="70">
        <v>9</v>
      </c>
      <c r="D500" s="70">
        <v>13</v>
      </c>
      <c r="E500" s="70">
        <v>2012</v>
      </c>
      <c r="F500" s="70" t="s">
        <v>179</v>
      </c>
      <c r="G500" s="70" t="s">
        <v>2270</v>
      </c>
      <c r="H500" s="70" t="s">
        <v>2271</v>
      </c>
      <c r="I500" s="148"/>
      <c r="J500" s="71">
        <v>188.85178669340331</v>
      </c>
      <c r="K500" s="71">
        <v>6.3874657674300783</v>
      </c>
      <c r="L500" s="71">
        <v>42.328376496556189</v>
      </c>
      <c r="M500" s="71">
        <v>111.8464483130445</v>
      </c>
      <c r="N500" s="71">
        <v>116.2405056215689</v>
      </c>
      <c r="O500" s="71">
        <v>55.385731629322841</v>
      </c>
      <c r="P500" s="71">
        <v>38.454280999294014</v>
      </c>
      <c r="Q500" s="71">
        <v>3.3682407272985402</v>
      </c>
      <c r="R500" s="71">
        <v>1.0811827039521731</v>
      </c>
      <c r="S500" s="71">
        <v>2.20419166100511</v>
      </c>
      <c r="T500" s="72"/>
      <c r="U500" s="71">
        <v>12935097</v>
      </c>
      <c r="V500" s="71">
        <v>2339</v>
      </c>
      <c r="W500" s="71">
        <v>792</v>
      </c>
      <c r="X500" s="71">
        <v>16921</v>
      </c>
      <c r="Y500" s="71">
        <v>16616</v>
      </c>
      <c r="Z500" s="71">
        <v>28968</v>
      </c>
      <c r="AA500" s="71">
        <v>7727</v>
      </c>
      <c r="AB500" s="71">
        <v>44176</v>
      </c>
      <c r="AC500" s="71">
        <v>183611</v>
      </c>
      <c r="AD500" s="71">
        <v>2.20419166100511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201.4</v>
      </c>
      <c r="BK500" s="71">
        <v>0</v>
      </c>
      <c r="BL500" s="71">
        <v>0</v>
      </c>
      <c r="BM500" s="71">
        <v>0</v>
      </c>
      <c r="BN500" s="72"/>
      <c r="BO500" s="71">
        <v>0</v>
      </c>
      <c r="BP500" s="71">
        <v>0</v>
      </c>
      <c r="BQ500" s="71">
        <v>5</v>
      </c>
      <c r="BR500" s="71">
        <v>0</v>
      </c>
      <c r="BS500" s="71">
        <v>0</v>
      </c>
      <c r="BT500" s="71">
        <v>0</v>
      </c>
      <c r="BU500"/>
      <c r="BV500" s="70">
        <v>191.983</v>
      </c>
      <c r="BW500" s="70">
        <v>0</v>
      </c>
      <c r="BX500" s="70">
        <v>0</v>
      </c>
      <c r="BY500" s="70">
        <v>0</v>
      </c>
      <c r="BZ500" s="70">
        <v>0</v>
      </c>
      <c r="CA500" s="70">
        <v>0</v>
      </c>
      <c r="CB500" s="70">
        <v>9.4169999999999998</v>
      </c>
      <c r="CC500" s="70">
        <v>0</v>
      </c>
      <c r="CD500" s="70">
        <v>0</v>
      </c>
    </row>
    <row r="501" spans="1:82">
      <c r="A501" s="70" t="s">
        <v>2280</v>
      </c>
      <c r="B501" s="70">
        <v>214</v>
      </c>
      <c r="C501" s="70">
        <v>10</v>
      </c>
      <c r="D501" s="70">
        <v>13</v>
      </c>
      <c r="E501" s="70">
        <v>2013</v>
      </c>
      <c r="F501" s="70" t="s">
        <v>180</v>
      </c>
      <c r="G501" s="1064" t="s">
        <v>2270</v>
      </c>
      <c r="H501" s="70" t="s">
        <v>2271</v>
      </c>
      <c r="I501" s="148"/>
      <c r="J501" s="71">
        <v>164.5738298298343</v>
      </c>
      <c r="K501" s="71">
        <v>5.1065854646358817</v>
      </c>
      <c r="L501" s="71">
        <v>38.752618005430072</v>
      </c>
      <c r="M501" s="71">
        <v>107.33095968560281</v>
      </c>
      <c r="N501" s="71">
        <v>100.599878941586</v>
      </c>
      <c r="O501" s="71">
        <v>53.483433391715067</v>
      </c>
      <c r="P501" s="71">
        <v>38.10963134482045</v>
      </c>
      <c r="Q501" s="71">
        <v>3.4060906837135998</v>
      </c>
      <c r="R501" s="71">
        <v>1.177775644247826</v>
      </c>
      <c r="S501" s="71">
        <v>2.0914155514426311</v>
      </c>
      <c r="T501" s="72"/>
      <c r="U501" s="71">
        <v>11860038</v>
      </c>
      <c r="V501" s="71">
        <v>2339</v>
      </c>
      <c r="W501" s="71">
        <v>792</v>
      </c>
      <c r="X501" s="71">
        <v>16921</v>
      </c>
      <c r="Y501" s="71">
        <v>16716</v>
      </c>
      <c r="Z501" s="71">
        <v>29222</v>
      </c>
      <c r="AA501" s="71">
        <v>7629</v>
      </c>
      <c r="AB501" s="71">
        <v>44032</v>
      </c>
      <c r="AC501" s="71">
        <v>195242</v>
      </c>
      <c r="AD501" s="71">
        <v>2.0914155514426311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177.422</v>
      </c>
      <c r="BK501" s="71">
        <v>0</v>
      </c>
      <c r="BL501" s="71">
        <v>0</v>
      </c>
      <c r="BM501" s="71">
        <v>0</v>
      </c>
      <c r="BN501" s="72"/>
      <c r="BO501" s="71">
        <v>0</v>
      </c>
      <c r="BP501" s="71">
        <v>0</v>
      </c>
      <c r="BQ501" s="71">
        <v>5</v>
      </c>
      <c r="BR501" s="71">
        <v>0</v>
      </c>
      <c r="BS501" s="71">
        <v>0</v>
      </c>
      <c r="BT501" s="71">
        <v>0</v>
      </c>
      <c r="BU501"/>
      <c r="BV501" s="70">
        <v>171.62899999999999</v>
      </c>
      <c r="BW501" s="70">
        <v>0</v>
      </c>
      <c r="BX501" s="70">
        <v>0</v>
      </c>
      <c r="BY501" s="70">
        <v>0</v>
      </c>
      <c r="BZ501" s="70">
        <v>0</v>
      </c>
      <c r="CA501" s="70">
        <v>0</v>
      </c>
      <c r="CB501" s="70">
        <v>5.7930000000000001</v>
      </c>
      <c r="CC501" s="70">
        <v>0</v>
      </c>
      <c r="CD501" s="70">
        <v>0</v>
      </c>
    </row>
    <row r="502" spans="1:82">
      <c r="A502" s="70" t="s">
        <v>2281</v>
      </c>
      <c r="B502" s="70">
        <v>215</v>
      </c>
      <c r="C502" s="70">
        <v>11</v>
      </c>
      <c r="D502" s="70">
        <v>13</v>
      </c>
      <c r="E502" s="70">
        <v>2014</v>
      </c>
      <c r="F502" s="70" t="s">
        <v>181</v>
      </c>
      <c r="G502" s="1064" t="s">
        <v>2270</v>
      </c>
      <c r="H502" s="70" t="s">
        <v>2271</v>
      </c>
      <c r="I502" s="148"/>
      <c r="J502" s="71">
        <v>179.6676816592408</v>
      </c>
      <c r="K502" s="71">
        <v>5.4373553444109159</v>
      </c>
      <c r="L502" s="71">
        <v>11.664386181559131</v>
      </c>
      <c r="M502" s="71">
        <v>98.382095634777073</v>
      </c>
      <c r="N502" s="71">
        <v>97.909202331434756</v>
      </c>
      <c r="O502" s="71">
        <v>51.350736871888031</v>
      </c>
      <c r="P502" s="71">
        <v>37.639882623308416</v>
      </c>
      <c r="Q502" s="71">
        <v>3.2325394269645802</v>
      </c>
      <c r="R502" s="71">
        <v>1.2138570418575889</v>
      </c>
      <c r="S502" s="71">
        <v>1.9262131078234159</v>
      </c>
      <c r="T502" s="72"/>
      <c r="U502" s="71">
        <v>13392315</v>
      </c>
      <c r="V502" s="71">
        <v>2072</v>
      </c>
      <c r="W502" s="71">
        <v>273</v>
      </c>
      <c r="X502" s="71">
        <v>15342</v>
      </c>
      <c r="Y502" s="71">
        <v>16693</v>
      </c>
      <c r="Z502" s="71">
        <v>29550</v>
      </c>
      <c r="AA502" s="71">
        <v>7496</v>
      </c>
      <c r="AB502" s="71">
        <v>43555</v>
      </c>
      <c r="AC502" s="71">
        <v>201856</v>
      </c>
      <c r="AD502" s="71">
        <v>1.9262131078234159</v>
      </c>
      <c r="AE502" s="72"/>
      <c r="AF502" s="71"/>
      <c r="AG502" s="71"/>
      <c r="AH502" s="71"/>
      <c r="AI502" s="71"/>
      <c r="AJ502" s="71"/>
      <c r="AK502" s="71"/>
      <c r="AL502" s="71"/>
      <c r="AM502" s="71"/>
      <c r="AN502" s="71"/>
      <c r="AO502" s="71"/>
      <c r="AP502" s="71"/>
      <c r="AQ502" s="72"/>
      <c r="AR502" s="71">
        <v>329</v>
      </c>
      <c r="AS502" s="71">
        <v>57</v>
      </c>
      <c r="AT502" s="71">
        <v>0</v>
      </c>
      <c r="AU502" s="71">
        <v>2</v>
      </c>
      <c r="AV502" s="71">
        <v>0</v>
      </c>
      <c r="AW502" s="71">
        <v>0</v>
      </c>
      <c r="AX502" s="71"/>
      <c r="AY502" s="72"/>
      <c r="AZ502" s="71">
        <v>1392.201</v>
      </c>
      <c r="BA502" s="71">
        <v>2356.5</v>
      </c>
      <c r="BB502" s="71">
        <v>0</v>
      </c>
      <c r="BC502" s="71">
        <v>1006.5</v>
      </c>
      <c r="BD502" s="71">
        <v>0</v>
      </c>
      <c r="BE502" s="71">
        <v>0</v>
      </c>
      <c r="BF502" s="71"/>
      <c r="BG502" s="72"/>
      <c r="BH502" s="71">
        <v>0</v>
      </c>
      <c r="BI502" s="71">
        <v>0</v>
      </c>
      <c r="BJ502" s="71">
        <v>155.36600000000001</v>
      </c>
      <c r="BK502" s="71">
        <v>0</v>
      </c>
      <c r="BL502" s="71">
        <v>0</v>
      </c>
      <c r="BM502" s="71">
        <v>0</v>
      </c>
      <c r="BN502" s="72"/>
      <c r="BO502" s="71">
        <v>0</v>
      </c>
      <c r="BP502" s="71">
        <v>0</v>
      </c>
      <c r="BQ502" s="71">
        <v>6</v>
      </c>
      <c r="BR502" s="71">
        <v>0</v>
      </c>
      <c r="BS502" s="71">
        <v>0</v>
      </c>
      <c r="BT502" s="71">
        <v>0</v>
      </c>
      <c r="BU502"/>
      <c r="BV502" s="70">
        <v>150.96600000000001</v>
      </c>
      <c r="BW502" s="70">
        <v>0</v>
      </c>
      <c r="BX502" s="70">
        <v>0</v>
      </c>
      <c r="BY502" s="70">
        <v>0</v>
      </c>
      <c r="BZ502" s="70">
        <v>0</v>
      </c>
      <c r="CA502" s="70">
        <v>0</v>
      </c>
      <c r="CB502" s="70">
        <v>4.4000000000000004</v>
      </c>
      <c r="CC502" s="70">
        <v>0</v>
      </c>
      <c r="CD502" s="70">
        <v>0</v>
      </c>
    </row>
    <row r="503" spans="1:82">
      <c r="A503" s="70" t="s">
        <v>2282</v>
      </c>
      <c r="B503" s="70">
        <v>216</v>
      </c>
      <c r="C503" s="70">
        <v>12</v>
      </c>
      <c r="D503" s="70">
        <v>13</v>
      </c>
      <c r="E503" s="70">
        <v>2015</v>
      </c>
      <c r="F503" s="70" t="s">
        <v>182</v>
      </c>
      <c r="G503" s="70" t="s">
        <v>2270</v>
      </c>
      <c r="H503" s="70" t="s">
        <v>2271</v>
      </c>
      <c r="I503" s="148"/>
      <c r="J503" s="71">
        <v>158.286885063581</v>
      </c>
      <c r="K503" s="71">
        <v>5.1281204831852474</v>
      </c>
      <c r="L503" s="71">
        <v>10.95931871260486</v>
      </c>
      <c r="M503" s="71">
        <v>88.723026058730042</v>
      </c>
      <c r="N503" s="71">
        <v>92.981339586958967</v>
      </c>
      <c r="O503" s="71">
        <v>50.718393410958555</v>
      </c>
      <c r="P503" s="71">
        <v>37.026382416257107</v>
      </c>
      <c r="Q503" s="71">
        <v>3.13516817776229</v>
      </c>
      <c r="R503" s="71">
        <v>1.157893496225793</v>
      </c>
      <c r="S503" s="71">
        <v>2.6082388687820242</v>
      </c>
      <c r="T503" s="72"/>
      <c r="U503" s="71">
        <v>13877878</v>
      </c>
      <c r="V503" s="71">
        <v>2072</v>
      </c>
      <c r="W503" s="71">
        <v>273</v>
      </c>
      <c r="X503" s="71">
        <v>15342</v>
      </c>
      <c r="Y503" s="71">
        <v>16716</v>
      </c>
      <c r="Z503" s="71">
        <v>29467</v>
      </c>
      <c r="AA503" s="71">
        <v>7368</v>
      </c>
      <c r="AB503" s="71">
        <v>43152</v>
      </c>
      <c r="AC503" s="71">
        <v>197923</v>
      </c>
      <c r="AD503" s="71">
        <v>2.6082388687820242</v>
      </c>
      <c r="AE503" s="72"/>
      <c r="AF503" s="71">
        <v>166736810.65529621</v>
      </c>
      <c r="AG503" s="71">
        <v>3672234.7956800628</v>
      </c>
      <c r="AH503" s="71">
        <v>1422014.0486132279</v>
      </c>
      <c r="AI503" s="71">
        <v>93601083.24907735</v>
      </c>
      <c r="AJ503" s="71">
        <v>123336239.20913699</v>
      </c>
      <c r="AK503" s="71">
        <v>0</v>
      </c>
      <c r="AL503" s="71">
        <v>0</v>
      </c>
      <c r="AM503" s="71">
        <v>5913800.5841681361</v>
      </c>
      <c r="AN503" s="71">
        <v>0</v>
      </c>
      <c r="AO503" s="71">
        <v>0</v>
      </c>
      <c r="AP503" s="71">
        <v>394682182.54197198</v>
      </c>
      <c r="AQ503" s="72"/>
      <c r="AR503" s="71">
        <v>364</v>
      </c>
      <c r="AS503" s="71">
        <v>67</v>
      </c>
      <c r="AT503" s="71">
        <v>0</v>
      </c>
      <c r="AU503" s="71">
        <v>2</v>
      </c>
      <c r="AV503" s="71">
        <v>0</v>
      </c>
      <c r="AW503" s="71">
        <v>0</v>
      </c>
      <c r="AX503" s="71"/>
      <c r="AY503" s="72"/>
      <c r="AZ503" s="71">
        <v>1579.1790000000001</v>
      </c>
      <c r="BA503" s="71">
        <v>3883.5</v>
      </c>
      <c r="BB503" s="71">
        <v>0</v>
      </c>
      <c r="BC503" s="71">
        <v>1006.5</v>
      </c>
      <c r="BD503" s="71">
        <v>0</v>
      </c>
      <c r="BE503" s="71">
        <v>0</v>
      </c>
      <c r="BF503" s="71"/>
      <c r="BG503" s="72"/>
      <c r="BH503" s="71">
        <v>0</v>
      </c>
      <c r="BI503" s="71">
        <v>0</v>
      </c>
      <c r="BJ503" s="71">
        <v>176.48599999999999</v>
      </c>
      <c r="BK503" s="71">
        <v>0</v>
      </c>
      <c r="BL503" s="71">
        <v>0</v>
      </c>
      <c r="BM503" s="71">
        <v>0</v>
      </c>
      <c r="BN503" s="72"/>
      <c r="BO503" s="71">
        <v>0</v>
      </c>
      <c r="BP503" s="71">
        <v>0</v>
      </c>
      <c r="BQ503" s="71">
        <v>6</v>
      </c>
      <c r="BR503" s="71">
        <v>0</v>
      </c>
      <c r="BS503" s="71">
        <v>0</v>
      </c>
      <c r="BT503" s="71">
        <v>0</v>
      </c>
      <c r="BU503"/>
      <c r="BV503" s="70">
        <v>168.74199999999999</v>
      </c>
      <c r="BW503" s="70">
        <v>0</v>
      </c>
      <c r="BX503" s="70">
        <v>0</v>
      </c>
      <c r="BY503" s="70">
        <v>0</v>
      </c>
      <c r="BZ503" s="70">
        <v>0</v>
      </c>
      <c r="CA503" s="70">
        <v>0</v>
      </c>
      <c r="CB503" s="70">
        <v>7.7439999999999998</v>
      </c>
      <c r="CC503" s="70">
        <v>0</v>
      </c>
      <c r="CD503" s="70">
        <v>0</v>
      </c>
    </row>
    <row r="504" spans="1:82">
      <c r="A504" s="70" t="s">
        <v>2283</v>
      </c>
      <c r="B504" s="70">
        <v>217</v>
      </c>
      <c r="C504" s="70">
        <v>13</v>
      </c>
      <c r="D504" s="70">
        <v>13</v>
      </c>
      <c r="E504" s="70">
        <v>2016</v>
      </c>
      <c r="F504" s="70" t="s">
        <v>155</v>
      </c>
      <c r="G504" s="70" t="s">
        <v>2270</v>
      </c>
      <c r="H504" s="70" t="s">
        <v>2271</v>
      </c>
      <c r="I504" s="148"/>
      <c r="J504" s="71">
        <v>163.32619358666344</v>
      </c>
      <c r="K504" s="71">
        <v>5.1687934947887504</v>
      </c>
      <c r="L504" s="71">
        <v>12.774169372134516</v>
      </c>
      <c r="M504" s="71">
        <v>74.09194051412571</v>
      </c>
      <c r="N504" s="71">
        <v>90.290618750168036</v>
      </c>
      <c r="O504" s="71">
        <v>50.325233769693135</v>
      </c>
      <c r="P504" s="71">
        <v>36.659056992488118</v>
      </c>
      <c r="Q504" s="71">
        <v>3.0164113814178775</v>
      </c>
      <c r="R504" s="71">
        <v>0.99243813780227208</v>
      </c>
      <c r="S504" s="71">
        <v>2.1422498433078609</v>
      </c>
      <c r="T504" s="72"/>
      <c r="U504" s="71">
        <v>13834562</v>
      </c>
      <c r="V504" s="71">
        <v>2072</v>
      </c>
      <c r="W504" s="71">
        <v>273</v>
      </c>
      <c r="X504" s="71">
        <v>15342</v>
      </c>
      <c r="Y504" s="71">
        <v>16721</v>
      </c>
      <c r="Z504" s="71">
        <v>29598</v>
      </c>
      <c r="AA504" s="71">
        <v>7545</v>
      </c>
      <c r="AB504" s="71">
        <v>42706</v>
      </c>
      <c r="AC504" s="71">
        <v>169498.66489162031</v>
      </c>
      <c r="AD504" s="71">
        <v>2.1422498433078609</v>
      </c>
      <c r="AE504" s="72"/>
      <c r="AF504" s="71">
        <v>174392080.84515989</v>
      </c>
      <c r="AG504" s="71">
        <v>3480223.992624877</v>
      </c>
      <c r="AH504" s="71">
        <v>1304734.442077108</v>
      </c>
      <c r="AI504" s="71">
        <v>89913229.781916037</v>
      </c>
      <c r="AJ504" s="71">
        <v>116314829.4444717</v>
      </c>
      <c r="AK504" s="71">
        <v>0</v>
      </c>
      <c r="AL504" s="71">
        <v>0</v>
      </c>
      <c r="AM504" s="71">
        <v>5857225.111734625</v>
      </c>
      <c r="AN504" s="71">
        <v>0</v>
      </c>
      <c r="AO504" s="71">
        <v>0</v>
      </c>
      <c r="AP504" s="71">
        <v>391262323.61798424</v>
      </c>
      <c r="AQ504" s="72"/>
      <c r="AR504" s="71">
        <v>392</v>
      </c>
      <c r="AS504" s="71">
        <v>74</v>
      </c>
      <c r="AT504" s="71">
        <v>0</v>
      </c>
      <c r="AU504" s="71">
        <v>3</v>
      </c>
      <c r="AV504" s="71">
        <v>0</v>
      </c>
      <c r="AW504" s="71">
        <v>0</v>
      </c>
      <c r="AX504" s="71"/>
      <c r="AY504" s="72"/>
      <c r="AZ504" s="71">
        <v>1721.779</v>
      </c>
      <c r="BA504" s="71">
        <v>4162.5</v>
      </c>
      <c r="BB504" s="71">
        <v>0</v>
      </c>
      <c r="BC504" s="71">
        <v>1456.4</v>
      </c>
      <c r="BD504" s="71">
        <v>0</v>
      </c>
      <c r="BE504" s="71">
        <v>0</v>
      </c>
      <c r="BF504" s="71"/>
      <c r="BG504" s="72"/>
      <c r="BH504" s="71">
        <v>0</v>
      </c>
      <c r="BI504" s="71">
        <v>0</v>
      </c>
      <c r="BJ504" s="71">
        <v>162.45699999999999</v>
      </c>
      <c r="BK504" s="71">
        <v>0</v>
      </c>
      <c r="BL504" s="71">
        <v>4.7069999999999999</v>
      </c>
      <c r="BM504" s="71">
        <v>0</v>
      </c>
      <c r="BN504" s="72"/>
      <c r="BO504" s="71">
        <v>0</v>
      </c>
      <c r="BP504" s="71">
        <v>0</v>
      </c>
      <c r="BQ504" s="71">
        <v>5</v>
      </c>
      <c r="BR504" s="71">
        <v>0</v>
      </c>
      <c r="BS504" s="71">
        <v>1</v>
      </c>
      <c r="BT504" s="71">
        <v>0</v>
      </c>
      <c r="BU504"/>
      <c r="BV504" s="70">
        <v>160.59700000000001</v>
      </c>
      <c r="BW504" s="70">
        <v>0</v>
      </c>
      <c r="BX504" s="70">
        <v>0</v>
      </c>
      <c r="BY504" s="70">
        <v>0</v>
      </c>
      <c r="BZ504" s="70">
        <v>0</v>
      </c>
      <c r="CA504" s="70">
        <v>0</v>
      </c>
      <c r="CB504" s="70">
        <v>6.5670000000000002</v>
      </c>
      <c r="CC504" s="70">
        <v>0</v>
      </c>
      <c r="CD504" s="70">
        <v>0</v>
      </c>
    </row>
    <row r="505" spans="1:82">
      <c r="A505" s="70" t="s">
        <v>2284</v>
      </c>
      <c r="B505" s="70">
        <v>218</v>
      </c>
      <c r="C505" s="70">
        <v>14</v>
      </c>
      <c r="D505" s="70">
        <v>13</v>
      </c>
      <c r="E505" s="70">
        <v>2017</v>
      </c>
      <c r="F505" s="70" t="s">
        <v>156</v>
      </c>
      <c r="G505" s="70" t="s">
        <v>2270</v>
      </c>
      <c r="H505" s="70" t="s">
        <v>2271</v>
      </c>
      <c r="I505" s="148"/>
      <c r="J505" s="71">
        <v>142.92320293532813</v>
      </c>
      <c r="K505" s="71">
        <v>4.8003563908372984</v>
      </c>
      <c r="L505" s="71">
        <v>11.603846448694743</v>
      </c>
      <c r="M505" s="71">
        <v>71.453086443358018</v>
      </c>
      <c r="N505" s="71">
        <v>92.115034479427052</v>
      </c>
      <c r="O505" s="71">
        <v>49.311702962641363</v>
      </c>
      <c r="P505" s="71">
        <v>35.644708083090443</v>
      </c>
      <c r="Q505" s="71">
        <v>2.89193814413367</v>
      </c>
      <c r="R505" s="71">
        <v>1.8255646224748052</v>
      </c>
      <c r="S505" s="71">
        <v>2.4147466036048653</v>
      </c>
      <c r="T505" s="72"/>
      <c r="U505" s="71">
        <v>13564023</v>
      </c>
      <c r="V505" s="71">
        <v>2072</v>
      </c>
      <c r="W505" s="71">
        <v>273</v>
      </c>
      <c r="X505" s="71">
        <v>15342</v>
      </c>
      <c r="Y505" s="71">
        <v>16784</v>
      </c>
      <c r="Z505" s="71">
        <v>29483</v>
      </c>
      <c r="AA505" s="71">
        <v>7383</v>
      </c>
      <c r="AB505" s="71">
        <v>42340</v>
      </c>
      <c r="AC505" s="71">
        <v>317974.99999999988</v>
      </c>
      <c r="AD505" s="71">
        <v>2.4147466036048648</v>
      </c>
      <c r="AE505" s="72"/>
      <c r="AF505" s="71">
        <v>165295003.22106439</v>
      </c>
      <c r="AG505" s="71">
        <v>3377486.3147586989</v>
      </c>
      <c r="AH505" s="71">
        <v>1698245.474527495</v>
      </c>
      <c r="AI505" s="71">
        <v>94598285.908128619</v>
      </c>
      <c r="AJ505" s="71">
        <v>122851806.439862</v>
      </c>
      <c r="AK505" s="71">
        <v>0</v>
      </c>
      <c r="AL505" s="71">
        <v>0</v>
      </c>
      <c r="AM505" s="71">
        <v>5816113.7913076673</v>
      </c>
      <c r="AN505" s="71">
        <v>0</v>
      </c>
      <c r="AO505" s="71">
        <v>0</v>
      </c>
      <c r="AP505" s="71">
        <v>393636941.1496489</v>
      </c>
      <c r="AQ505" s="72"/>
      <c r="AR505" s="71">
        <v>419</v>
      </c>
      <c r="AS505" s="71">
        <v>79</v>
      </c>
      <c r="AT505" s="71">
        <v>0</v>
      </c>
      <c r="AU505" s="71">
        <v>3</v>
      </c>
      <c r="AV505" s="71">
        <v>0</v>
      </c>
      <c r="AW505" s="71">
        <v>0</v>
      </c>
      <c r="AX505" s="71"/>
      <c r="AY505" s="72"/>
      <c r="AZ505" s="71">
        <v>1865.2190000000001</v>
      </c>
      <c r="BA505" s="71">
        <v>4449.7</v>
      </c>
      <c r="BB505" s="71">
        <v>0</v>
      </c>
      <c r="BC505" s="71">
        <v>1456.4</v>
      </c>
      <c r="BD505" s="71">
        <v>0</v>
      </c>
      <c r="BE505" s="71">
        <v>0</v>
      </c>
      <c r="BF505" s="71"/>
      <c r="BG505" s="72"/>
      <c r="BH505" s="71">
        <v>0</v>
      </c>
      <c r="BI505" s="71">
        <v>0</v>
      </c>
      <c r="BJ505" s="71">
        <v>171.11799999999999</v>
      </c>
      <c r="BK505" s="71">
        <v>0</v>
      </c>
      <c r="BL505" s="71">
        <v>4.9829999999999997</v>
      </c>
      <c r="BM505" s="71">
        <v>0</v>
      </c>
      <c r="BN505" s="72"/>
      <c r="BO505" s="71">
        <v>0</v>
      </c>
      <c r="BP505" s="71">
        <v>0</v>
      </c>
      <c r="BQ505" s="71">
        <v>6</v>
      </c>
      <c r="BR505" s="71">
        <v>0</v>
      </c>
      <c r="BS505" s="71">
        <v>1</v>
      </c>
      <c r="BT505" s="71">
        <v>0</v>
      </c>
      <c r="BU505"/>
      <c r="BV505" s="70">
        <v>168.38900000000001</v>
      </c>
      <c r="BW505" s="70">
        <v>0</v>
      </c>
      <c r="BX505" s="70">
        <v>0</v>
      </c>
      <c r="BY505" s="70">
        <v>0</v>
      </c>
      <c r="BZ505" s="70">
        <v>0</v>
      </c>
      <c r="CA505" s="70">
        <v>0</v>
      </c>
      <c r="CB505" s="70">
        <v>7.7119999999999997</v>
      </c>
      <c r="CC505" s="70">
        <v>0</v>
      </c>
      <c r="CD505" s="70">
        <v>0</v>
      </c>
    </row>
    <row r="506" spans="1:82">
      <c r="A506" s="70" t="s">
        <v>2285</v>
      </c>
      <c r="B506" s="70">
        <v>219</v>
      </c>
      <c r="C506" s="70">
        <v>15</v>
      </c>
      <c r="D506" s="70">
        <v>13</v>
      </c>
      <c r="E506" s="70">
        <v>2018</v>
      </c>
      <c r="F506" s="70" t="s">
        <v>183</v>
      </c>
      <c r="G506" s="70" t="s">
        <v>2270</v>
      </c>
      <c r="H506" s="70" t="s">
        <v>2271</v>
      </c>
      <c r="I506" s="148"/>
      <c r="J506" s="71">
        <v>126.48869927121044</v>
      </c>
      <c r="K506" s="71">
        <v>4.3912005779540664</v>
      </c>
      <c r="L506" s="71">
        <v>10.730123115688988</v>
      </c>
      <c r="M506" s="71">
        <v>69.437088453206314</v>
      </c>
      <c r="N506" s="71">
        <v>86.489971981433825</v>
      </c>
      <c r="O506" s="71">
        <v>48.319598744610168</v>
      </c>
      <c r="P506" s="71">
        <v>34.582469193390502</v>
      </c>
      <c r="Q506" s="71">
        <v>2.6703612719745502</v>
      </c>
      <c r="R506" s="71">
        <v>2.2058906950059343</v>
      </c>
      <c r="S506" s="71">
        <v>2.5190705470488646</v>
      </c>
      <c r="T506" s="72"/>
      <c r="U506" s="71">
        <v>13720625</v>
      </c>
      <c r="V506" s="71">
        <v>2072</v>
      </c>
      <c r="W506" s="71">
        <v>273</v>
      </c>
      <c r="X506" s="71">
        <v>15342</v>
      </c>
      <c r="Y506" s="71">
        <v>16938</v>
      </c>
      <c r="Z506" s="71">
        <v>29443</v>
      </c>
      <c r="AA506" s="71">
        <v>7235</v>
      </c>
      <c r="AB506" s="71">
        <v>42132</v>
      </c>
      <c r="AC506" s="71">
        <v>382714.00000000012</v>
      </c>
      <c r="AD506" s="71">
        <v>2.519070547048865</v>
      </c>
      <c r="AE506" s="72"/>
      <c r="AF506" s="71">
        <v>153214912.8931064</v>
      </c>
      <c r="AG506" s="71">
        <v>3009993.7082273569</v>
      </c>
      <c r="AH506" s="71">
        <v>1613751.633037237</v>
      </c>
      <c r="AI506" s="71">
        <v>92323952.97201097</v>
      </c>
      <c r="AJ506" s="71">
        <v>122647231.68485419</v>
      </c>
      <c r="AK506" s="71">
        <v>0</v>
      </c>
      <c r="AL506" s="71">
        <v>0</v>
      </c>
      <c r="AM506" s="71">
        <v>5799516.5965031898</v>
      </c>
      <c r="AN506" s="71">
        <v>0</v>
      </c>
      <c r="AO506" s="71">
        <v>0</v>
      </c>
      <c r="AP506" s="71">
        <v>378609359.48773938</v>
      </c>
      <c r="AQ506" s="72"/>
      <c r="AR506" s="71">
        <v>432</v>
      </c>
      <c r="AS506" s="71">
        <v>87</v>
      </c>
      <c r="AT506" s="71">
        <v>0</v>
      </c>
      <c r="AU506" s="71">
        <v>3</v>
      </c>
      <c r="AV506" s="71">
        <v>0</v>
      </c>
      <c r="AW506" s="71">
        <v>0</v>
      </c>
      <c r="AX506" s="71"/>
      <c r="AY506" s="72"/>
      <c r="AZ506" s="71">
        <v>1935.6109999999999</v>
      </c>
      <c r="BA506" s="71">
        <v>5308</v>
      </c>
      <c r="BB506" s="71">
        <v>0</v>
      </c>
      <c r="BC506" s="71">
        <v>1457</v>
      </c>
      <c r="BD506" s="71">
        <v>0</v>
      </c>
      <c r="BE506" s="71">
        <v>0</v>
      </c>
      <c r="BF506" s="71"/>
      <c r="BG506" s="72"/>
      <c r="BH506" s="71">
        <v>0</v>
      </c>
      <c r="BI506" s="71">
        <v>0</v>
      </c>
      <c r="BJ506" s="71">
        <v>156.22200000000001</v>
      </c>
      <c r="BK506" s="71">
        <v>0</v>
      </c>
      <c r="BL506" s="71">
        <v>4.6639999999999997</v>
      </c>
      <c r="BM506" s="71">
        <v>0</v>
      </c>
      <c r="BN506" s="72"/>
      <c r="BO506" s="71">
        <v>0</v>
      </c>
      <c r="BP506" s="71">
        <v>0</v>
      </c>
      <c r="BQ506" s="71">
        <v>6</v>
      </c>
      <c r="BR506" s="71">
        <v>0</v>
      </c>
      <c r="BS506" s="71">
        <v>1</v>
      </c>
      <c r="BT506" s="71">
        <v>0</v>
      </c>
      <c r="BU506"/>
      <c r="BV506" s="70">
        <v>155.03100000000001</v>
      </c>
      <c r="BW506" s="70">
        <v>0</v>
      </c>
      <c r="BX506" s="70">
        <v>0</v>
      </c>
      <c r="BY506" s="70">
        <v>0</v>
      </c>
      <c r="BZ506" s="70">
        <v>0</v>
      </c>
      <c r="CA506" s="70">
        <v>0</v>
      </c>
      <c r="CB506" s="70">
        <v>5.8550000000000004</v>
      </c>
      <c r="CC506" s="70">
        <v>0</v>
      </c>
      <c r="CD506" s="70">
        <v>0</v>
      </c>
    </row>
    <row r="507" spans="1:82">
      <c r="A507" s="70" t="s">
        <v>2286</v>
      </c>
      <c r="B507" s="70">
        <v>220</v>
      </c>
      <c r="C507" s="70">
        <v>16</v>
      </c>
      <c r="D507" s="70">
        <v>13</v>
      </c>
      <c r="E507" s="70">
        <v>2019</v>
      </c>
      <c r="F507" s="70" t="s">
        <v>158</v>
      </c>
      <c r="G507" s="70" t="s">
        <v>2270</v>
      </c>
      <c r="H507" s="70" t="s">
        <v>2271</v>
      </c>
      <c r="I507" s="148"/>
      <c r="J507" s="71">
        <v>112.89104227460294</v>
      </c>
      <c r="K507" s="71">
        <v>3.9520820712547056</v>
      </c>
      <c r="L507" s="71">
        <v>10.794518026966596</v>
      </c>
      <c r="M507" s="71">
        <v>61.599969061345426</v>
      </c>
      <c r="N507" s="71">
        <v>79.49737610675902</v>
      </c>
      <c r="O507" s="71">
        <v>46.972607280880752</v>
      </c>
      <c r="P507" s="71">
        <v>32.820581777444943</v>
      </c>
      <c r="Q507" s="71">
        <v>2.5715882688364999</v>
      </c>
      <c r="R507" s="71">
        <v>1.0645350302264733</v>
      </c>
      <c r="S507" s="71">
        <v>2.3422916706803272</v>
      </c>
      <c r="T507" s="72"/>
      <c r="U507" s="71">
        <v>12662175</v>
      </c>
      <c r="V507" s="71">
        <v>2072</v>
      </c>
      <c r="W507" s="71">
        <v>273</v>
      </c>
      <c r="X507" s="71">
        <v>15342</v>
      </c>
      <c r="Y507" s="71">
        <v>17004</v>
      </c>
      <c r="Z507" s="71">
        <v>29408</v>
      </c>
      <c r="AA507" s="71">
        <v>6815</v>
      </c>
      <c r="AB507" s="71">
        <v>41672</v>
      </c>
      <c r="AC507" s="71">
        <v>187718</v>
      </c>
      <c r="AD507" s="71">
        <v>2.3422916706803272</v>
      </c>
      <c r="AE507" s="72"/>
      <c r="AF507" s="71">
        <v>144015703.9280673</v>
      </c>
      <c r="AG507" s="71">
        <v>2904101.557480705</v>
      </c>
      <c r="AH507" s="71">
        <v>1727683.891281011</v>
      </c>
      <c r="AI507" s="71">
        <v>90457317.701167718</v>
      </c>
      <c r="AJ507" s="71">
        <v>112935993.2707852</v>
      </c>
      <c r="AK507" s="71">
        <v>0</v>
      </c>
      <c r="AL507" s="71">
        <v>0</v>
      </c>
      <c r="AM507" s="71">
        <v>5675412.6933519579</v>
      </c>
      <c r="AN507" s="71">
        <v>0</v>
      </c>
      <c r="AO507" s="71">
        <v>0</v>
      </c>
      <c r="AP507" s="71">
        <v>357716213.04213393</v>
      </c>
      <c r="AQ507" s="72"/>
      <c r="AR507" s="71">
        <v>460</v>
      </c>
      <c r="AS507" s="71">
        <v>93</v>
      </c>
      <c r="AT507" s="71">
        <v>0</v>
      </c>
      <c r="AU507" s="71">
        <v>3</v>
      </c>
      <c r="AV507" s="71">
        <v>0</v>
      </c>
      <c r="AW507" s="71">
        <v>0</v>
      </c>
      <c r="AX507" s="71"/>
      <c r="AY507" s="72"/>
      <c r="AZ507" s="71">
        <v>2100.06</v>
      </c>
      <c r="BA507" s="71">
        <v>6302.9</v>
      </c>
      <c r="BB507" s="71">
        <v>0</v>
      </c>
      <c r="BC507" s="71">
        <v>1456.4</v>
      </c>
      <c r="BD507" s="71">
        <v>0</v>
      </c>
      <c r="BE507" s="71">
        <v>0</v>
      </c>
      <c r="BF507" s="71"/>
      <c r="BG507" s="72"/>
      <c r="BH507" s="71">
        <v>0</v>
      </c>
      <c r="BI507" s="71">
        <v>0</v>
      </c>
      <c r="BJ507" s="71">
        <v>139.511</v>
      </c>
      <c r="BK507" s="71">
        <v>0</v>
      </c>
      <c r="BL507" s="71">
        <v>3.9220000000000002</v>
      </c>
      <c r="BM507" s="71">
        <v>0</v>
      </c>
      <c r="BN507" s="72"/>
      <c r="BO507" s="71">
        <v>0</v>
      </c>
      <c r="BP507" s="71">
        <v>0</v>
      </c>
      <c r="BQ507" s="71">
        <v>6</v>
      </c>
      <c r="BR507" s="71">
        <v>0</v>
      </c>
      <c r="BS507" s="71">
        <v>1</v>
      </c>
      <c r="BT507" s="71">
        <v>0</v>
      </c>
      <c r="BU507"/>
      <c r="BV507" s="70">
        <v>143.43299999999999</v>
      </c>
      <c r="BW507" s="70">
        <v>0</v>
      </c>
      <c r="BX507" s="70">
        <v>0</v>
      </c>
      <c r="BY507" s="70">
        <v>0</v>
      </c>
      <c r="BZ507" s="70">
        <v>0</v>
      </c>
      <c r="CA507" s="70">
        <v>0</v>
      </c>
      <c r="CB507" s="70">
        <v>0</v>
      </c>
      <c r="CC507" s="70">
        <v>0</v>
      </c>
      <c r="CD507" s="70">
        <v>0</v>
      </c>
    </row>
    <row r="508" spans="1:82">
      <c r="A508" s="70" t="s">
        <v>2287</v>
      </c>
      <c r="B508" s="70">
        <v>221</v>
      </c>
      <c r="C508" s="70">
        <v>17</v>
      </c>
      <c r="D508" s="70">
        <v>13</v>
      </c>
      <c r="E508" s="70">
        <v>2020</v>
      </c>
      <c r="F508" s="70" t="s">
        <v>159</v>
      </c>
      <c r="G508" s="70" t="s">
        <v>2270</v>
      </c>
      <c r="H508" s="70" t="s">
        <v>2271</v>
      </c>
      <c r="I508" s="148"/>
      <c r="J508" s="71">
        <v>84.29079404016862</v>
      </c>
      <c r="K508" s="71">
        <v>4.0303151143323719</v>
      </c>
      <c r="L508" s="71">
        <v>11.363547264996017</v>
      </c>
      <c r="M508" s="71">
        <v>52.861294376335749</v>
      </c>
      <c r="N508" s="71">
        <v>75.597195774165584</v>
      </c>
      <c r="O508" s="71">
        <v>40.999307591710767</v>
      </c>
      <c r="P508" s="71">
        <v>30.502419760835163</v>
      </c>
      <c r="Q508" s="71">
        <v>2.4305968613970701</v>
      </c>
      <c r="R508" s="71">
        <v>0.95329848531872474</v>
      </c>
      <c r="S508" s="71">
        <v>2.504721705687579</v>
      </c>
      <c r="T508" s="72"/>
      <c r="U508" s="71">
        <v>9677894</v>
      </c>
      <c r="V508" s="71">
        <v>1839</v>
      </c>
      <c r="W508" s="71">
        <v>418</v>
      </c>
      <c r="X508" s="71">
        <v>14125</v>
      </c>
      <c r="Y508" s="71">
        <v>17066</v>
      </c>
      <c r="Z508" s="71">
        <v>29297</v>
      </c>
      <c r="AA508" s="71">
        <v>6732</v>
      </c>
      <c r="AB508" s="71">
        <v>41224</v>
      </c>
      <c r="AC508" s="71">
        <v>168990.99999999997</v>
      </c>
      <c r="AD508" s="71">
        <v>2.504721705687579</v>
      </c>
      <c r="AE508" s="72"/>
      <c r="AF508" s="71">
        <v>113038452.8847436</v>
      </c>
      <c r="AG508" s="71">
        <v>2868205.2057582447</v>
      </c>
      <c r="AH508" s="71">
        <v>1720220.6817286569</v>
      </c>
      <c r="AI508" s="71">
        <v>81182785.676110849</v>
      </c>
      <c r="AJ508" s="71">
        <v>124164438.59362499</v>
      </c>
      <c r="AK508" s="71"/>
      <c r="AL508" s="71"/>
      <c r="AM508" s="71">
        <v>5380190.0081926975</v>
      </c>
      <c r="AN508" s="71"/>
      <c r="AO508" s="71"/>
      <c r="AP508" s="71">
        <v>328354293.0501591</v>
      </c>
      <c r="AQ508" s="72"/>
      <c r="AR508" s="71">
        <v>482</v>
      </c>
      <c r="AS508" s="71">
        <v>96</v>
      </c>
      <c r="AT508" s="71">
        <v>0</v>
      </c>
      <c r="AU508" s="71">
        <v>3</v>
      </c>
      <c r="AV508" s="71">
        <v>0</v>
      </c>
      <c r="AW508" s="71">
        <v>0</v>
      </c>
      <c r="AX508" s="71"/>
      <c r="AY508" s="72"/>
      <c r="AZ508" s="71">
        <v>2207.9250000000002</v>
      </c>
      <c r="BA508" s="71">
        <v>12252.9</v>
      </c>
      <c r="BB508" s="71">
        <v>0</v>
      </c>
      <c r="BC508" s="71">
        <v>1456.4</v>
      </c>
      <c r="BD508" s="71">
        <v>0</v>
      </c>
      <c r="BE508" s="71">
        <v>0</v>
      </c>
      <c r="BF508" s="71"/>
      <c r="BG508" s="72"/>
      <c r="BH508" s="71">
        <v>0</v>
      </c>
      <c r="BI508" s="71">
        <v>0</v>
      </c>
      <c r="BJ508" s="71">
        <v>135.37799999999999</v>
      </c>
      <c r="BK508" s="71">
        <v>0</v>
      </c>
      <c r="BL508" s="71">
        <v>3.9209999999999998</v>
      </c>
      <c r="BM508" s="71">
        <v>0</v>
      </c>
      <c r="BN508" s="72"/>
      <c r="BO508" s="71">
        <v>0</v>
      </c>
      <c r="BP508" s="71">
        <v>0</v>
      </c>
      <c r="BQ508" s="71">
        <v>6</v>
      </c>
      <c r="BR508" s="71">
        <v>0</v>
      </c>
      <c r="BS508" s="71">
        <v>1</v>
      </c>
      <c r="BT508" s="71">
        <v>0</v>
      </c>
      <c r="BU508"/>
      <c r="BV508" s="70">
        <v>139.29900000000001</v>
      </c>
      <c r="BW508" s="70">
        <v>0</v>
      </c>
      <c r="BX508" s="70">
        <v>0</v>
      </c>
      <c r="BY508" s="70">
        <v>0</v>
      </c>
      <c r="BZ508" s="70">
        <v>0</v>
      </c>
      <c r="CA508" s="70">
        <v>0</v>
      </c>
      <c r="CB508" s="70">
        <v>0</v>
      </c>
      <c r="CC508" s="70">
        <v>0</v>
      </c>
      <c r="CD508" s="70">
        <v>0</v>
      </c>
    </row>
    <row r="509" spans="1:82">
      <c r="A509" s="70" t="s">
        <v>2288</v>
      </c>
      <c r="B509" s="70">
        <v>221</v>
      </c>
      <c r="C509" s="70">
        <v>18</v>
      </c>
      <c r="D509" s="70">
        <v>13</v>
      </c>
      <c r="E509" s="70">
        <v>2021</v>
      </c>
      <c r="F509" s="70" t="s">
        <v>160</v>
      </c>
      <c r="G509" s="70" t="s">
        <v>2270</v>
      </c>
      <c r="H509" s="70" t="s">
        <v>2271</v>
      </c>
      <c r="I509" s="148"/>
      <c r="J509" s="71">
        <v>99.091927385712793</v>
      </c>
      <c r="K509" s="71">
        <v>4.2266944403990871</v>
      </c>
      <c r="L509" s="71">
        <v>10.123446298883113</v>
      </c>
      <c r="M509" s="71">
        <v>57.216037284545209</v>
      </c>
      <c r="N509" s="71">
        <v>80.10402257241708</v>
      </c>
      <c r="O509" s="71">
        <v>39.486968540545909</v>
      </c>
      <c r="P509" s="71">
        <v>30.95571516464538</v>
      </c>
      <c r="Q509" s="71">
        <v>2.36333494612601</v>
      </c>
      <c r="R509" s="71">
        <v>0.96381708621808793</v>
      </c>
      <c r="S509" s="71">
        <v>3.1247441164129079</v>
      </c>
      <c r="T509" s="72"/>
      <c r="U509" s="71">
        <v>12330246</v>
      </c>
      <c r="V509" s="71">
        <v>1839</v>
      </c>
      <c r="W509" s="71">
        <v>418</v>
      </c>
      <c r="X509" s="71">
        <v>14125</v>
      </c>
      <c r="Y509" s="71">
        <v>16965</v>
      </c>
      <c r="Z509" s="71">
        <v>29053</v>
      </c>
      <c r="AA509" s="71">
        <v>6662</v>
      </c>
      <c r="AB509" s="71">
        <v>40477</v>
      </c>
      <c r="AC509" s="71">
        <v>165750</v>
      </c>
      <c r="AD509" s="71">
        <v>3.1247441164129079</v>
      </c>
      <c r="AE509" s="72"/>
      <c r="AF509" s="71">
        <v>133611909.02965115</v>
      </c>
      <c r="AG509" s="71">
        <v>2967100.9677345748</v>
      </c>
      <c r="AH509" s="71">
        <v>1487559.9890322937</v>
      </c>
      <c r="AI509" s="71">
        <v>88124080.40427874</v>
      </c>
      <c r="AJ509" s="71">
        <v>124330577.3902192</v>
      </c>
      <c r="AK509" s="71">
        <v>0</v>
      </c>
      <c r="AL509" s="71">
        <v>0</v>
      </c>
      <c r="AM509" s="71">
        <v>5313168.3867964381</v>
      </c>
      <c r="AN509" s="71">
        <v>0</v>
      </c>
      <c r="AO509" s="71">
        <v>0</v>
      </c>
      <c r="AP509" s="71">
        <v>355834396.16771239</v>
      </c>
      <c r="AQ509" s="72"/>
      <c r="AR509" s="71">
        <v>495</v>
      </c>
      <c r="AS509" s="71">
        <v>96</v>
      </c>
      <c r="AT509" s="71">
        <v>0</v>
      </c>
      <c r="AU509" s="71">
        <v>3</v>
      </c>
      <c r="AV509" s="71">
        <v>0</v>
      </c>
      <c r="AW509" s="71">
        <v>0</v>
      </c>
      <c r="AX509" s="71"/>
      <c r="AY509" s="72"/>
      <c r="AZ509" s="71">
        <v>2271.6980000000008</v>
      </c>
      <c r="BA509" s="71">
        <v>12252.9</v>
      </c>
      <c r="BB509" s="71">
        <v>0</v>
      </c>
      <c r="BC509" s="71">
        <v>1456.4</v>
      </c>
      <c r="BD509" s="71">
        <v>0</v>
      </c>
      <c r="BE509" s="71">
        <v>0</v>
      </c>
      <c r="BF509" s="71"/>
      <c r="BG509" s="72"/>
      <c r="BH509" s="71">
        <v>0</v>
      </c>
      <c r="BI509" s="71">
        <v>0</v>
      </c>
      <c r="BJ509" s="71">
        <v>129.37</v>
      </c>
      <c r="BK509" s="71">
        <v>0</v>
      </c>
      <c r="BL509" s="71">
        <v>3.9209999999999998</v>
      </c>
      <c r="BM509" s="71">
        <v>0</v>
      </c>
      <c r="BN509" s="72"/>
      <c r="BO509" s="71">
        <v>0</v>
      </c>
      <c r="BP509" s="71">
        <v>0</v>
      </c>
      <c r="BQ509" s="71">
        <v>5</v>
      </c>
      <c r="BR509" s="71">
        <v>0</v>
      </c>
      <c r="BS509" s="71">
        <v>1</v>
      </c>
      <c r="BT509" s="71">
        <v>0</v>
      </c>
      <c r="BU509"/>
      <c r="BV509" s="70">
        <v>128.226</v>
      </c>
      <c r="BW509" s="70">
        <v>0</v>
      </c>
      <c r="BX509" s="70">
        <v>0</v>
      </c>
      <c r="BY509" s="70">
        <v>0</v>
      </c>
      <c r="BZ509" s="70">
        <v>0</v>
      </c>
      <c r="CA509" s="70">
        <v>0</v>
      </c>
      <c r="CB509" s="70">
        <v>5.0650000000000004</v>
      </c>
      <c r="CC509" s="70">
        <v>0</v>
      </c>
      <c r="CD509" s="70">
        <v>0</v>
      </c>
    </row>
    <row r="510" spans="1:82">
      <c r="A510" s="70" t="s">
        <v>2289</v>
      </c>
      <c r="B510" s="70">
        <v>221</v>
      </c>
      <c r="C510" s="70">
        <v>19</v>
      </c>
      <c r="D510" s="70">
        <v>13</v>
      </c>
      <c r="E510" s="70">
        <v>2022</v>
      </c>
      <c r="F510" s="70" t="s">
        <v>161</v>
      </c>
      <c r="G510" s="70" t="s">
        <v>2270</v>
      </c>
      <c r="H510" s="70" t="s">
        <v>2271</v>
      </c>
      <c r="I510" s="148"/>
      <c r="J510" s="71">
        <v>101.10090306213736</v>
      </c>
      <c r="K510" s="71">
        <v>4.005370894619297</v>
      </c>
      <c r="L510" s="71">
        <v>9.6966213512904229</v>
      </c>
      <c r="M510" s="71">
        <v>59.246758941960287</v>
      </c>
      <c r="N510" s="71">
        <v>77.363859961932121</v>
      </c>
      <c r="O510" s="71">
        <v>41.551928281452895</v>
      </c>
      <c r="P510" s="71">
        <v>30.751778858354996</v>
      </c>
      <c r="Q510" s="71">
        <v>2.3500252430402968</v>
      </c>
      <c r="R510" s="71">
        <v>0.99306077483980137</v>
      </c>
      <c r="S510" s="71">
        <v>1.486617952604316</v>
      </c>
      <c r="T510" s="72"/>
      <c r="U510" s="71">
        <v>13912590</v>
      </c>
      <c r="V510" s="71">
        <v>1839</v>
      </c>
      <c r="W510" s="71">
        <v>418</v>
      </c>
      <c r="X510" s="71">
        <v>14125</v>
      </c>
      <c r="Y510" s="71">
        <v>16984</v>
      </c>
      <c r="Z510" s="71">
        <v>29047</v>
      </c>
      <c r="AA510" s="71">
        <v>6719</v>
      </c>
      <c r="AB510" s="71">
        <v>39919</v>
      </c>
      <c r="AC510" s="71">
        <v>172923.99999999997</v>
      </c>
      <c r="AD510" s="71">
        <v>1.486617952604316</v>
      </c>
      <c r="AE510" s="72"/>
      <c r="AF510" s="71">
        <v>132437340.79815115</v>
      </c>
      <c r="AG510" s="71">
        <v>2987202.7754784892</v>
      </c>
      <c r="AH510" s="71">
        <v>1700033.9600511519</v>
      </c>
      <c r="AI510" s="71">
        <v>83914915.363276079</v>
      </c>
      <c r="AJ510" s="71">
        <v>128828741.47619879</v>
      </c>
      <c r="AK510" s="71">
        <v>0</v>
      </c>
      <c r="AL510" s="71">
        <v>0</v>
      </c>
      <c r="AM510" s="71">
        <v>5154632.465437646</v>
      </c>
      <c r="AN510" s="71">
        <v>0</v>
      </c>
      <c r="AO510" s="71">
        <v>0</v>
      </c>
      <c r="AP510" s="71">
        <v>355022866.8385933</v>
      </c>
      <c r="AQ510" s="72"/>
      <c r="AR510" s="71">
        <v>521</v>
      </c>
      <c r="AS510" s="71">
        <v>96</v>
      </c>
      <c r="AT510" s="71">
        <v>0</v>
      </c>
      <c r="AU510" s="71">
        <v>3</v>
      </c>
      <c r="AV510" s="71">
        <v>0</v>
      </c>
      <c r="AW510" s="71">
        <v>0</v>
      </c>
      <c r="AX510" s="71"/>
      <c r="AY510" s="72"/>
      <c r="AZ510" s="71">
        <v>2420.8720000000012</v>
      </c>
      <c r="BA510" s="71">
        <v>12252.9</v>
      </c>
      <c r="BB510" s="71">
        <v>0</v>
      </c>
      <c r="BC510" s="71">
        <v>1456.4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2290</v>
      </c>
      <c r="B511" s="70">
        <v>221</v>
      </c>
      <c r="C511" s="70">
        <v>20</v>
      </c>
      <c r="D511" s="70">
        <v>13</v>
      </c>
      <c r="E511" s="70">
        <v>2023</v>
      </c>
      <c r="F511" s="70" t="s">
        <v>1539</v>
      </c>
      <c r="G511" s="70" t="s">
        <v>2270</v>
      </c>
      <c r="H511" s="70" t="s">
        <v>2271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550</v>
      </c>
      <c r="AS511" s="71">
        <v>96</v>
      </c>
      <c r="AT511" s="71">
        <v>0</v>
      </c>
      <c r="AU511" s="71">
        <v>3</v>
      </c>
      <c r="AV511" s="71">
        <v>0</v>
      </c>
      <c r="AW511" s="71">
        <v>0</v>
      </c>
      <c r="AX511" s="71"/>
      <c r="AY511" s="72"/>
      <c r="AZ511" s="71">
        <v>2559.1240000000012</v>
      </c>
      <c r="BA511" s="71">
        <v>12252.9</v>
      </c>
      <c r="BB511" s="71">
        <v>0</v>
      </c>
      <c r="BC511" s="71">
        <v>1456.4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2291</v>
      </c>
      <c r="B512" s="70">
        <v>221</v>
      </c>
      <c r="C512" s="70">
        <v>21</v>
      </c>
      <c r="D512" s="70">
        <v>13</v>
      </c>
      <c r="E512" s="70">
        <v>2024</v>
      </c>
      <c r="F512" s="70" t="s">
        <v>1558</v>
      </c>
      <c r="G512" s="70" t="s">
        <v>2270</v>
      </c>
      <c r="H512" s="70" t="s">
        <v>2271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2292</v>
      </c>
      <c r="B513" s="70">
        <v>103</v>
      </c>
      <c r="C513" s="70">
        <v>1</v>
      </c>
      <c r="D513" s="70">
        <v>7</v>
      </c>
      <c r="E513" s="70">
        <v>1990</v>
      </c>
      <c r="F513" s="70" t="s">
        <v>787</v>
      </c>
      <c r="G513" s="70" t="s">
        <v>2293</v>
      </c>
      <c r="H513" s="70" t="s">
        <v>2294</v>
      </c>
      <c r="I513" s="148"/>
      <c r="J513" s="71">
        <v>185.53153296371659</v>
      </c>
      <c r="K513" s="71">
        <v>31.78557493619294</v>
      </c>
      <c r="L513" s="71">
        <v>6.628739940472272</v>
      </c>
      <c r="M513" s="71">
        <v>36.207835252102669</v>
      </c>
      <c r="N513" s="71">
        <v>65.503313675201653</v>
      </c>
      <c r="O513" s="71">
        <v>35.452432356930089</v>
      </c>
      <c r="P513" s="71">
        <v>57.415004412972543</v>
      </c>
      <c r="Q513" s="71">
        <v>3.4984523819427702</v>
      </c>
      <c r="R513" s="71">
        <v>7.8653455149424731</v>
      </c>
      <c r="S513" s="71">
        <v>4.2073625659070641</v>
      </c>
      <c r="T513" s="72"/>
      <c r="U513" s="71">
        <v>14134859</v>
      </c>
      <c r="V513" s="71">
        <v>5621</v>
      </c>
      <c r="W513" s="71">
        <v>72</v>
      </c>
      <c r="X513" s="71">
        <v>14555</v>
      </c>
      <c r="Y513" s="71">
        <v>16822</v>
      </c>
      <c r="Z513" s="71">
        <v>14582</v>
      </c>
      <c r="AA513" s="71">
        <v>13941</v>
      </c>
      <c r="AB513" s="71">
        <v>56803</v>
      </c>
      <c r="AC513" s="71">
        <v>1362292</v>
      </c>
      <c r="AD513" s="71">
        <v>4.2073625659070641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2295</v>
      </c>
      <c r="B514" s="70">
        <v>104</v>
      </c>
      <c r="C514" s="70">
        <v>2</v>
      </c>
      <c r="D514" s="70">
        <v>7</v>
      </c>
      <c r="E514" s="70">
        <v>2005</v>
      </c>
      <c r="F514" s="70" t="s">
        <v>789</v>
      </c>
      <c r="G514" s="70" t="s">
        <v>2293</v>
      </c>
      <c r="H514" s="70" t="s">
        <v>2294</v>
      </c>
      <c r="I514" s="148"/>
      <c r="J514" s="71">
        <v>192.92376744928981</v>
      </c>
      <c r="K514" s="71">
        <v>18.438774303732451</v>
      </c>
      <c r="L514" s="71">
        <v>11.71747346911215</v>
      </c>
      <c r="M514" s="71">
        <v>70.063118533427954</v>
      </c>
      <c r="N514" s="71">
        <v>88.7841186804785</v>
      </c>
      <c r="O514" s="71">
        <v>53.512219530947831</v>
      </c>
      <c r="P514" s="71">
        <v>52.660164256134358</v>
      </c>
      <c r="Q514" s="71">
        <v>2.9805342083356599</v>
      </c>
      <c r="R514" s="71">
        <v>18.87875545009182</v>
      </c>
      <c r="S514" s="71">
        <v>3.2098185275</v>
      </c>
      <c r="T514" s="72"/>
      <c r="U514" s="71">
        <v>11922120</v>
      </c>
      <c r="V514" s="71">
        <v>3803</v>
      </c>
      <c r="W514" s="71">
        <v>138</v>
      </c>
      <c r="X514" s="71">
        <v>11803</v>
      </c>
      <c r="Y514" s="71">
        <v>17579</v>
      </c>
      <c r="Z514" s="71">
        <v>25470</v>
      </c>
      <c r="AA514" s="71">
        <v>10472</v>
      </c>
      <c r="AB514" s="71">
        <v>50591</v>
      </c>
      <c r="AC514" s="71">
        <v>3338317</v>
      </c>
      <c r="AD514" s="71">
        <v>3.2098185275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2296</v>
      </c>
      <c r="B515" s="70">
        <v>105</v>
      </c>
      <c r="C515" s="70">
        <v>3</v>
      </c>
      <c r="D515" s="70">
        <v>7</v>
      </c>
      <c r="E515" s="70">
        <v>2006</v>
      </c>
      <c r="F515" s="70" t="s">
        <v>790</v>
      </c>
      <c r="G515" s="70" t="s">
        <v>2293</v>
      </c>
      <c r="H515" s="70" t="s">
        <v>2294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2297</v>
      </c>
      <c r="B516" s="70">
        <v>106</v>
      </c>
      <c r="C516" s="70">
        <v>4</v>
      </c>
      <c r="D516" s="70">
        <v>7</v>
      </c>
      <c r="E516" s="70">
        <v>2007</v>
      </c>
      <c r="F516" s="70" t="s">
        <v>791</v>
      </c>
      <c r="G516" s="70" t="s">
        <v>2293</v>
      </c>
      <c r="H516" s="70" t="s">
        <v>2294</v>
      </c>
      <c r="I516" s="148"/>
      <c r="J516" s="71">
        <v>163.1048275854499</v>
      </c>
      <c r="K516" s="71">
        <v>12.254944164141429</v>
      </c>
      <c r="L516" s="71">
        <v>9.2293234448267452</v>
      </c>
      <c r="M516" s="71">
        <v>64.809589768575748</v>
      </c>
      <c r="N516" s="71">
        <v>80.491042857516547</v>
      </c>
      <c r="O516" s="71">
        <v>51.872377386948372</v>
      </c>
      <c r="P516" s="71">
        <v>52.106740391596951</v>
      </c>
      <c r="Q516" s="71">
        <v>3.0764047131077401</v>
      </c>
      <c r="R516" s="71">
        <v>15.04210089522809</v>
      </c>
      <c r="S516" s="71">
        <v>3.283006719999999</v>
      </c>
      <c r="T516" s="72"/>
      <c r="U516" s="71">
        <v>12445259</v>
      </c>
      <c r="V516" s="71">
        <v>3694</v>
      </c>
      <c r="W516" s="71">
        <v>136</v>
      </c>
      <c r="X516" s="71">
        <v>13753</v>
      </c>
      <c r="Y516" s="71">
        <v>17620</v>
      </c>
      <c r="Z516" s="71">
        <v>25666</v>
      </c>
      <c r="AA516" s="71">
        <v>10204</v>
      </c>
      <c r="AB516" s="71">
        <v>49457</v>
      </c>
      <c r="AC516" s="71">
        <v>2736203</v>
      </c>
      <c r="AD516" s="71">
        <v>3.283006719999999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2298</v>
      </c>
      <c r="B517" s="70">
        <v>107</v>
      </c>
      <c r="C517" s="70">
        <v>5</v>
      </c>
      <c r="D517" s="70">
        <v>7</v>
      </c>
      <c r="E517" s="70">
        <v>2008</v>
      </c>
      <c r="F517" s="70" t="s">
        <v>792</v>
      </c>
      <c r="G517" s="70" t="s">
        <v>2293</v>
      </c>
      <c r="H517" s="70" t="s">
        <v>2294</v>
      </c>
      <c r="I517" s="148"/>
      <c r="J517" s="71">
        <v>154.29403830199811</v>
      </c>
      <c r="K517" s="71">
        <v>11.71735757607054</v>
      </c>
      <c r="L517" s="71">
        <v>8.2332109728080756</v>
      </c>
      <c r="M517" s="71">
        <v>66.605882747888259</v>
      </c>
      <c r="N517" s="71">
        <v>78.205416269087323</v>
      </c>
      <c r="O517" s="71">
        <v>50.345832352702388</v>
      </c>
      <c r="P517" s="71">
        <v>51.175140460889281</v>
      </c>
      <c r="Q517" s="71">
        <v>2.9993293248952702</v>
      </c>
      <c r="R517" s="71">
        <v>15.555293944728559</v>
      </c>
      <c r="S517" s="71">
        <v>4.8818242636800004</v>
      </c>
      <c r="T517" s="72"/>
      <c r="U517" s="71">
        <v>12777299</v>
      </c>
      <c r="V517" s="71">
        <v>3694</v>
      </c>
      <c r="W517" s="71">
        <v>136</v>
      </c>
      <c r="X517" s="71">
        <v>13753</v>
      </c>
      <c r="Y517" s="71">
        <v>17650</v>
      </c>
      <c r="Z517" s="71">
        <v>25785</v>
      </c>
      <c r="AA517" s="71">
        <v>10033</v>
      </c>
      <c r="AB517" s="71">
        <v>49011</v>
      </c>
      <c r="AC517" s="71">
        <v>2938181</v>
      </c>
      <c r="AD517" s="71">
        <v>4.8818242636800004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2299</v>
      </c>
      <c r="B518" s="70">
        <v>108</v>
      </c>
      <c r="C518" s="70">
        <v>6</v>
      </c>
      <c r="D518" s="70">
        <v>7</v>
      </c>
      <c r="E518" s="70">
        <v>2009</v>
      </c>
      <c r="F518" s="70" t="s">
        <v>176</v>
      </c>
      <c r="G518" s="70" t="s">
        <v>2293</v>
      </c>
      <c r="H518" s="70" t="s">
        <v>2294</v>
      </c>
      <c r="I518" s="148"/>
      <c r="J518" s="71">
        <v>155.39229089604439</v>
      </c>
      <c r="K518" s="71">
        <v>9.5498923757538208</v>
      </c>
      <c r="L518" s="71">
        <v>9.9218425088513573</v>
      </c>
      <c r="M518" s="71">
        <v>67.394596236314726</v>
      </c>
      <c r="N518" s="71">
        <v>78.508249094907583</v>
      </c>
      <c r="O518" s="71">
        <v>51.433716673357111</v>
      </c>
      <c r="P518" s="71">
        <v>48.904521053884231</v>
      </c>
      <c r="Q518" s="71">
        <v>2.8231078757764401</v>
      </c>
      <c r="R518" s="71">
        <v>12.733924617935649</v>
      </c>
      <c r="S518" s="71">
        <v>3.7386749099999999</v>
      </c>
      <c r="T518" s="72"/>
      <c r="U518" s="71">
        <v>10751773</v>
      </c>
      <c r="V518" s="71">
        <v>3597</v>
      </c>
      <c r="W518" s="71">
        <v>238</v>
      </c>
      <c r="X518" s="71">
        <v>14389</v>
      </c>
      <c r="Y518" s="71">
        <v>17607</v>
      </c>
      <c r="Z518" s="71">
        <v>26001</v>
      </c>
      <c r="AA518" s="71">
        <v>9843</v>
      </c>
      <c r="AB518" s="71">
        <v>48426</v>
      </c>
      <c r="AC518" s="71">
        <v>2346527</v>
      </c>
      <c r="AD518" s="71">
        <v>3.7386749099999999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2939.558</v>
      </c>
      <c r="BK518" s="71">
        <v>65.8</v>
      </c>
      <c r="BL518" s="71">
        <v>6.38178</v>
      </c>
      <c r="BM518" s="71">
        <v>0</v>
      </c>
      <c r="BN518" s="72"/>
      <c r="BO518" s="71">
        <v>0</v>
      </c>
      <c r="BP518" s="71">
        <v>0</v>
      </c>
      <c r="BQ518" s="71">
        <v>4</v>
      </c>
      <c r="BR518" s="71">
        <v>1</v>
      </c>
      <c r="BS518" s="71">
        <v>1</v>
      </c>
      <c r="BT518" s="71">
        <v>0</v>
      </c>
      <c r="BU518"/>
      <c r="BV518" s="70">
        <v>1446.07078</v>
      </c>
      <c r="BW518" s="70">
        <v>57.378999999999998</v>
      </c>
      <c r="BX518" s="70">
        <v>1508.29</v>
      </c>
      <c r="BY518" s="70">
        <v>0</v>
      </c>
      <c r="BZ518" s="70">
        <v>0</v>
      </c>
      <c r="CA518" s="70">
        <v>0</v>
      </c>
      <c r="CB518" s="70">
        <v>0</v>
      </c>
      <c r="CC518" s="70">
        <v>0</v>
      </c>
      <c r="CD518" s="70">
        <v>0</v>
      </c>
    </row>
    <row r="519" spans="1:82">
      <c r="A519" s="70" t="s">
        <v>2300</v>
      </c>
      <c r="B519" s="70">
        <v>109</v>
      </c>
      <c r="C519" s="70">
        <v>7</v>
      </c>
      <c r="D519" s="70">
        <v>7</v>
      </c>
      <c r="E519" s="70">
        <v>2010</v>
      </c>
      <c r="F519" s="70" t="s">
        <v>177</v>
      </c>
      <c r="G519" s="70" t="s">
        <v>2293</v>
      </c>
      <c r="H519" s="70" t="s">
        <v>2294</v>
      </c>
      <c r="I519" s="148"/>
      <c r="J519" s="71">
        <v>158.84222702481779</v>
      </c>
      <c r="K519" s="71">
        <v>11.536933618247019</v>
      </c>
      <c r="L519" s="71">
        <v>9.3901040107017124</v>
      </c>
      <c r="M519" s="71">
        <v>65.73557407716433</v>
      </c>
      <c r="N519" s="71">
        <v>79.036089692829734</v>
      </c>
      <c r="O519" s="71">
        <v>51.28639369739868</v>
      </c>
      <c r="P519" s="71">
        <v>49.143082211597182</v>
      </c>
      <c r="Q519" s="71">
        <v>2.9096235585646801</v>
      </c>
      <c r="R519" s="71">
        <v>11.39901704986524</v>
      </c>
      <c r="S519" s="71">
        <v>3.606903087060001</v>
      </c>
      <c r="T519" s="72"/>
      <c r="U519" s="71">
        <v>11648454</v>
      </c>
      <c r="V519" s="71">
        <v>3597</v>
      </c>
      <c r="W519" s="71">
        <v>238</v>
      </c>
      <c r="X519" s="71">
        <v>14389</v>
      </c>
      <c r="Y519" s="71">
        <v>17604</v>
      </c>
      <c r="Z519" s="71">
        <v>26047</v>
      </c>
      <c r="AA519" s="71">
        <v>9644</v>
      </c>
      <c r="AB519" s="71">
        <v>47825</v>
      </c>
      <c r="AC519" s="71">
        <v>1990594</v>
      </c>
      <c r="AD519" s="71">
        <v>3.606903087060001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2775.598</v>
      </c>
      <c r="BK519" s="71">
        <v>81.600999999999999</v>
      </c>
      <c r="BL519" s="71">
        <v>9.8759999999999994</v>
      </c>
      <c r="BM519" s="71">
        <v>0</v>
      </c>
      <c r="BN519" s="72"/>
      <c r="BO519" s="71">
        <v>0</v>
      </c>
      <c r="BP519" s="71">
        <v>0</v>
      </c>
      <c r="BQ519" s="71">
        <v>4</v>
      </c>
      <c r="BR519" s="71">
        <v>2</v>
      </c>
      <c r="BS519" s="71">
        <v>1</v>
      </c>
      <c r="BT519" s="71">
        <v>0</v>
      </c>
      <c r="BU519"/>
      <c r="BV519" s="70">
        <v>1412.674</v>
      </c>
      <c r="BW519" s="70">
        <v>58.14</v>
      </c>
      <c r="BX519" s="70">
        <v>1396.261</v>
      </c>
      <c r="BY519" s="70">
        <v>0</v>
      </c>
      <c r="BZ519" s="70">
        <v>0</v>
      </c>
      <c r="CA519" s="70">
        <v>0</v>
      </c>
      <c r="CB519" s="70">
        <v>0</v>
      </c>
      <c r="CC519" s="70">
        <v>0</v>
      </c>
      <c r="CD519" s="70">
        <v>0</v>
      </c>
    </row>
    <row r="520" spans="1:82">
      <c r="A520" s="70" t="s">
        <v>2301</v>
      </c>
      <c r="B520" s="70">
        <v>110</v>
      </c>
      <c r="C520" s="70">
        <v>8</v>
      </c>
      <c r="D520" s="70">
        <v>7</v>
      </c>
      <c r="E520" s="70">
        <v>2011</v>
      </c>
      <c r="F520" s="70" t="s">
        <v>178</v>
      </c>
      <c r="G520" s="1064" t="s">
        <v>2293</v>
      </c>
      <c r="H520" s="70" t="s">
        <v>2294</v>
      </c>
      <c r="I520" s="148"/>
      <c r="J520" s="71">
        <v>196.38348176721871</v>
      </c>
      <c r="K520" s="71">
        <v>15.15901286291926</v>
      </c>
      <c r="L520" s="71">
        <v>9.4844674235248831</v>
      </c>
      <c r="M520" s="71">
        <v>76.734349754334971</v>
      </c>
      <c r="N520" s="71">
        <v>85.631893020458065</v>
      </c>
      <c r="O520" s="71">
        <v>50.423289141926901</v>
      </c>
      <c r="P520" s="71">
        <v>47.297359061650496</v>
      </c>
      <c r="Q520" s="71">
        <v>3.3131283205919</v>
      </c>
      <c r="R520" s="71">
        <v>11.63568823232667</v>
      </c>
      <c r="S520" s="71">
        <v>3.218073962080001</v>
      </c>
      <c r="T520" s="72"/>
      <c r="U520" s="71">
        <v>12439353</v>
      </c>
      <c r="V520" s="71">
        <v>3597</v>
      </c>
      <c r="W520" s="71">
        <v>238</v>
      </c>
      <c r="X520" s="71">
        <v>14389</v>
      </c>
      <c r="Y520" s="71">
        <v>17598</v>
      </c>
      <c r="Z520" s="71">
        <v>26165</v>
      </c>
      <c r="AA520" s="71">
        <v>9558</v>
      </c>
      <c r="AB520" s="71">
        <v>47211</v>
      </c>
      <c r="AC520" s="71">
        <v>2028563</v>
      </c>
      <c r="AD520" s="71">
        <v>3.218073962080001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3160.5390000000002</v>
      </c>
      <c r="BK520" s="71">
        <v>13.337</v>
      </c>
      <c r="BL520" s="71">
        <v>9.407</v>
      </c>
      <c r="BM520" s="71">
        <v>0</v>
      </c>
      <c r="BN520" s="72"/>
      <c r="BO520" s="71">
        <v>0</v>
      </c>
      <c r="BP520" s="71">
        <v>0</v>
      </c>
      <c r="BQ520" s="71">
        <v>5</v>
      </c>
      <c r="BR520" s="71">
        <v>2</v>
      </c>
      <c r="BS520" s="71">
        <v>1</v>
      </c>
      <c r="BT520" s="71">
        <v>0</v>
      </c>
      <c r="BU520"/>
      <c r="BV520" s="70">
        <v>1469.425</v>
      </c>
      <c r="BW520" s="70">
        <v>63.3</v>
      </c>
      <c r="BX520" s="70">
        <v>1650.558</v>
      </c>
      <c r="BY520" s="70">
        <v>0</v>
      </c>
      <c r="BZ520" s="70">
        <v>0</v>
      </c>
      <c r="CA520" s="70">
        <v>0</v>
      </c>
      <c r="CB520" s="70">
        <v>0</v>
      </c>
      <c r="CC520" s="70">
        <v>0</v>
      </c>
      <c r="CD520" s="70">
        <v>0</v>
      </c>
    </row>
    <row r="521" spans="1:82">
      <c r="A521" s="70" t="s">
        <v>2302</v>
      </c>
      <c r="B521" s="70">
        <v>111</v>
      </c>
      <c r="C521" s="70">
        <v>9</v>
      </c>
      <c r="D521" s="70">
        <v>7</v>
      </c>
      <c r="E521" s="70">
        <v>2012</v>
      </c>
      <c r="F521" s="70" t="s">
        <v>179</v>
      </c>
      <c r="G521" s="1064" t="s">
        <v>2293</v>
      </c>
      <c r="H521" s="70" t="s">
        <v>2294</v>
      </c>
      <c r="I521" s="148"/>
      <c r="J521" s="71">
        <v>194.94766436304141</v>
      </c>
      <c r="K521" s="71">
        <v>15.251912774112469</v>
      </c>
      <c r="L521" s="71">
        <v>10.355059941596039</v>
      </c>
      <c r="M521" s="71">
        <v>80.856870982604505</v>
      </c>
      <c r="N521" s="71">
        <v>97.193771374389883</v>
      </c>
      <c r="O521" s="71">
        <v>50.378301667392556</v>
      </c>
      <c r="P521" s="71">
        <v>46.496486007040765</v>
      </c>
      <c r="Q521" s="71">
        <v>3.5677763571278698</v>
      </c>
      <c r="R521" s="71">
        <v>10.37493409345787</v>
      </c>
      <c r="S521" s="71">
        <v>3.4961125756200002</v>
      </c>
      <c r="T521" s="72"/>
      <c r="U521" s="71">
        <v>12232888</v>
      </c>
      <c r="V521" s="71">
        <v>3597</v>
      </c>
      <c r="W521" s="71">
        <v>238</v>
      </c>
      <c r="X521" s="71">
        <v>14389</v>
      </c>
      <c r="Y521" s="71">
        <v>17605</v>
      </c>
      <c r="Z521" s="71">
        <v>26349</v>
      </c>
      <c r="AA521" s="71">
        <v>9343</v>
      </c>
      <c r="AB521" s="71">
        <v>46793</v>
      </c>
      <c r="AC521" s="71">
        <v>1761915</v>
      </c>
      <c r="AD521" s="71">
        <v>3.4961125756200002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3060.7539999999999</v>
      </c>
      <c r="BK521" s="71">
        <v>74.988</v>
      </c>
      <c r="BL521" s="71">
        <v>13.169</v>
      </c>
      <c r="BM521" s="71">
        <v>0</v>
      </c>
      <c r="BN521" s="72"/>
      <c r="BO521" s="71">
        <v>0</v>
      </c>
      <c r="BP521" s="71">
        <v>0</v>
      </c>
      <c r="BQ521" s="71">
        <v>5</v>
      </c>
      <c r="BR521" s="71">
        <v>2</v>
      </c>
      <c r="BS521" s="71">
        <v>1</v>
      </c>
      <c r="BT521" s="71">
        <v>0</v>
      </c>
      <c r="BU521"/>
      <c r="BV521" s="70">
        <v>1523.5989999999999</v>
      </c>
      <c r="BW521" s="70">
        <v>58.551000000000002</v>
      </c>
      <c r="BX521" s="70">
        <v>1566.761</v>
      </c>
      <c r="BY521" s="70">
        <v>0</v>
      </c>
      <c r="BZ521" s="70">
        <v>0</v>
      </c>
      <c r="CA521" s="70">
        <v>0</v>
      </c>
      <c r="CB521" s="70">
        <v>0</v>
      </c>
      <c r="CC521" s="70">
        <v>0</v>
      </c>
      <c r="CD521" s="70">
        <v>0</v>
      </c>
    </row>
    <row r="522" spans="1:82">
      <c r="A522" s="70" t="s">
        <v>2303</v>
      </c>
      <c r="B522" s="70">
        <v>112</v>
      </c>
      <c r="C522" s="70">
        <v>10</v>
      </c>
      <c r="D522" s="70">
        <v>7</v>
      </c>
      <c r="E522" s="70">
        <v>2013</v>
      </c>
      <c r="F522" s="70" t="s">
        <v>180</v>
      </c>
      <c r="G522" s="70" t="s">
        <v>2293</v>
      </c>
      <c r="H522" s="70" t="s">
        <v>2294</v>
      </c>
      <c r="I522" s="148"/>
      <c r="J522" s="71">
        <v>202.9476135735087</v>
      </c>
      <c r="K522" s="71">
        <v>13.137454047309721</v>
      </c>
      <c r="L522" s="71">
        <v>10.176446195572851</v>
      </c>
      <c r="M522" s="71">
        <v>80.47542168330105</v>
      </c>
      <c r="N522" s="71">
        <v>97.456892680140086</v>
      </c>
      <c r="O522" s="71">
        <v>48.62413164457238</v>
      </c>
      <c r="P522" s="71">
        <v>46.411926179673195</v>
      </c>
      <c r="Q522" s="71">
        <v>3.59893643395201</v>
      </c>
      <c r="R522" s="71">
        <v>12.491327707667489</v>
      </c>
      <c r="S522" s="71">
        <v>3.9767216300000001</v>
      </c>
      <c r="T522" s="72"/>
      <c r="U522" s="71">
        <v>12741218</v>
      </c>
      <c r="V522" s="71">
        <v>3597</v>
      </c>
      <c r="W522" s="71">
        <v>238</v>
      </c>
      <c r="X522" s="71">
        <v>14389</v>
      </c>
      <c r="Y522" s="71">
        <v>17625</v>
      </c>
      <c r="Z522" s="71">
        <v>26567</v>
      </c>
      <c r="AA522" s="71">
        <v>9291</v>
      </c>
      <c r="AB522" s="71">
        <v>46525</v>
      </c>
      <c r="AC522" s="71">
        <v>2070710</v>
      </c>
      <c r="AD522" s="71">
        <v>3.9767216300000001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3138.3809999999999</v>
      </c>
      <c r="BK522" s="71">
        <v>97.259</v>
      </c>
      <c r="BL522" s="71">
        <v>7.5510000000000002</v>
      </c>
      <c r="BM522" s="71">
        <v>0</v>
      </c>
      <c r="BN522" s="72"/>
      <c r="BO522" s="71">
        <v>0</v>
      </c>
      <c r="BP522" s="71">
        <v>0</v>
      </c>
      <c r="BQ522" s="71">
        <v>5</v>
      </c>
      <c r="BR522" s="71">
        <v>2</v>
      </c>
      <c r="BS522" s="71">
        <v>1</v>
      </c>
      <c r="BT522" s="71">
        <v>0</v>
      </c>
      <c r="BU522"/>
      <c r="BV522" s="70">
        <v>1538.2249999999999</v>
      </c>
      <c r="BW522" s="70">
        <v>69.474999999999994</v>
      </c>
      <c r="BX522" s="70">
        <v>1635.491</v>
      </c>
      <c r="BY522" s="70">
        <v>0</v>
      </c>
      <c r="BZ522" s="70">
        <v>0</v>
      </c>
      <c r="CA522" s="70">
        <v>0</v>
      </c>
      <c r="CB522" s="70">
        <v>0</v>
      </c>
      <c r="CC522" s="70">
        <v>0</v>
      </c>
      <c r="CD522" s="70">
        <v>0</v>
      </c>
    </row>
    <row r="523" spans="1:82">
      <c r="A523" s="70" t="s">
        <v>2304</v>
      </c>
      <c r="B523" s="70">
        <v>113</v>
      </c>
      <c r="C523" s="70">
        <v>11</v>
      </c>
      <c r="D523" s="70">
        <v>7</v>
      </c>
      <c r="E523" s="70">
        <v>2014</v>
      </c>
      <c r="F523" s="70" t="s">
        <v>181</v>
      </c>
      <c r="G523" s="70" t="s">
        <v>2293</v>
      </c>
      <c r="H523" s="70" t="s">
        <v>2294</v>
      </c>
      <c r="I523" s="148"/>
      <c r="J523" s="71">
        <v>178.41731148165809</v>
      </c>
      <c r="K523" s="71">
        <v>12.652861283229329</v>
      </c>
      <c r="L523" s="71">
        <v>3.0706381940470919</v>
      </c>
      <c r="M523" s="71">
        <v>70.613146253416446</v>
      </c>
      <c r="N523" s="71">
        <v>84.517833606839332</v>
      </c>
      <c r="O523" s="71">
        <v>46.059265001333074</v>
      </c>
      <c r="P523" s="71">
        <v>46.130950061410665</v>
      </c>
      <c r="Q523" s="71">
        <v>3.40234886810555</v>
      </c>
      <c r="R523" s="71">
        <v>11.86331539332547</v>
      </c>
      <c r="S523" s="71">
        <v>4.0001574015999992</v>
      </c>
      <c r="T523" s="72"/>
      <c r="U523" s="71">
        <v>12680508</v>
      </c>
      <c r="V523" s="71">
        <v>3201</v>
      </c>
      <c r="W523" s="71">
        <v>98</v>
      </c>
      <c r="X523" s="71">
        <v>13045</v>
      </c>
      <c r="Y523" s="71">
        <v>17596</v>
      </c>
      <c r="Z523" s="71">
        <v>26505</v>
      </c>
      <c r="AA523" s="71">
        <v>9187</v>
      </c>
      <c r="AB523" s="71">
        <v>45843</v>
      </c>
      <c r="AC523" s="71">
        <v>1972787</v>
      </c>
      <c r="AD523" s="71">
        <v>4.0001574015999992</v>
      </c>
      <c r="AE523" s="72"/>
      <c r="AF523" s="71"/>
      <c r="AG523" s="71"/>
      <c r="AH523" s="71"/>
      <c r="AI523" s="71"/>
      <c r="AJ523" s="71"/>
      <c r="AK523" s="71"/>
      <c r="AL523" s="71"/>
      <c r="AM523" s="71"/>
      <c r="AN523" s="71"/>
      <c r="AO523" s="71"/>
      <c r="AP523" s="71"/>
      <c r="AQ523" s="72"/>
      <c r="AR523" s="71">
        <v>196</v>
      </c>
      <c r="AS523" s="71">
        <v>32</v>
      </c>
      <c r="AT523" s="71">
        <v>2</v>
      </c>
      <c r="AU523" s="71">
        <v>0</v>
      </c>
      <c r="AV523" s="71">
        <v>0</v>
      </c>
      <c r="AW523" s="71">
        <v>0</v>
      </c>
      <c r="AX523" s="71"/>
      <c r="AY523" s="72"/>
      <c r="AZ523" s="71">
        <v>799.8</v>
      </c>
      <c r="BA523" s="71">
        <v>1878.1</v>
      </c>
      <c r="BB523" s="71">
        <v>450</v>
      </c>
      <c r="BC523" s="71">
        <v>0</v>
      </c>
      <c r="BD523" s="71">
        <v>0</v>
      </c>
      <c r="BE523" s="71">
        <v>0</v>
      </c>
      <c r="BF523" s="71"/>
      <c r="BG523" s="72"/>
      <c r="BH523" s="71">
        <v>0</v>
      </c>
      <c r="BI523" s="71">
        <v>0</v>
      </c>
      <c r="BJ523" s="71">
        <v>3142.7449999999999</v>
      </c>
      <c r="BK523" s="71">
        <v>76.307000000000002</v>
      </c>
      <c r="BL523" s="71">
        <v>7.4980000000000002</v>
      </c>
      <c r="BM523" s="71">
        <v>0</v>
      </c>
      <c r="BN523" s="72"/>
      <c r="BO523" s="71">
        <v>0</v>
      </c>
      <c r="BP523" s="71">
        <v>0</v>
      </c>
      <c r="BQ523" s="71">
        <v>5</v>
      </c>
      <c r="BR523" s="71">
        <v>2</v>
      </c>
      <c r="BS523" s="71">
        <v>1</v>
      </c>
      <c r="BT523" s="71">
        <v>0</v>
      </c>
      <c r="BU523"/>
      <c r="BV523" s="70">
        <v>1530.9259999999999</v>
      </c>
      <c r="BW523" s="70">
        <v>85.894000000000005</v>
      </c>
      <c r="BX523" s="70">
        <v>1609.73</v>
      </c>
      <c r="BY523" s="70">
        <v>0</v>
      </c>
      <c r="BZ523" s="70">
        <v>0</v>
      </c>
      <c r="CA523" s="70">
        <v>0</v>
      </c>
      <c r="CB523" s="70">
        <v>0</v>
      </c>
      <c r="CC523" s="70">
        <v>0</v>
      </c>
      <c r="CD523" s="70">
        <v>0</v>
      </c>
    </row>
    <row r="524" spans="1:82">
      <c r="A524" s="70" t="s">
        <v>2305</v>
      </c>
      <c r="B524" s="70">
        <v>114</v>
      </c>
      <c r="C524" s="70">
        <v>12</v>
      </c>
      <c r="D524" s="70">
        <v>7</v>
      </c>
      <c r="E524" s="70">
        <v>2015</v>
      </c>
      <c r="F524" s="70" t="s">
        <v>182</v>
      </c>
      <c r="G524" s="70" t="s">
        <v>2293</v>
      </c>
      <c r="H524" s="70" t="s">
        <v>2294</v>
      </c>
      <c r="I524" s="148"/>
      <c r="J524" s="71">
        <v>172.41945298112719</v>
      </c>
      <c r="K524" s="71">
        <v>12.79116175903815</v>
      </c>
      <c r="L524" s="71">
        <v>3.2623800487427679</v>
      </c>
      <c r="M524" s="71">
        <v>59.049574906761677</v>
      </c>
      <c r="N524" s="71">
        <v>78.638493330968174</v>
      </c>
      <c r="O524" s="71">
        <v>45.344828941246249</v>
      </c>
      <c r="P524" s="71">
        <v>45.720144845698591</v>
      </c>
      <c r="Q524" s="71">
        <v>3.2752452135132599</v>
      </c>
      <c r="R524" s="71">
        <v>11.503777159748809</v>
      </c>
      <c r="S524" s="71">
        <v>3.4163120180000011</v>
      </c>
      <c r="T524" s="72"/>
      <c r="U524" s="71">
        <v>13626145</v>
      </c>
      <c r="V524" s="71">
        <v>3201</v>
      </c>
      <c r="W524" s="71">
        <v>98</v>
      </c>
      <c r="X524" s="71">
        <v>13045</v>
      </c>
      <c r="Y524" s="71">
        <v>17526</v>
      </c>
      <c r="Z524" s="71">
        <v>26345</v>
      </c>
      <c r="AA524" s="71">
        <v>9098</v>
      </c>
      <c r="AB524" s="71">
        <v>45080</v>
      </c>
      <c r="AC524" s="71">
        <v>1966383</v>
      </c>
      <c r="AD524" s="71">
        <v>3.4163120180000011</v>
      </c>
      <c r="AE524" s="72"/>
      <c r="AF524" s="71">
        <v>148048193.2672177</v>
      </c>
      <c r="AG524" s="71">
        <v>8618621.81394054</v>
      </c>
      <c r="AH524" s="71">
        <v>663420.0852137215</v>
      </c>
      <c r="AI524" s="71">
        <v>78575982.130608499</v>
      </c>
      <c r="AJ524" s="71">
        <v>96081890.071520045</v>
      </c>
      <c r="AK524" s="71">
        <v>0</v>
      </c>
      <c r="AL524" s="71">
        <v>0</v>
      </c>
      <c r="AM524" s="71">
        <v>6178024.8965123184</v>
      </c>
      <c r="AN524" s="71">
        <v>0</v>
      </c>
      <c r="AO524" s="71">
        <v>0</v>
      </c>
      <c r="AP524" s="71">
        <v>338166132.2650128</v>
      </c>
      <c r="AQ524" s="72"/>
      <c r="AR524" s="71">
        <v>214</v>
      </c>
      <c r="AS524" s="71">
        <v>32</v>
      </c>
      <c r="AT524" s="71">
        <v>2</v>
      </c>
      <c r="AU524" s="71">
        <v>0</v>
      </c>
      <c r="AV524" s="71">
        <v>0</v>
      </c>
      <c r="AW524" s="71">
        <v>0</v>
      </c>
      <c r="AX524" s="71"/>
      <c r="AY524" s="72"/>
      <c r="AZ524" s="71">
        <v>880.5</v>
      </c>
      <c r="BA524" s="71">
        <v>1878.1</v>
      </c>
      <c r="BB524" s="71">
        <v>450</v>
      </c>
      <c r="BC524" s="71">
        <v>0</v>
      </c>
      <c r="BD524" s="71">
        <v>0</v>
      </c>
      <c r="BE524" s="71">
        <v>0</v>
      </c>
      <c r="BF524" s="71"/>
      <c r="BG524" s="72"/>
      <c r="BH524" s="71">
        <v>0</v>
      </c>
      <c r="BI524" s="71">
        <v>0</v>
      </c>
      <c r="BJ524" s="71">
        <v>2880.36</v>
      </c>
      <c r="BK524" s="71">
        <v>48.624000000000002</v>
      </c>
      <c r="BL524" s="71">
        <v>7.0179999999999998</v>
      </c>
      <c r="BM524" s="71">
        <v>0</v>
      </c>
      <c r="BN524" s="72"/>
      <c r="BO524" s="71">
        <v>0</v>
      </c>
      <c r="BP524" s="71">
        <v>0</v>
      </c>
      <c r="BQ524" s="71">
        <v>5</v>
      </c>
      <c r="BR524" s="71">
        <v>2</v>
      </c>
      <c r="BS524" s="71">
        <v>1</v>
      </c>
      <c r="BT524" s="71">
        <v>0</v>
      </c>
      <c r="BU524"/>
      <c r="BV524" s="70">
        <v>1395.2729999999999</v>
      </c>
      <c r="BW524" s="70">
        <v>77.248999999999995</v>
      </c>
      <c r="BX524" s="70">
        <v>1463.48</v>
      </c>
      <c r="BY524" s="70">
        <v>0</v>
      </c>
      <c r="BZ524" s="70">
        <v>0</v>
      </c>
      <c r="CA524" s="70">
        <v>0</v>
      </c>
      <c r="CB524" s="70">
        <v>0</v>
      </c>
      <c r="CC524" s="70">
        <v>0</v>
      </c>
      <c r="CD524" s="70">
        <v>0</v>
      </c>
    </row>
    <row r="525" spans="1:82">
      <c r="A525" s="70" t="s">
        <v>2306</v>
      </c>
      <c r="B525" s="70">
        <v>115</v>
      </c>
      <c r="C525" s="70">
        <v>13</v>
      </c>
      <c r="D525" s="70">
        <v>7</v>
      </c>
      <c r="E525" s="70">
        <v>2016</v>
      </c>
      <c r="F525" s="70" t="s">
        <v>155</v>
      </c>
      <c r="G525" s="70" t="s">
        <v>2293</v>
      </c>
      <c r="H525" s="70" t="s">
        <v>2294</v>
      </c>
      <c r="I525" s="148"/>
      <c r="J525" s="71">
        <v>164.53483680425072</v>
      </c>
      <c r="K525" s="71">
        <v>10.908791362090854</v>
      </c>
      <c r="L525" s="71">
        <v>4.1988085235174344</v>
      </c>
      <c r="M525" s="71">
        <v>57.430014037280941</v>
      </c>
      <c r="N525" s="71">
        <v>73.610479705859333</v>
      </c>
      <c r="O525" s="71">
        <v>44.574847236511765</v>
      </c>
      <c r="P525" s="71">
        <v>45.929498442675971</v>
      </c>
      <c r="Q525" s="71">
        <v>3.1373334130993134</v>
      </c>
      <c r="R525" s="71">
        <v>10.875142723248777</v>
      </c>
      <c r="S525" s="71">
        <v>3.8465250660800003</v>
      </c>
      <c r="T525" s="72"/>
      <c r="U525" s="71">
        <v>12682252</v>
      </c>
      <c r="V525" s="71">
        <v>3201</v>
      </c>
      <c r="W525" s="71">
        <v>98</v>
      </c>
      <c r="X525" s="71">
        <v>13045</v>
      </c>
      <c r="Y525" s="71">
        <v>17509</v>
      </c>
      <c r="Z525" s="71">
        <v>26216</v>
      </c>
      <c r="AA525" s="71">
        <v>9453</v>
      </c>
      <c r="AB525" s="71">
        <v>44418</v>
      </c>
      <c r="AC525" s="71">
        <v>1857367.327880482</v>
      </c>
      <c r="AD525" s="71">
        <v>3.8465250660799999</v>
      </c>
      <c r="AE525" s="72"/>
      <c r="AF525" s="71">
        <v>142095638.0082579</v>
      </c>
      <c r="AG525" s="71">
        <v>7030446.0707889544</v>
      </c>
      <c r="AH525" s="71">
        <v>661333.50435683806</v>
      </c>
      <c r="AI525" s="71">
        <v>80520176.888169602</v>
      </c>
      <c r="AJ525" s="71">
        <v>86483294.835943997</v>
      </c>
      <c r="AK525" s="71">
        <v>0</v>
      </c>
      <c r="AL525" s="71">
        <v>0</v>
      </c>
      <c r="AM525" s="71">
        <v>6092029.8087629033</v>
      </c>
      <c r="AN525" s="71">
        <v>0</v>
      </c>
      <c r="AO525" s="71">
        <v>0</v>
      </c>
      <c r="AP525" s="71">
        <v>322882919.1162802</v>
      </c>
      <c r="AQ525" s="72"/>
      <c r="AR525" s="71">
        <v>223</v>
      </c>
      <c r="AS525" s="71">
        <v>34</v>
      </c>
      <c r="AT525" s="71">
        <v>2</v>
      </c>
      <c r="AU525" s="71">
        <v>1</v>
      </c>
      <c r="AV525" s="71">
        <v>0</v>
      </c>
      <c r="AW525" s="71">
        <v>0</v>
      </c>
      <c r="AX525" s="71"/>
      <c r="AY525" s="72"/>
      <c r="AZ525" s="71">
        <v>928.59999999999991</v>
      </c>
      <c r="BA525" s="71">
        <v>1930.1</v>
      </c>
      <c r="BB525" s="71">
        <v>450</v>
      </c>
      <c r="BC525" s="71">
        <v>990</v>
      </c>
      <c r="BD525" s="71">
        <v>0</v>
      </c>
      <c r="BE525" s="71">
        <v>0</v>
      </c>
      <c r="BF525" s="71"/>
      <c r="BG525" s="72"/>
      <c r="BH525" s="71">
        <v>0</v>
      </c>
      <c r="BI525" s="71">
        <v>0</v>
      </c>
      <c r="BJ525" s="71">
        <v>2906.59</v>
      </c>
      <c r="BK525" s="71">
        <v>74.334000000000003</v>
      </c>
      <c r="BL525" s="71">
        <v>6.3940000000000001</v>
      </c>
      <c r="BM525" s="71">
        <v>0</v>
      </c>
      <c r="BN525" s="72"/>
      <c r="BO525" s="71">
        <v>0</v>
      </c>
      <c r="BP525" s="71">
        <v>0</v>
      </c>
      <c r="BQ525" s="71">
        <v>4</v>
      </c>
      <c r="BR525" s="71">
        <v>2</v>
      </c>
      <c r="BS525" s="71">
        <v>1</v>
      </c>
      <c r="BT525" s="71">
        <v>0</v>
      </c>
      <c r="BU525"/>
      <c r="BV525" s="70">
        <v>1383.76</v>
      </c>
      <c r="BW525" s="70">
        <v>81.986999999999995</v>
      </c>
      <c r="BX525" s="70">
        <v>1521.5709999999999</v>
      </c>
      <c r="BY525" s="70">
        <v>0</v>
      </c>
      <c r="BZ525" s="70">
        <v>0</v>
      </c>
      <c r="CA525" s="70">
        <v>0</v>
      </c>
      <c r="CB525" s="70">
        <v>0</v>
      </c>
      <c r="CC525" s="70">
        <v>0</v>
      </c>
      <c r="CD525" s="70">
        <v>0</v>
      </c>
    </row>
    <row r="526" spans="1:82">
      <c r="A526" s="70" t="s">
        <v>2307</v>
      </c>
      <c r="B526" s="70">
        <v>116</v>
      </c>
      <c r="C526" s="70">
        <v>14</v>
      </c>
      <c r="D526" s="70">
        <v>7</v>
      </c>
      <c r="E526" s="70">
        <v>2017</v>
      </c>
      <c r="F526" s="70" t="s">
        <v>156</v>
      </c>
      <c r="G526" s="70" t="s">
        <v>2293</v>
      </c>
      <c r="H526" s="70" t="s">
        <v>2294</v>
      </c>
      <c r="I526" s="148"/>
      <c r="J526" s="71">
        <v>165.25320438471684</v>
      </c>
      <c r="K526" s="71">
        <v>11.16075503972926</v>
      </c>
      <c r="L526" s="71">
        <v>3.7826134456721143</v>
      </c>
      <c r="M526" s="71">
        <v>55.337118172486299</v>
      </c>
      <c r="N526" s="71">
        <v>77.817362397081538</v>
      </c>
      <c r="O526" s="71">
        <v>43.730413650619717</v>
      </c>
      <c r="P526" s="71">
        <v>45.334391019940306</v>
      </c>
      <c r="Q526" s="71">
        <v>2.9833272144419101</v>
      </c>
      <c r="R526" s="71">
        <v>12.229506062803361</v>
      </c>
      <c r="S526" s="71">
        <v>7.1701488590300002</v>
      </c>
      <c r="T526" s="72"/>
      <c r="U526" s="71">
        <v>13602261</v>
      </c>
      <c r="V526" s="71">
        <v>3201</v>
      </c>
      <c r="W526" s="71">
        <v>98</v>
      </c>
      <c r="X526" s="71">
        <v>13045</v>
      </c>
      <c r="Y526" s="71">
        <v>17464</v>
      </c>
      <c r="Z526" s="71">
        <v>26146</v>
      </c>
      <c r="AA526" s="71">
        <v>9390</v>
      </c>
      <c r="AB526" s="71">
        <v>43678</v>
      </c>
      <c r="AC526" s="71">
        <v>2130123</v>
      </c>
      <c r="AD526" s="71">
        <v>7.1701488590300002</v>
      </c>
      <c r="AE526" s="72"/>
      <c r="AF526" s="71">
        <v>147633909.6732679</v>
      </c>
      <c r="AG526" s="71">
        <v>8003705.3181798691</v>
      </c>
      <c r="AH526" s="71">
        <v>800753.89329219493</v>
      </c>
      <c r="AI526" s="71">
        <v>82773028.33194752</v>
      </c>
      <c r="AJ526" s="71">
        <v>92056092.69182992</v>
      </c>
      <c r="AK526" s="71">
        <v>0</v>
      </c>
      <c r="AL526" s="71">
        <v>0</v>
      </c>
      <c r="AM526" s="71">
        <v>5999910.6796583924</v>
      </c>
      <c r="AN526" s="71">
        <v>0</v>
      </c>
      <c r="AO526" s="71">
        <v>0</v>
      </c>
      <c r="AP526" s="71">
        <v>337267400.58817583</v>
      </c>
      <c r="AQ526" s="72"/>
      <c r="AR526" s="71">
        <v>230</v>
      </c>
      <c r="AS526" s="71">
        <v>36</v>
      </c>
      <c r="AT526" s="71">
        <v>2</v>
      </c>
      <c r="AU526" s="71">
        <v>1</v>
      </c>
      <c r="AV526" s="71">
        <v>0</v>
      </c>
      <c r="AW526" s="71">
        <v>0</v>
      </c>
      <c r="AX526" s="71"/>
      <c r="AY526" s="72"/>
      <c r="AZ526" s="71">
        <v>961.09999999999991</v>
      </c>
      <c r="BA526" s="71">
        <v>2180.9</v>
      </c>
      <c r="BB526" s="71">
        <v>450</v>
      </c>
      <c r="BC526" s="71">
        <v>990</v>
      </c>
      <c r="BD526" s="71">
        <v>0</v>
      </c>
      <c r="BE526" s="71">
        <v>0</v>
      </c>
      <c r="BF526" s="71"/>
      <c r="BG526" s="72"/>
      <c r="BH526" s="71">
        <v>0</v>
      </c>
      <c r="BI526" s="71">
        <v>0</v>
      </c>
      <c r="BJ526" s="71">
        <v>3177.127</v>
      </c>
      <c r="BK526" s="71">
        <v>99.933999999999997</v>
      </c>
      <c r="BL526" s="71">
        <v>6.3540000000000001</v>
      </c>
      <c r="BM526" s="71">
        <v>0</v>
      </c>
      <c r="BN526" s="72"/>
      <c r="BO526" s="71">
        <v>0</v>
      </c>
      <c r="BP526" s="71">
        <v>0</v>
      </c>
      <c r="BQ526" s="71">
        <v>4</v>
      </c>
      <c r="BR526" s="71">
        <v>2</v>
      </c>
      <c r="BS526" s="71">
        <v>1</v>
      </c>
      <c r="BT526" s="71">
        <v>0</v>
      </c>
      <c r="BU526"/>
      <c r="BV526" s="70">
        <v>1524.663</v>
      </c>
      <c r="BW526" s="70">
        <v>79.17</v>
      </c>
      <c r="BX526" s="70">
        <v>1679.5820000000001</v>
      </c>
      <c r="BY526" s="70">
        <v>0</v>
      </c>
      <c r="BZ526" s="70">
        <v>0</v>
      </c>
      <c r="CA526" s="70">
        <v>0</v>
      </c>
      <c r="CB526" s="70">
        <v>0</v>
      </c>
      <c r="CC526" s="70">
        <v>0</v>
      </c>
      <c r="CD526" s="70">
        <v>0</v>
      </c>
    </row>
    <row r="527" spans="1:82">
      <c r="A527" s="70" t="s">
        <v>2308</v>
      </c>
      <c r="B527" s="70">
        <v>117</v>
      </c>
      <c r="C527" s="70">
        <v>15</v>
      </c>
      <c r="D527" s="70">
        <v>7</v>
      </c>
      <c r="E527" s="70">
        <v>2018</v>
      </c>
      <c r="F527" s="70" t="s">
        <v>183</v>
      </c>
      <c r="G527" s="70" t="s">
        <v>2293</v>
      </c>
      <c r="H527" s="70" t="s">
        <v>2294</v>
      </c>
      <c r="I527" s="148"/>
      <c r="J527" s="71">
        <v>171.1907196170425</v>
      </c>
      <c r="K527" s="71">
        <v>10.219691843051903</v>
      </c>
      <c r="L527" s="71">
        <v>3.5244387585577353</v>
      </c>
      <c r="M527" s="71">
        <v>53.998192961967611</v>
      </c>
      <c r="N527" s="71">
        <v>72.745589407245774</v>
      </c>
      <c r="O527" s="71">
        <v>42.675775082527011</v>
      </c>
      <c r="P527" s="71">
        <v>44.548529769509258</v>
      </c>
      <c r="Q527" s="71">
        <v>2.7253124545151799</v>
      </c>
      <c r="R527" s="71">
        <v>12.100006211585734</v>
      </c>
      <c r="S527" s="71">
        <v>3.6635311153999992</v>
      </c>
      <c r="T527" s="72"/>
      <c r="U527" s="71">
        <v>14127062</v>
      </c>
      <c r="V527" s="71">
        <v>3201</v>
      </c>
      <c r="W527" s="71">
        <v>98</v>
      </c>
      <c r="X527" s="71">
        <v>13045</v>
      </c>
      <c r="Y527" s="71">
        <v>17426</v>
      </c>
      <c r="Z527" s="71">
        <v>26004</v>
      </c>
      <c r="AA527" s="71">
        <v>9320</v>
      </c>
      <c r="AB527" s="71">
        <v>42999</v>
      </c>
      <c r="AC527" s="71">
        <v>2099307</v>
      </c>
      <c r="AD527" s="71">
        <v>3.6635311153999992</v>
      </c>
      <c r="AE527" s="72"/>
      <c r="AF527" s="71">
        <v>152723202.11123791</v>
      </c>
      <c r="AG527" s="71">
        <v>7018728.728959132</v>
      </c>
      <c r="AH527" s="71">
        <v>757188.45938395197</v>
      </c>
      <c r="AI527" s="71">
        <v>78266161.907439888</v>
      </c>
      <c r="AJ527" s="71">
        <v>90385108.250794232</v>
      </c>
      <c r="AK527" s="71">
        <v>0</v>
      </c>
      <c r="AL527" s="71">
        <v>0</v>
      </c>
      <c r="AM527" s="71">
        <v>5918860.1094901897</v>
      </c>
      <c r="AN527" s="71">
        <v>0</v>
      </c>
      <c r="AO527" s="71">
        <v>0</v>
      </c>
      <c r="AP527" s="71">
        <v>335069249.56730533</v>
      </c>
      <c r="AQ527" s="72"/>
      <c r="AR527" s="71">
        <v>242</v>
      </c>
      <c r="AS527" s="71">
        <v>36</v>
      </c>
      <c r="AT527" s="71">
        <v>2</v>
      </c>
      <c r="AU527" s="71">
        <v>1</v>
      </c>
      <c r="AV527" s="71">
        <v>0</v>
      </c>
      <c r="AW527" s="71">
        <v>0</v>
      </c>
      <c r="AX527" s="71"/>
      <c r="AY527" s="72"/>
      <c r="AZ527" s="71">
        <v>1018.4000000000001</v>
      </c>
      <c r="BA527" s="71">
        <v>2181.4</v>
      </c>
      <c r="BB527" s="71">
        <v>450</v>
      </c>
      <c r="BC527" s="71">
        <v>990</v>
      </c>
      <c r="BD527" s="71">
        <v>0</v>
      </c>
      <c r="BE527" s="71">
        <v>0</v>
      </c>
      <c r="BF527" s="71"/>
      <c r="BG527" s="72"/>
      <c r="BH527" s="71">
        <v>0</v>
      </c>
      <c r="BI527" s="71">
        <v>0</v>
      </c>
      <c r="BJ527" s="71">
        <v>3059.9670000000001</v>
      </c>
      <c r="BK527" s="71">
        <v>92.704999999999998</v>
      </c>
      <c r="BL527" s="71">
        <v>6.2119999999999997</v>
      </c>
      <c r="BM527" s="71">
        <v>0</v>
      </c>
      <c r="BN527" s="72"/>
      <c r="BO527" s="71">
        <v>0</v>
      </c>
      <c r="BP527" s="71">
        <v>0</v>
      </c>
      <c r="BQ527" s="71">
        <v>5</v>
      </c>
      <c r="BR527" s="71">
        <v>2</v>
      </c>
      <c r="BS527" s="71">
        <v>1</v>
      </c>
      <c r="BT527" s="71">
        <v>0</v>
      </c>
      <c r="BU527"/>
      <c r="BV527" s="70">
        <v>1500.2329999999999</v>
      </c>
      <c r="BW527" s="70">
        <v>100.684</v>
      </c>
      <c r="BX527" s="70">
        <v>1557.9670000000001</v>
      </c>
      <c r="BY527" s="70">
        <v>0</v>
      </c>
      <c r="BZ527" s="70">
        <v>0</v>
      </c>
      <c r="CA527" s="70">
        <v>0</v>
      </c>
      <c r="CB527" s="70">
        <v>0</v>
      </c>
      <c r="CC527" s="70">
        <v>0</v>
      </c>
      <c r="CD527" s="70">
        <v>0</v>
      </c>
    </row>
    <row r="528" spans="1:82">
      <c r="A528" s="70" t="s">
        <v>2309</v>
      </c>
      <c r="B528" s="70">
        <v>118</v>
      </c>
      <c r="C528" s="70">
        <v>16</v>
      </c>
      <c r="D528" s="70">
        <v>7</v>
      </c>
      <c r="E528" s="70">
        <v>2019</v>
      </c>
      <c r="F528" s="70" t="s">
        <v>158</v>
      </c>
      <c r="G528" s="70" t="s">
        <v>2293</v>
      </c>
      <c r="H528" s="70" t="s">
        <v>2294</v>
      </c>
      <c r="I528" s="148"/>
      <c r="J528" s="71">
        <v>156.98225180055493</v>
      </c>
      <c r="K528" s="71">
        <v>11.511521456226905</v>
      </c>
      <c r="L528" s="71">
        <v>3.5575834595767075</v>
      </c>
      <c r="M528" s="71">
        <v>54.784152323237819</v>
      </c>
      <c r="N528" s="71">
        <v>69.886902784410125</v>
      </c>
      <c r="O528" s="71">
        <v>41.369373251319757</v>
      </c>
      <c r="P528" s="71">
        <v>42.37539237853823</v>
      </c>
      <c r="Q528" s="71">
        <v>2.6019496968521301</v>
      </c>
      <c r="R528" s="71">
        <v>12.614250707204002</v>
      </c>
      <c r="S528" s="71">
        <v>3.4428297906000003</v>
      </c>
      <c r="T528" s="72"/>
      <c r="U528" s="71">
        <v>13766402</v>
      </c>
      <c r="V528" s="71">
        <v>3201</v>
      </c>
      <c r="W528" s="71">
        <v>98</v>
      </c>
      <c r="X528" s="71">
        <v>13045</v>
      </c>
      <c r="Y528" s="71">
        <v>17378</v>
      </c>
      <c r="Z528" s="71">
        <v>25900</v>
      </c>
      <c r="AA528" s="71">
        <v>8799</v>
      </c>
      <c r="AB528" s="71">
        <v>42164</v>
      </c>
      <c r="AC528" s="71">
        <v>2224372</v>
      </c>
      <c r="AD528" s="71">
        <v>3.4428297905999998</v>
      </c>
      <c r="AE528" s="72"/>
      <c r="AF528" s="71">
        <v>136984391.25807101</v>
      </c>
      <c r="AG528" s="71">
        <v>6839397.3515149737</v>
      </c>
      <c r="AH528" s="71">
        <v>800816.89075214672</v>
      </c>
      <c r="AI528" s="71">
        <v>80827947.489596277</v>
      </c>
      <c r="AJ528" s="71">
        <v>87181420.034649178</v>
      </c>
      <c r="AK528" s="71">
        <v>0</v>
      </c>
      <c r="AL528" s="71">
        <v>0</v>
      </c>
      <c r="AM528" s="71">
        <v>5742419.3895779401</v>
      </c>
      <c r="AN528" s="71">
        <v>0</v>
      </c>
      <c r="AO528" s="71">
        <v>0</v>
      </c>
      <c r="AP528" s="71">
        <v>318376392.4141615</v>
      </c>
      <c r="AQ528" s="72"/>
      <c r="AR528" s="71">
        <v>249</v>
      </c>
      <c r="AS528" s="71">
        <v>37</v>
      </c>
      <c r="AT528" s="71">
        <v>2</v>
      </c>
      <c r="AU528" s="71">
        <v>1</v>
      </c>
      <c r="AV528" s="71">
        <v>0</v>
      </c>
      <c r="AW528" s="71">
        <v>0</v>
      </c>
      <c r="AX528" s="71"/>
      <c r="AY528" s="72"/>
      <c r="AZ528" s="71">
        <v>1048.4000000000001</v>
      </c>
      <c r="BA528" s="71">
        <v>2191.4</v>
      </c>
      <c r="BB528" s="71">
        <v>244.2</v>
      </c>
      <c r="BC528" s="71">
        <v>990</v>
      </c>
      <c r="BD528" s="71">
        <v>0</v>
      </c>
      <c r="BE528" s="71">
        <v>0</v>
      </c>
      <c r="BF528" s="71"/>
      <c r="BG528" s="72"/>
      <c r="BH528" s="71">
        <v>0</v>
      </c>
      <c r="BI528" s="71">
        <v>0</v>
      </c>
      <c r="BJ528" s="71">
        <v>3028.4229999999998</v>
      </c>
      <c r="BK528" s="71">
        <v>93.456000000000003</v>
      </c>
      <c r="BL528" s="71">
        <v>6.0720000000000001</v>
      </c>
      <c r="BM528" s="71">
        <v>0</v>
      </c>
      <c r="BN528" s="72"/>
      <c r="BO528" s="71">
        <v>0</v>
      </c>
      <c r="BP528" s="71">
        <v>0</v>
      </c>
      <c r="BQ528" s="71">
        <v>5</v>
      </c>
      <c r="BR528" s="71">
        <v>2</v>
      </c>
      <c r="BS528" s="71">
        <v>1</v>
      </c>
      <c r="BT528" s="71">
        <v>0</v>
      </c>
      <c r="BU528"/>
      <c r="BV528" s="70">
        <v>1459.7280000000001</v>
      </c>
      <c r="BW528" s="70">
        <v>121.78</v>
      </c>
      <c r="BX528" s="70">
        <v>1546.443</v>
      </c>
      <c r="BY528" s="70">
        <v>0</v>
      </c>
      <c r="BZ528" s="70">
        <v>0</v>
      </c>
      <c r="CA528" s="70">
        <v>0</v>
      </c>
      <c r="CB528" s="70">
        <v>0</v>
      </c>
      <c r="CC528" s="70">
        <v>0</v>
      </c>
      <c r="CD528" s="70">
        <v>0</v>
      </c>
    </row>
    <row r="529" spans="1:82">
      <c r="A529" s="70" t="s">
        <v>2310</v>
      </c>
      <c r="B529" s="70">
        <v>119</v>
      </c>
      <c r="C529" s="70">
        <v>17</v>
      </c>
      <c r="D529" s="70">
        <v>7</v>
      </c>
      <c r="E529" s="70">
        <v>2020</v>
      </c>
      <c r="F529" s="70" t="s">
        <v>159</v>
      </c>
      <c r="G529" s="70" t="s">
        <v>2293</v>
      </c>
      <c r="H529" s="70" t="s">
        <v>2294</v>
      </c>
      <c r="I529" s="148"/>
      <c r="J529" s="71">
        <v>151.88989868853821</v>
      </c>
      <c r="K529" s="71">
        <v>11.352756414171589</v>
      </c>
      <c r="L529" s="71">
        <v>6.0117370774866634</v>
      </c>
      <c r="M529" s="71">
        <v>46.412547782871457</v>
      </c>
      <c r="N529" s="71">
        <v>64.92114952307989</v>
      </c>
      <c r="O529" s="71">
        <v>35.959934733133075</v>
      </c>
      <c r="P529" s="71">
        <v>39.446533933129963</v>
      </c>
      <c r="Q529" s="71">
        <v>2.4372004624177501</v>
      </c>
      <c r="R529" s="71">
        <v>11.279052476127394</v>
      </c>
      <c r="S529" s="71">
        <v>4.55832752354</v>
      </c>
      <c r="T529" s="72"/>
      <c r="U529" s="71">
        <v>14088133</v>
      </c>
      <c r="V529" s="71">
        <v>2856</v>
      </c>
      <c r="W529" s="71">
        <v>175</v>
      </c>
      <c r="X529" s="71">
        <v>12501</v>
      </c>
      <c r="Y529" s="71">
        <v>17276</v>
      </c>
      <c r="Z529" s="71">
        <v>25696</v>
      </c>
      <c r="AA529" s="71">
        <v>8706</v>
      </c>
      <c r="AB529" s="71">
        <v>41336</v>
      </c>
      <c r="AC529" s="71">
        <v>1999434.9999999998</v>
      </c>
      <c r="AD529" s="71">
        <v>4.55832752354</v>
      </c>
      <c r="AE529" s="72"/>
      <c r="AF529" s="71">
        <v>136089416.7900753</v>
      </c>
      <c r="AG529" s="71">
        <v>6446938.936419352</v>
      </c>
      <c r="AH529" s="71">
        <v>1389166.7404234041</v>
      </c>
      <c r="AI529" s="71">
        <v>72713145.172452837</v>
      </c>
      <c r="AJ529" s="71">
        <v>84564979.404918909</v>
      </c>
      <c r="AK529" s="71"/>
      <c r="AL529" s="71"/>
      <c r="AM529" s="71">
        <v>5394807.2525386512</v>
      </c>
      <c r="AN529" s="71"/>
      <c r="AO529" s="71"/>
      <c r="AP529" s="71">
        <v>306598454.29682851</v>
      </c>
      <c r="AQ529" s="72"/>
      <c r="AR529" s="71">
        <v>256</v>
      </c>
      <c r="AS529" s="71">
        <v>37</v>
      </c>
      <c r="AT529" s="71">
        <v>2</v>
      </c>
      <c r="AU529" s="71">
        <v>2</v>
      </c>
      <c r="AV529" s="71">
        <v>0</v>
      </c>
      <c r="AW529" s="71">
        <v>0</v>
      </c>
      <c r="AX529" s="71"/>
      <c r="AY529" s="72"/>
      <c r="AZ529" s="71">
        <v>1086.9000000000001</v>
      </c>
      <c r="BA529" s="71">
        <v>2191.4</v>
      </c>
      <c r="BB529" s="71">
        <v>244.2</v>
      </c>
      <c r="BC529" s="71">
        <v>9090</v>
      </c>
      <c r="BD529" s="71">
        <v>0</v>
      </c>
      <c r="BE529" s="71">
        <v>0</v>
      </c>
      <c r="BF529" s="71"/>
      <c r="BG529" s="72"/>
      <c r="BH529" s="71">
        <v>0</v>
      </c>
      <c r="BI529" s="71">
        <v>0</v>
      </c>
      <c r="BJ529" s="71">
        <v>2764.2579999999998</v>
      </c>
      <c r="BK529" s="71">
        <v>94.966999999999999</v>
      </c>
      <c r="BL529" s="71">
        <v>1.2589999999999999</v>
      </c>
      <c r="BM529" s="71">
        <v>0</v>
      </c>
      <c r="BN529" s="72"/>
      <c r="BO529" s="71">
        <v>0</v>
      </c>
      <c r="BP529" s="71">
        <v>0</v>
      </c>
      <c r="BQ529" s="71">
        <v>5</v>
      </c>
      <c r="BR529" s="71">
        <v>2</v>
      </c>
      <c r="BS529" s="71">
        <v>1</v>
      </c>
      <c r="BT529" s="71">
        <v>0</v>
      </c>
      <c r="BU529"/>
      <c r="BV529" s="70">
        <v>1331.0509999999999</v>
      </c>
      <c r="BW529" s="70">
        <v>110.48399999999999</v>
      </c>
      <c r="BX529" s="70">
        <v>1418.9490000000001</v>
      </c>
      <c r="BY529" s="70">
        <v>0</v>
      </c>
      <c r="BZ529" s="70">
        <v>0</v>
      </c>
      <c r="CA529" s="70">
        <v>0</v>
      </c>
      <c r="CB529" s="70">
        <v>0</v>
      </c>
      <c r="CC529" s="70">
        <v>0</v>
      </c>
      <c r="CD529" s="70">
        <v>0</v>
      </c>
    </row>
    <row r="530" spans="1:82">
      <c r="A530" s="70" t="s">
        <v>2311</v>
      </c>
      <c r="B530" s="70">
        <v>119</v>
      </c>
      <c r="C530" s="70">
        <v>18</v>
      </c>
      <c r="D530" s="70">
        <v>7</v>
      </c>
      <c r="E530" s="70">
        <v>2021</v>
      </c>
      <c r="F530" s="70" t="s">
        <v>160</v>
      </c>
      <c r="G530" s="70" t="s">
        <v>2293</v>
      </c>
      <c r="H530" s="70" t="s">
        <v>2294</v>
      </c>
      <c r="I530" s="148"/>
      <c r="J530" s="71">
        <v>152.42976402490942</v>
      </c>
      <c r="K530" s="71">
        <v>9.3138254869980432</v>
      </c>
      <c r="L530" s="71">
        <v>4.3789050304246535</v>
      </c>
      <c r="M530" s="71">
        <v>51.855336164390501</v>
      </c>
      <c r="N530" s="71">
        <v>59.519999291134802</v>
      </c>
      <c r="O530" s="71">
        <v>34.607671495126858</v>
      </c>
      <c r="P530" s="71">
        <v>40.193175649081731</v>
      </c>
      <c r="Q530" s="71">
        <v>2.3666630112476699</v>
      </c>
      <c r="R530" s="71">
        <v>11.36536596998998</v>
      </c>
      <c r="S530" s="71">
        <v>5.290646154400001</v>
      </c>
      <c r="T530" s="72"/>
      <c r="U530" s="71">
        <v>14689173</v>
      </c>
      <c r="V530" s="71">
        <v>2856</v>
      </c>
      <c r="W530" s="71">
        <v>175</v>
      </c>
      <c r="X530" s="71">
        <v>12501</v>
      </c>
      <c r="Y530" s="71">
        <v>17220</v>
      </c>
      <c r="Z530" s="71">
        <v>25463</v>
      </c>
      <c r="AA530" s="71">
        <v>8650</v>
      </c>
      <c r="AB530" s="71">
        <v>40534</v>
      </c>
      <c r="AC530" s="71">
        <v>1954530</v>
      </c>
      <c r="AD530" s="71">
        <v>5.290646154400001</v>
      </c>
      <c r="AE530" s="72"/>
      <c r="AF530" s="71">
        <v>132157003.36888997</v>
      </c>
      <c r="AG530" s="71">
        <v>6449505.103036575</v>
      </c>
      <c r="AH530" s="71">
        <v>947397.65819254797</v>
      </c>
      <c r="AI530" s="71">
        <v>80115652.660997823</v>
      </c>
      <c r="AJ530" s="71">
        <v>72095705.229274571</v>
      </c>
      <c r="AK530" s="71">
        <v>0</v>
      </c>
      <c r="AL530" s="71">
        <v>0</v>
      </c>
      <c r="AM530" s="71">
        <v>5320650.4284014842</v>
      </c>
      <c r="AN530" s="71">
        <v>0</v>
      </c>
      <c r="AO530" s="71">
        <v>0</v>
      </c>
      <c r="AP530" s="71">
        <v>297085914.44879293</v>
      </c>
      <c r="AQ530" s="72"/>
      <c r="AR530" s="71">
        <v>260</v>
      </c>
      <c r="AS530" s="71">
        <v>37</v>
      </c>
      <c r="AT530" s="71">
        <v>2</v>
      </c>
      <c r="AU530" s="71">
        <v>2</v>
      </c>
      <c r="AV530" s="71">
        <v>0</v>
      </c>
      <c r="AW530" s="71">
        <v>0</v>
      </c>
      <c r="AX530" s="71"/>
      <c r="AY530" s="72"/>
      <c r="AZ530" s="71">
        <v>1114.4000000000001</v>
      </c>
      <c r="BA530" s="71">
        <v>2191.4</v>
      </c>
      <c r="BB530" s="71">
        <v>244.2</v>
      </c>
      <c r="BC530" s="71">
        <v>9090</v>
      </c>
      <c r="BD530" s="71">
        <v>0</v>
      </c>
      <c r="BE530" s="71">
        <v>0</v>
      </c>
      <c r="BF530" s="71"/>
      <c r="BG530" s="72"/>
      <c r="BH530" s="71">
        <v>0</v>
      </c>
      <c r="BI530" s="71">
        <v>0</v>
      </c>
      <c r="BJ530" s="71">
        <v>2916.95</v>
      </c>
      <c r="BK530" s="71">
        <v>92.738</v>
      </c>
      <c r="BL530" s="71">
        <v>0</v>
      </c>
      <c r="BM530" s="71">
        <v>0</v>
      </c>
      <c r="BN530" s="72"/>
      <c r="BO530" s="71">
        <v>0</v>
      </c>
      <c r="BP530" s="71">
        <v>0</v>
      </c>
      <c r="BQ530" s="71">
        <v>5</v>
      </c>
      <c r="BR530" s="71">
        <v>2</v>
      </c>
      <c r="BS530" s="71">
        <v>0</v>
      </c>
      <c r="BT530" s="71">
        <v>0</v>
      </c>
      <c r="BU530"/>
      <c r="BV530" s="70">
        <v>1421.6869999999999</v>
      </c>
      <c r="BW530" s="70">
        <v>108.354</v>
      </c>
      <c r="BX530" s="70">
        <v>1479.6469999999999</v>
      </c>
      <c r="BY530" s="70">
        <v>0</v>
      </c>
      <c r="BZ530" s="70">
        <v>0</v>
      </c>
      <c r="CA530" s="70">
        <v>0</v>
      </c>
      <c r="CB530" s="70">
        <v>0</v>
      </c>
      <c r="CC530" s="70">
        <v>0</v>
      </c>
      <c r="CD530" s="70">
        <v>0</v>
      </c>
    </row>
    <row r="531" spans="1:82">
      <c r="A531" s="70" t="s">
        <v>2312</v>
      </c>
      <c r="B531" s="70">
        <v>119</v>
      </c>
      <c r="C531" s="70">
        <v>19</v>
      </c>
      <c r="D531" s="70">
        <v>7</v>
      </c>
      <c r="E531" s="70">
        <v>2022</v>
      </c>
      <c r="F531" s="70" t="s">
        <v>161</v>
      </c>
      <c r="G531" s="70" t="s">
        <v>2293</v>
      </c>
      <c r="H531" s="70" t="s">
        <v>2294</v>
      </c>
      <c r="I531" s="148"/>
      <c r="J531" s="71">
        <v>152.82633382101511</v>
      </c>
      <c r="K531" s="71">
        <v>9.5118679560714625</v>
      </c>
      <c r="L531" s="71">
        <v>4.3987346858974607</v>
      </c>
      <c r="M531" s="71">
        <v>48.558601075566408</v>
      </c>
      <c r="N531" s="71">
        <v>59.435932795555203</v>
      </c>
      <c r="O531" s="71">
        <v>36.177514588010595</v>
      </c>
      <c r="P531" s="71">
        <v>39.443195445944838</v>
      </c>
      <c r="Q531" s="71">
        <v>2.3413713761917552</v>
      </c>
      <c r="R531" s="71">
        <v>11.89562466050541</v>
      </c>
      <c r="S531" s="71">
        <v>6.9724527025199992</v>
      </c>
      <c r="T531" s="72"/>
      <c r="U531" s="71">
        <v>16364767</v>
      </c>
      <c r="V531" s="71">
        <v>2856</v>
      </c>
      <c r="W531" s="71">
        <v>175</v>
      </c>
      <c r="X531" s="71">
        <v>12501</v>
      </c>
      <c r="Y531" s="71">
        <v>17161</v>
      </c>
      <c r="Z531" s="71">
        <v>25290</v>
      </c>
      <c r="AA531" s="71">
        <v>8618</v>
      </c>
      <c r="AB531" s="71">
        <v>39772</v>
      </c>
      <c r="AC531" s="71">
        <v>2071412.9999999995</v>
      </c>
      <c r="AD531" s="71">
        <v>6.9724527025199992</v>
      </c>
      <c r="AE531" s="72"/>
      <c r="AF531" s="71">
        <v>139999639.94488803</v>
      </c>
      <c r="AG531" s="71">
        <v>6317883.7129425369</v>
      </c>
      <c r="AH531" s="71">
        <v>1146380.6516540889</v>
      </c>
      <c r="AI531" s="71">
        <v>73859049.804319277</v>
      </c>
      <c r="AJ531" s="71">
        <v>80521999.933244973</v>
      </c>
      <c r="AK531" s="71">
        <v>0</v>
      </c>
      <c r="AL531" s="71">
        <v>0</v>
      </c>
      <c r="AM531" s="71">
        <v>5135650.7531598005</v>
      </c>
      <c r="AN531" s="71">
        <v>0</v>
      </c>
      <c r="AO531" s="71">
        <v>0</v>
      </c>
      <c r="AP531" s="71">
        <v>306980604.80020875</v>
      </c>
      <c r="AQ531" s="72"/>
      <c r="AR531" s="71">
        <v>264</v>
      </c>
      <c r="AS531" s="71">
        <v>40</v>
      </c>
      <c r="AT531" s="71">
        <v>2</v>
      </c>
      <c r="AU531" s="71">
        <v>3</v>
      </c>
      <c r="AV531" s="71">
        <v>0</v>
      </c>
      <c r="AW531" s="71">
        <v>0</v>
      </c>
      <c r="AX531" s="71"/>
      <c r="AY531" s="72"/>
      <c r="AZ531" s="71">
        <v>1140.1999999999998</v>
      </c>
      <c r="BA531" s="71">
        <v>2310.1999999999998</v>
      </c>
      <c r="BB531" s="71">
        <v>244.2</v>
      </c>
      <c r="BC531" s="71">
        <v>36990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2313</v>
      </c>
      <c r="B532" s="70">
        <v>119</v>
      </c>
      <c r="C532" s="70">
        <v>20</v>
      </c>
      <c r="D532" s="70">
        <v>7</v>
      </c>
      <c r="E532" s="70">
        <v>2023</v>
      </c>
      <c r="F532" s="70" t="s">
        <v>1539</v>
      </c>
      <c r="G532" s="70" t="s">
        <v>2293</v>
      </c>
      <c r="H532" s="70" t="s">
        <v>2294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278</v>
      </c>
      <c r="AS532" s="71">
        <v>42</v>
      </c>
      <c r="AT532" s="71">
        <v>2</v>
      </c>
      <c r="AU532" s="71">
        <v>3</v>
      </c>
      <c r="AV532" s="71">
        <v>0</v>
      </c>
      <c r="AW532" s="71">
        <v>0</v>
      </c>
      <c r="AX532" s="71"/>
      <c r="AY532" s="72"/>
      <c r="AZ532" s="71">
        <v>1226.5999999999995</v>
      </c>
      <c r="BA532" s="71">
        <v>2480</v>
      </c>
      <c r="BB532" s="71">
        <v>244.2</v>
      </c>
      <c r="BC532" s="71">
        <v>36990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2314</v>
      </c>
      <c r="B533" s="70">
        <v>119</v>
      </c>
      <c r="C533" s="70">
        <v>21</v>
      </c>
      <c r="D533" s="70">
        <v>7</v>
      </c>
      <c r="E533" s="70">
        <v>2024</v>
      </c>
      <c r="F533" s="70" t="s">
        <v>1558</v>
      </c>
      <c r="G533" s="70" t="s">
        <v>2293</v>
      </c>
      <c r="H533" s="70" t="s">
        <v>2294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2315</v>
      </c>
      <c r="B534" s="70">
        <v>188</v>
      </c>
      <c r="C534" s="70">
        <v>1</v>
      </c>
      <c r="D534" s="70">
        <v>12</v>
      </c>
      <c r="E534" s="70">
        <v>1990</v>
      </c>
      <c r="F534" s="70" t="s">
        <v>787</v>
      </c>
      <c r="G534" s="70" t="s">
        <v>2316</v>
      </c>
      <c r="H534" s="70" t="s">
        <v>2317</v>
      </c>
      <c r="I534" s="148"/>
      <c r="J534" s="71">
        <v>201.4021992452912</v>
      </c>
      <c r="K534" s="71">
        <v>7.457588045262284</v>
      </c>
      <c r="L534" s="71">
        <v>14.882300702859791</v>
      </c>
      <c r="M534" s="71">
        <v>26.410389524736871</v>
      </c>
      <c r="N534" s="71">
        <v>42.813290013041467</v>
      </c>
      <c r="O534" s="71">
        <v>46.65561493138722</v>
      </c>
      <c r="P534" s="71">
        <v>53.786669366144572</v>
      </c>
      <c r="Q534" s="71">
        <v>3.0591364859443599</v>
      </c>
      <c r="R534" s="71">
        <v>0</v>
      </c>
      <c r="S534" s="71">
        <v>2.9819613462796908</v>
      </c>
      <c r="T534" s="72"/>
      <c r="U534" s="71">
        <v>8497803</v>
      </c>
      <c r="V534" s="71">
        <v>2638</v>
      </c>
      <c r="W534" s="71">
        <v>158</v>
      </c>
      <c r="X534" s="71">
        <v>9444</v>
      </c>
      <c r="Y534" s="71">
        <v>14120</v>
      </c>
      <c r="Z534" s="71">
        <v>19190</v>
      </c>
      <c r="AA534" s="71">
        <v>13060</v>
      </c>
      <c r="AB534" s="71">
        <v>49670</v>
      </c>
      <c r="AC534" s="71">
        <v>0</v>
      </c>
      <c r="AD534" s="71">
        <v>2.9819613462796908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2318</v>
      </c>
      <c r="B535" s="70">
        <v>189</v>
      </c>
      <c r="C535" s="70">
        <v>2</v>
      </c>
      <c r="D535" s="70">
        <v>12</v>
      </c>
      <c r="E535" s="70">
        <v>2005</v>
      </c>
      <c r="F535" s="70" t="s">
        <v>789</v>
      </c>
      <c r="G535" s="70" t="s">
        <v>2316</v>
      </c>
      <c r="H535" s="70" t="s">
        <v>2317</v>
      </c>
      <c r="I535" s="148"/>
      <c r="J535" s="71">
        <v>201.82882011526871</v>
      </c>
      <c r="K535" s="71">
        <v>4.5111046089287754</v>
      </c>
      <c r="L535" s="71">
        <v>18.775538244305331</v>
      </c>
      <c r="M535" s="71">
        <v>56.102779678862909</v>
      </c>
      <c r="N535" s="71">
        <v>62.14127532130059</v>
      </c>
      <c r="O535" s="71">
        <v>62.157794064510867</v>
      </c>
      <c r="P535" s="71">
        <v>59.946697679275943</v>
      </c>
      <c r="Q535" s="71">
        <v>2.8777287252745301</v>
      </c>
      <c r="R535" s="71">
        <v>0</v>
      </c>
      <c r="S535" s="71">
        <v>8.2267168317551373</v>
      </c>
      <c r="T535" s="72"/>
      <c r="U535" s="71">
        <v>8909551</v>
      </c>
      <c r="V535" s="71">
        <v>2047</v>
      </c>
      <c r="W535" s="71">
        <v>225</v>
      </c>
      <c r="X535" s="71">
        <v>9436</v>
      </c>
      <c r="Y535" s="71">
        <v>16780</v>
      </c>
      <c r="Z535" s="71">
        <v>29585</v>
      </c>
      <c r="AA535" s="71">
        <v>11921</v>
      </c>
      <c r="AB535" s="71">
        <v>48846</v>
      </c>
      <c r="AC535" s="71">
        <v>0</v>
      </c>
      <c r="AD535" s="71">
        <v>8.2267168317551373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2319</v>
      </c>
      <c r="B536" s="70">
        <v>190</v>
      </c>
      <c r="C536" s="70">
        <v>3</v>
      </c>
      <c r="D536" s="70">
        <v>12</v>
      </c>
      <c r="E536" s="70">
        <v>2006</v>
      </c>
      <c r="F536" s="70" t="s">
        <v>790</v>
      </c>
      <c r="G536" s="70" t="s">
        <v>2316</v>
      </c>
      <c r="H536" s="70" t="s">
        <v>2317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2320</v>
      </c>
      <c r="B537" s="70">
        <v>191</v>
      </c>
      <c r="C537" s="70">
        <v>4</v>
      </c>
      <c r="D537" s="70">
        <v>12</v>
      </c>
      <c r="E537" s="70">
        <v>2007</v>
      </c>
      <c r="F537" s="70" t="s">
        <v>791</v>
      </c>
      <c r="G537" s="70" t="s">
        <v>2316</v>
      </c>
      <c r="H537" s="70" t="s">
        <v>2317</v>
      </c>
      <c r="I537" s="148"/>
      <c r="J537" s="71">
        <v>203.83932259800309</v>
      </c>
      <c r="K537" s="71">
        <v>4.2070722848020594</v>
      </c>
      <c r="L537" s="71">
        <v>14.240752584645911</v>
      </c>
      <c r="M537" s="71">
        <v>55.573438740841247</v>
      </c>
      <c r="N537" s="71">
        <v>63.934586762944598</v>
      </c>
      <c r="O537" s="71">
        <v>60.354741911729107</v>
      </c>
      <c r="P537" s="71">
        <v>59.62351046768778</v>
      </c>
      <c r="Q537" s="71">
        <v>2.9804245187505098</v>
      </c>
      <c r="R537" s="71">
        <v>0</v>
      </c>
      <c r="S537" s="71">
        <v>5.7525244031284526</v>
      </c>
      <c r="T537" s="72"/>
      <c r="U537" s="71">
        <v>10006359</v>
      </c>
      <c r="V537" s="71">
        <v>1777</v>
      </c>
      <c r="W537" s="71">
        <v>167</v>
      </c>
      <c r="X537" s="71">
        <v>11297</v>
      </c>
      <c r="Y537" s="71">
        <v>16962</v>
      </c>
      <c r="Z537" s="71">
        <v>29863</v>
      </c>
      <c r="AA537" s="71">
        <v>11676</v>
      </c>
      <c r="AB537" s="71">
        <v>47914</v>
      </c>
      <c r="AC537" s="71">
        <v>0</v>
      </c>
      <c r="AD537" s="71">
        <v>5.7525244031284526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2321</v>
      </c>
      <c r="B538" s="70">
        <v>192</v>
      </c>
      <c r="C538" s="70">
        <v>5</v>
      </c>
      <c r="D538" s="70">
        <v>12</v>
      </c>
      <c r="E538" s="70">
        <v>2008</v>
      </c>
      <c r="F538" s="70" t="s">
        <v>792</v>
      </c>
      <c r="G538" s="70" t="s">
        <v>2316</v>
      </c>
      <c r="H538" s="70" t="s">
        <v>2317</v>
      </c>
      <c r="I538" s="148"/>
      <c r="J538" s="71">
        <v>209.6955450893218</v>
      </c>
      <c r="K538" s="71">
        <v>3.157182757484426</v>
      </c>
      <c r="L538" s="71">
        <v>12.72718677625592</v>
      </c>
      <c r="M538" s="71">
        <v>57.308699004298688</v>
      </c>
      <c r="N538" s="71">
        <v>62.258245112518139</v>
      </c>
      <c r="O538" s="71">
        <v>58.388278870475567</v>
      </c>
      <c r="P538" s="71">
        <v>58.494618838381172</v>
      </c>
      <c r="Q538" s="71">
        <v>2.89725262142206</v>
      </c>
      <c r="R538" s="71">
        <v>0</v>
      </c>
      <c r="S538" s="71">
        <v>8.0013337470207677</v>
      </c>
      <c r="T538" s="72"/>
      <c r="U538" s="71">
        <v>10790642</v>
      </c>
      <c r="V538" s="71">
        <v>1777</v>
      </c>
      <c r="W538" s="71">
        <v>167</v>
      </c>
      <c r="X538" s="71">
        <v>11297</v>
      </c>
      <c r="Y538" s="71">
        <v>16983</v>
      </c>
      <c r="Z538" s="71">
        <v>29904</v>
      </c>
      <c r="AA538" s="71">
        <v>11468</v>
      </c>
      <c r="AB538" s="71">
        <v>47343</v>
      </c>
      <c r="AC538" s="71">
        <v>0</v>
      </c>
      <c r="AD538" s="71">
        <v>8.0013337470207677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2322</v>
      </c>
      <c r="B539" s="70">
        <v>193</v>
      </c>
      <c r="C539" s="70">
        <v>6</v>
      </c>
      <c r="D539" s="70">
        <v>12</v>
      </c>
      <c r="E539" s="70">
        <v>2009</v>
      </c>
      <c r="F539" s="70" t="s">
        <v>176</v>
      </c>
      <c r="G539" s="1064" t="s">
        <v>2316</v>
      </c>
      <c r="H539" s="70" t="s">
        <v>2317</v>
      </c>
      <c r="I539" s="148"/>
      <c r="J539" s="71">
        <v>227.43094759065539</v>
      </c>
      <c r="K539" s="71">
        <v>2.8269359550336048</v>
      </c>
      <c r="L539" s="71">
        <v>13.22808670086839</v>
      </c>
      <c r="M539" s="71">
        <v>56.220743974802978</v>
      </c>
      <c r="N539" s="71">
        <v>53.936775672560053</v>
      </c>
      <c r="O539" s="71">
        <v>59.26914422395776</v>
      </c>
      <c r="P539" s="71">
        <v>56.198215751344563</v>
      </c>
      <c r="Q539" s="71">
        <v>2.73863500351773</v>
      </c>
      <c r="R539" s="71">
        <v>0</v>
      </c>
      <c r="S539" s="71">
        <v>4.456077225754342</v>
      </c>
      <c r="T539" s="72"/>
      <c r="U539" s="71">
        <v>10213279</v>
      </c>
      <c r="V539" s="71">
        <v>1751</v>
      </c>
      <c r="W539" s="71">
        <v>270</v>
      </c>
      <c r="X539" s="71">
        <v>12005</v>
      </c>
      <c r="Y539" s="71">
        <v>17046</v>
      </c>
      <c r="Z539" s="71">
        <v>29962</v>
      </c>
      <c r="AA539" s="71">
        <v>11311</v>
      </c>
      <c r="AB539" s="71">
        <v>46977</v>
      </c>
      <c r="AC539" s="71">
        <v>0</v>
      </c>
      <c r="AD539" s="71">
        <v>4.456077225754342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31.456</v>
      </c>
      <c r="BK539" s="71">
        <v>15.5</v>
      </c>
      <c r="BL539" s="71">
        <v>2.69</v>
      </c>
      <c r="BM539" s="71">
        <v>0</v>
      </c>
      <c r="BN539" s="72"/>
      <c r="BO539" s="71">
        <v>0</v>
      </c>
      <c r="BP539" s="71">
        <v>0</v>
      </c>
      <c r="BQ539" s="71">
        <v>7</v>
      </c>
      <c r="BR539" s="71">
        <v>1</v>
      </c>
      <c r="BS539" s="71">
        <v>1</v>
      </c>
      <c r="BT539" s="71">
        <v>0</v>
      </c>
      <c r="BU539"/>
      <c r="BV539" s="70">
        <v>49.646000000000001</v>
      </c>
      <c r="BW539" s="70">
        <v>0</v>
      </c>
      <c r="BX539" s="70">
        <v>0</v>
      </c>
      <c r="BY539" s="70">
        <v>0</v>
      </c>
      <c r="BZ539" s="70">
        <v>0</v>
      </c>
      <c r="CA539" s="70">
        <v>0</v>
      </c>
      <c r="CB539" s="70">
        <v>0</v>
      </c>
      <c r="CC539" s="70">
        <v>0</v>
      </c>
      <c r="CD539" s="70">
        <v>0</v>
      </c>
    </row>
    <row r="540" spans="1:82">
      <c r="A540" s="70" t="s">
        <v>2323</v>
      </c>
      <c r="B540" s="70">
        <v>194</v>
      </c>
      <c r="C540" s="70">
        <v>7</v>
      </c>
      <c r="D540" s="70">
        <v>12</v>
      </c>
      <c r="E540" s="70">
        <v>2010</v>
      </c>
      <c r="F540" s="70" t="s">
        <v>177</v>
      </c>
      <c r="G540" s="1064" t="s">
        <v>2316</v>
      </c>
      <c r="H540" s="70" t="s">
        <v>2317</v>
      </c>
      <c r="I540" s="148"/>
      <c r="J540" s="71">
        <v>183.90499119703671</v>
      </c>
      <c r="K540" s="71">
        <v>3.027118225651356</v>
      </c>
      <c r="L540" s="71">
        <v>12.70426264369857</v>
      </c>
      <c r="M540" s="71">
        <v>53.78617041246941</v>
      </c>
      <c r="N540" s="71">
        <v>60.297375239911169</v>
      </c>
      <c r="O540" s="71">
        <v>59.132835855195502</v>
      </c>
      <c r="P540" s="71">
        <v>56.842708634422067</v>
      </c>
      <c r="Q540" s="71">
        <v>2.8189126599589298</v>
      </c>
      <c r="R540" s="71">
        <v>0</v>
      </c>
      <c r="S540" s="71">
        <v>4.4137620709219991</v>
      </c>
      <c r="T540" s="72"/>
      <c r="U540" s="71">
        <v>9020529</v>
      </c>
      <c r="V540" s="71">
        <v>1751</v>
      </c>
      <c r="W540" s="71">
        <v>270</v>
      </c>
      <c r="X540" s="71">
        <v>12005</v>
      </c>
      <c r="Y540" s="71">
        <v>17128</v>
      </c>
      <c r="Z540" s="71">
        <v>30032</v>
      </c>
      <c r="AA540" s="71">
        <v>11155</v>
      </c>
      <c r="AB540" s="71">
        <v>46334</v>
      </c>
      <c r="AC540" s="71">
        <v>0</v>
      </c>
      <c r="AD540" s="71">
        <v>4.4137620709219991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31.86</v>
      </c>
      <c r="BK540" s="71">
        <v>13.436</v>
      </c>
      <c r="BL540" s="71">
        <v>2.4300000000000002</v>
      </c>
      <c r="BM540" s="71">
        <v>0</v>
      </c>
      <c r="BN540" s="72"/>
      <c r="BO540" s="71">
        <v>0</v>
      </c>
      <c r="BP540" s="71">
        <v>0</v>
      </c>
      <c r="BQ540" s="71">
        <v>7</v>
      </c>
      <c r="BR540" s="71">
        <v>1</v>
      </c>
      <c r="BS540" s="71">
        <v>1</v>
      </c>
      <c r="BT540" s="71">
        <v>0</v>
      </c>
      <c r="BU540"/>
      <c r="BV540" s="70">
        <v>47.725999999999999</v>
      </c>
      <c r="BW540" s="70">
        <v>0</v>
      </c>
      <c r="BX540" s="70">
        <v>0</v>
      </c>
      <c r="BY540" s="70">
        <v>0</v>
      </c>
      <c r="BZ540" s="70">
        <v>0</v>
      </c>
      <c r="CA540" s="70">
        <v>0</v>
      </c>
      <c r="CB540" s="70">
        <v>0</v>
      </c>
      <c r="CC540" s="70">
        <v>0</v>
      </c>
      <c r="CD540" s="70">
        <v>0</v>
      </c>
    </row>
    <row r="541" spans="1:82">
      <c r="A541" s="70" t="s">
        <v>2324</v>
      </c>
      <c r="B541" s="70">
        <v>195</v>
      </c>
      <c r="C541" s="70">
        <v>8</v>
      </c>
      <c r="D541" s="70">
        <v>12</v>
      </c>
      <c r="E541" s="70">
        <v>2011</v>
      </c>
      <c r="F541" s="70" t="s">
        <v>178</v>
      </c>
      <c r="G541" s="70" t="s">
        <v>2316</v>
      </c>
      <c r="H541" s="70" t="s">
        <v>2317</v>
      </c>
      <c r="I541" s="148"/>
      <c r="J541" s="71">
        <v>195.33699694604309</v>
      </c>
      <c r="K541" s="71">
        <v>4.3470395316748824</v>
      </c>
      <c r="L541" s="71">
        <v>13.53611506954933</v>
      </c>
      <c r="M541" s="71">
        <v>65.481641851688607</v>
      </c>
      <c r="N541" s="71">
        <v>64.846733838104512</v>
      </c>
      <c r="O541" s="71">
        <v>58.380398290293655</v>
      </c>
      <c r="P541" s="71">
        <v>55.40293283681094</v>
      </c>
      <c r="Q541" s="71">
        <v>3.2202840942856699</v>
      </c>
      <c r="R541" s="71">
        <v>0</v>
      </c>
      <c r="S541" s="71">
        <v>7.6298633645432758</v>
      </c>
      <c r="T541" s="72"/>
      <c r="U541" s="71">
        <v>8887035</v>
      </c>
      <c r="V541" s="71">
        <v>1751</v>
      </c>
      <c r="W541" s="71">
        <v>270</v>
      </c>
      <c r="X541" s="71">
        <v>12005</v>
      </c>
      <c r="Y541" s="71">
        <v>17231</v>
      </c>
      <c r="Z541" s="71">
        <v>30294</v>
      </c>
      <c r="AA541" s="71">
        <v>11196</v>
      </c>
      <c r="AB541" s="71">
        <v>45888</v>
      </c>
      <c r="AC541" s="71">
        <v>0</v>
      </c>
      <c r="AD541" s="71">
        <v>7.6298633645432758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34.987000000000002</v>
      </c>
      <c r="BK541" s="71">
        <v>12.823</v>
      </c>
      <c r="BL541" s="71">
        <v>1.494</v>
      </c>
      <c r="BM541" s="71">
        <v>0</v>
      </c>
      <c r="BN541" s="72"/>
      <c r="BO541" s="71">
        <v>0</v>
      </c>
      <c r="BP541" s="71">
        <v>0</v>
      </c>
      <c r="BQ541" s="71">
        <v>8</v>
      </c>
      <c r="BR541" s="71">
        <v>1</v>
      </c>
      <c r="BS541" s="71">
        <v>1</v>
      </c>
      <c r="BT541" s="71">
        <v>0</v>
      </c>
      <c r="BU541"/>
      <c r="BV541" s="70">
        <v>49.304000000000002</v>
      </c>
      <c r="BW541" s="70">
        <v>0</v>
      </c>
      <c r="BX541" s="70">
        <v>0</v>
      </c>
      <c r="BY541" s="70">
        <v>0</v>
      </c>
      <c r="BZ541" s="70">
        <v>0</v>
      </c>
      <c r="CA541" s="70">
        <v>0</v>
      </c>
      <c r="CB541" s="70">
        <v>0</v>
      </c>
      <c r="CC541" s="70">
        <v>0</v>
      </c>
      <c r="CD541" s="70">
        <v>0</v>
      </c>
    </row>
    <row r="542" spans="1:82">
      <c r="A542" s="70" t="s">
        <v>2325</v>
      </c>
      <c r="B542" s="70">
        <v>196</v>
      </c>
      <c r="C542" s="70">
        <v>9</v>
      </c>
      <c r="D542" s="70">
        <v>12</v>
      </c>
      <c r="E542" s="70">
        <v>2012</v>
      </c>
      <c r="F542" s="70" t="s">
        <v>179</v>
      </c>
      <c r="G542" s="70" t="s">
        <v>2316</v>
      </c>
      <c r="H542" s="70" t="s">
        <v>2317</v>
      </c>
      <c r="I542" s="148"/>
      <c r="J542" s="71">
        <v>198.02662867294481</v>
      </c>
      <c r="K542" s="71">
        <v>4.1190621525641928</v>
      </c>
      <c r="L542" s="71">
        <v>13.563202556705409</v>
      </c>
      <c r="M542" s="71">
        <v>71.585663558192735</v>
      </c>
      <c r="N542" s="71">
        <v>71.545094815463017</v>
      </c>
      <c r="O542" s="71">
        <v>58.456343511285432</v>
      </c>
      <c r="P542" s="71">
        <v>55.290159428258903</v>
      </c>
      <c r="Q542" s="71">
        <v>3.4706390272071301</v>
      </c>
      <c r="R542" s="71">
        <v>0</v>
      </c>
      <c r="S542" s="71">
        <v>5.7748096568131686</v>
      </c>
      <c r="T542" s="72"/>
      <c r="U542" s="71">
        <v>8837566</v>
      </c>
      <c r="V542" s="71">
        <v>1751</v>
      </c>
      <c r="W542" s="71">
        <v>270</v>
      </c>
      <c r="X542" s="71">
        <v>12005</v>
      </c>
      <c r="Y542" s="71">
        <v>17409</v>
      </c>
      <c r="Z542" s="71">
        <v>30574</v>
      </c>
      <c r="AA542" s="71">
        <v>11110</v>
      </c>
      <c r="AB542" s="71">
        <v>45519</v>
      </c>
      <c r="AC542" s="71">
        <v>0</v>
      </c>
      <c r="AD542" s="71">
        <v>5.7748096568131686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37.89</v>
      </c>
      <c r="BK542" s="71">
        <v>15.067</v>
      </c>
      <c r="BL542" s="71">
        <v>0</v>
      </c>
      <c r="BM542" s="71">
        <v>0</v>
      </c>
      <c r="BN542" s="72"/>
      <c r="BO542" s="71">
        <v>0</v>
      </c>
      <c r="BP542" s="71">
        <v>0</v>
      </c>
      <c r="BQ542" s="71">
        <v>8</v>
      </c>
      <c r="BR542" s="71">
        <v>1</v>
      </c>
      <c r="BS542" s="71">
        <v>0</v>
      </c>
      <c r="BT542" s="71">
        <v>0</v>
      </c>
      <c r="BU542"/>
      <c r="BV542" s="70">
        <v>52.957000000000001</v>
      </c>
      <c r="BW542" s="70">
        <v>0</v>
      </c>
      <c r="BX542" s="70">
        <v>0</v>
      </c>
      <c r="BY542" s="70">
        <v>0</v>
      </c>
      <c r="BZ542" s="70">
        <v>0</v>
      </c>
      <c r="CA542" s="70">
        <v>0</v>
      </c>
      <c r="CB542" s="70">
        <v>0</v>
      </c>
      <c r="CC542" s="70">
        <v>0</v>
      </c>
      <c r="CD542" s="70">
        <v>0</v>
      </c>
    </row>
    <row r="543" spans="1:82">
      <c r="A543" s="70" t="s">
        <v>2326</v>
      </c>
      <c r="B543" s="70">
        <v>197</v>
      </c>
      <c r="C543" s="70">
        <v>10</v>
      </c>
      <c r="D543" s="70">
        <v>12</v>
      </c>
      <c r="E543" s="70">
        <v>2013</v>
      </c>
      <c r="F543" s="70" t="s">
        <v>180</v>
      </c>
      <c r="G543" s="70" t="s">
        <v>2316</v>
      </c>
      <c r="H543" s="70" t="s">
        <v>2317</v>
      </c>
      <c r="I543" s="148"/>
      <c r="J543" s="71">
        <v>179.8471201724256</v>
      </c>
      <c r="K543" s="71">
        <v>3.6725346800664158</v>
      </c>
      <c r="L543" s="71">
        <v>13.01462623525159</v>
      </c>
      <c r="M543" s="71">
        <v>69.86743221398747</v>
      </c>
      <c r="N543" s="71">
        <v>70.901257480544018</v>
      </c>
      <c r="O543" s="71">
        <v>56.179384982502711</v>
      </c>
      <c r="P543" s="71">
        <v>55.053905761078269</v>
      </c>
      <c r="Q543" s="71">
        <v>3.4978335877580302</v>
      </c>
      <c r="R543" s="71">
        <v>0</v>
      </c>
      <c r="S543" s="71">
        <v>4.978535423550551</v>
      </c>
      <c r="T543" s="72"/>
      <c r="U543" s="71">
        <v>7521130</v>
      </c>
      <c r="V543" s="71">
        <v>1751</v>
      </c>
      <c r="W543" s="71">
        <v>270</v>
      </c>
      <c r="X543" s="71">
        <v>12005</v>
      </c>
      <c r="Y543" s="71">
        <v>17455</v>
      </c>
      <c r="Z543" s="71">
        <v>30695</v>
      </c>
      <c r="AA543" s="71">
        <v>11021</v>
      </c>
      <c r="AB543" s="71">
        <v>45218</v>
      </c>
      <c r="AC543" s="71">
        <v>0</v>
      </c>
      <c r="AD543" s="71">
        <v>4.978535423550551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43.107999999999997</v>
      </c>
      <c r="BK543" s="71">
        <v>13.29</v>
      </c>
      <c r="BL543" s="71">
        <v>0</v>
      </c>
      <c r="BM543" s="71">
        <v>0</v>
      </c>
      <c r="BN543" s="72"/>
      <c r="BO543" s="71">
        <v>0</v>
      </c>
      <c r="BP543" s="71">
        <v>0</v>
      </c>
      <c r="BQ543" s="71">
        <v>8</v>
      </c>
      <c r="BR543" s="71">
        <v>1</v>
      </c>
      <c r="BS543" s="71">
        <v>0</v>
      </c>
      <c r="BT543" s="71">
        <v>0</v>
      </c>
      <c r="BU543"/>
      <c r="BV543" s="70">
        <v>56.398000000000003</v>
      </c>
      <c r="BW543" s="70">
        <v>0</v>
      </c>
      <c r="BX543" s="70">
        <v>0</v>
      </c>
      <c r="BY543" s="70">
        <v>0</v>
      </c>
      <c r="BZ543" s="70">
        <v>0</v>
      </c>
      <c r="CA543" s="70">
        <v>0</v>
      </c>
      <c r="CB543" s="70">
        <v>0</v>
      </c>
      <c r="CC543" s="70">
        <v>0</v>
      </c>
      <c r="CD543" s="70">
        <v>0</v>
      </c>
    </row>
    <row r="544" spans="1:82">
      <c r="A544" s="70" t="s">
        <v>2327</v>
      </c>
      <c r="B544" s="70">
        <v>198</v>
      </c>
      <c r="C544" s="70">
        <v>11</v>
      </c>
      <c r="D544" s="70">
        <v>12</v>
      </c>
      <c r="E544" s="70">
        <v>2014</v>
      </c>
      <c r="F544" s="70" t="s">
        <v>181</v>
      </c>
      <c r="G544" s="70" t="s">
        <v>2316</v>
      </c>
      <c r="H544" s="70" t="s">
        <v>2317</v>
      </c>
      <c r="I544" s="148"/>
      <c r="J544" s="71">
        <v>218.17131318526549</v>
      </c>
      <c r="K544" s="71">
        <v>3.374723496413357</v>
      </c>
      <c r="L544" s="71">
        <v>18.950939354894899</v>
      </c>
      <c r="M544" s="71">
        <v>62.429733563466449</v>
      </c>
      <c r="N544" s="71">
        <v>69.07118330839225</v>
      </c>
      <c r="O544" s="71">
        <v>53.476014408074803</v>
      </c>
      <c r="P544" s="71">
        <v>54.79776401656413</v>
      </c>
      <c r="Q544" s="71">
        <v>3.3181121042528399</v>
      </c>
      <c r="R544" s="71">
        <v>0</v>
      </c>
      <c r="S544" s="71">
        <v>5.6878773628257049</v>
      </c>
      <c r="T544" s="72"/>
      <c r="U544" s="71">
        <v>10141661</v>
      </c>
      <c r="V544" s="71">
        <v>1393</v>
      </c>
      <c r="W544" s="71">
        <v>333</v>
      </c>
      <c r="X544" s="71">
        <v>11074</v>
      </c>
      <c r="Y544" s="71">
        <v>17512</v>
      </c>
      <c r="Z544" s="71">
        <v>30773</v>
      </c>
      <c r="AA544" s="71">
        <v>10913</v>
      </c>
      <c r="AB544" s="71">
        <v>44708</v>
      </c>
      <c r="AC544" s="71">
        <v>0</v>
      </c>
      <c r="AD544" s="71">
        <v>5.6878773628257049</v>
      </c>
      <c r="AE544" s="72"/>
      <c r="AF544" s="71"/>
      <c r="AG544" s="71"/>
      <c r="AH544" s="71"/>
      <c r="AI544" s="71"/>
      <c r="AJ544" s="71"/>
      <c r="AK544" s="71"/>
      <c r="AL544" s="71"/>
      <c r="AM544" s="71"/>
      <c r="AN544" s="71"/>
      <c r="AO544" s="71"/>
      <c r="AP544" s="71"/>
      <c r="AQ544" s="72"/>
      <c r="AR544" s="71">
        <v>820</v>
      </c>
      <c r="AS544" s="71">
        <v>209</v>
      </c>
      <c r="AT544" s="71">
        <v>0</v>
      </c>
      <c r="AU544" s="71">
        <v>0</v>
      </c>
      <c r="AV544" s="71">
        <v>0</v>
      </c>
      <c r="AW544" s="71">
        <v>0</v>
      </c>
      <c r="AX544" s="71"/>
      <c r="AY544" s="72"/>
      <c r="AZ544" s="71">
        <v>3407.6</v>
      </c>
      <c r="BA544" s="71">
        <v>24912.3</v>
      </c>
      <c r="BB544" s="71">
        <v>0</v>
      </c>
      <c r="BC544" s="71">
        <v>0</v>
      </c>
      <c r="BD544" s="71">
        <v>0</v>
      </c>
      <c r="BE544" s="71">
        <v>0</v>
      </c>
      <c r="BF544" s="71"/>
      <c r="BG544" s="72"/>
      <c r="BH544" s="71">
        <v>0</v>
      </c>
      <c r="BI544" s="71">
        <v>0</v>
      </c>
      <c r="BJ544" s="71">
        <v>40.234999999999999</v>
      </c>
      <c r="BK544" s="71">
        <v>9.6379999999999999</v>
      </c>
      <c r="BL544" s="71">
        <v>0</v>
      </c>
      <c r="BM544" s="71">
        <v>0</v>
      </c>
      <c r="BN544" s="72"/>
      <c r="BO544" s="71">
        <v>0</v>
      </c>
      <c r="BP544" s="71">
        <v>0</v>
      </c>
      <c r="BQ544" s="71">
        <v>7</v>
      </c>
      <c r="BR544" s="71">
        <v>1</v>
      </c>
      <c r="BS544" s="71">
        <v>0</v>
      </c>
      <c r="BT544" s="71">
        <v>0</v>
      </c>
      <c r="BU544"/>
      <c r="BV544" s="70">
        <v>49.872999999999998</v>
      </c>
      <c r="BW544" s="70">
        <v>0</v>
      </c>
      <c r="BX544" s="70">
        <v>0</v>
      </c>
      <c r="BY544" s="70">
        <v>0</v>
      </c>
      <c r="BZ544" s="70">
        <v>0</v>
      </c>
      <c r="CA544" s="70">
        <v>0</v>
      </c>
      <c r="CB544" s="70">
        <v>0</v>
      </c>
      <c r="CC544" s="70">
        <v>0</v>
      </c>
      <c r="CD544" s="70">
        <v>0</v>
      </c>
    </row>
    <row r="545" spans="1:82">
      <c r="A545" s="70" t="s">
        <v>2328</v>
      </c>
      <c r="B545" s="70">
        <v>199</v>
      </c>
      <c r="C545" s="70">
        <v>12</v>
      </c>
      <c r="D545" s="70">
        <v>12</v>
      </c>
      <c r="E545" s="70">
        <v>2015</v>
      </c>
      <c r="F545" s="70" t="s">
        <v>182</v>
      </c>
      <c r="G545" s="70" t="s">
        <v>2316</v>
      </c>
      <c r="H545" s="70" t="s">
        <v>2317</v>
      </c>
      <c r="I545" s="148"/>
      <c r="J545" s="71">
        <v>177.48597763754529</v>
      </c>
      <c r="K545" s="71">
        <v>3.2289764951971232</v>
      </c>
      <c r="L545" s="71">
        <v>19.08308930412624</v>
      </c>
      <c r="M545" s="71">
        <v>69.464890572726404</v>
      </c>
      <c r="N545" s="71">
        <v>65.532606476227073</v>
      </c>
      <c r="O545" s="71">
        <v>53.064379436652942</v>
      </c>
      <c r="P545" s="71">
        <v>54.393806090332106</v>
      </c>
      <c r="Q545" s="71">
        <v>3.2052793497019598</v>
      </c>
      <c r="R545" s="71">
        <v>0</v>
      </c>
      <c r="S545" s="71">
        <v>5.8554887522760639</v>
      </c>
      <c r="T545" s="72"/>
      <c r="U545" s="71">
        <v>9218060</v>
      </c>
      <c r="V545" s="71">
        <v>1393</v>
      </c>
      <c r="W545" s="71">
        <v>333</v>
      </c>
      <c r="X545" s="71">
        <v>11074</v>
      </c>
      <c r="Y545" s="71">
        <v>17616</v>
      </c>
      <c r="Z545" s="71">
        <v>30830</v>
      </c>
      <c r="AA545" s="71">
        <v>10824</v>
      </c>
      <c r="AB545" s="71">
        <v>44117</v>
      </c>
      <c r="AC545" s="71">
        <v>0</v>
      </c>
      <c r="AD545" s="71">
        <v>5.8554887522760639</v>
      </c>
      <c r="AE545" s="72"/>
      <c r="AF545" s="71">
        <v>99601437.923770279</v>
      </c>
      <c r="AG545" s="71">
        <v>2529689.8174738842</v>
      </c>
      <c r="AH545" s="71">
        <v>3652617.4827510682</v>
      </c>
      <c r="AI545" s="71">
        <v>84933911.529721573</v>
      </c>
      <c r="AJ545" s="71">
        <v>96578019.370736614</v>
      </c>
      <c r="AK545" s="71">
        <v>0</v>
      </c>
      <c r="AL545" s="71">
        <v>0</v>
      </c>
      <c r="AM545" s="71">
        <v>6046049.7861453844</v>
      </c>
      <c r="AN545" s="71">
        <v>0</v>
      </c>
      <c r="AO545" s="71">
        <v>0</v>
      </c>
      <c r="AP545" s="71">
        <v>293341725.91059881</v>
      </c>
      <c r="AQ545" s="72"/>
      <c r="AR545" s="71">
        <v>906</v>
      </c>
      <c r="AS545" s="71">
        <v>271</v>
      </c>
      <c r="AT545" s="71">
        <v>0</v>
      </c>
      <c r="AU545" s="71">
        <v>0</v>
      </c>
      <c r="AV545" s="71">
        <v>0</v>
      </c>
      <c r="AW545" s="71">
        <v>0</v>
      </c>
      <c r="AX545" s="71"/>
      <c r="AY545" s="72"/>
      <c r="AZ545" s="71">
        <v>3861</v>
      </c>
      <c r="BA545" s="71">
        <v>30169.1</v>
      </c>
      <c r="BB545" s="71">
        <v>0</v>
      </c>
      <c r="BC545" s="71">
        <v>0</v>
      </c>
      <c r="BD545" s="71">
        <v>0</v>
      </c>
      <c r="BE545" s="71">
        <v>0</v>
      </c>
      <c r="BF545" s="71"/>
      <c r="BG545" s="72"/>
      <c r="BH545" s="71">
        <v>0</v>
      </c>
      <c r="BI545" s="71">
        <v>0</v>
      </c>
      <c r="BJ545" s="71">
        <v>37.036000000000001</v>
      </c>
      <c r="BK545" s="71">
        <v>10.882999999999999</v>
      </c>
      <c r="BL545" s="71">
        <v>0</v>
      </c>
      <c r="BM545" s="71">
        <v>0</v>
      </c>
      <c r="BN545" s="72"/>
      <c r="BO545" s="71">
        <v>0</v>
      </c>
      <c r="BP545" s="71">
        <v>0</v>
      </c>
      <c r="BQ545" s="71">
        <v>6</v>
      </c>
      <c r="BR545" s="71">
        <v>1</v>
      </c>
      <c r="BS545" s="71">
        <v>0</v>
      </c>
      <c r="BT545" s="71">
        <v>0</v>
      </c>
      <c r="BU545"/>
      <c r="BV545" s="70">
        <v>47.918999999999997</v>
      </c>
      <c r="BW545" s="70">
        <v>0</v>
      </c>
      <c r="BX545" s="70">
        <v>0</v>
      </c>
      <c r="BY545" s="70">
        <v>0</v>
      </c>
      <c r="BZ545" s="70">
        <v>0</v>
      </c>
      <c r="CA545" s="70">
        <v>0</v>
      </c>
      <c r="CB545" s="70">
        <v>0</v>
      </c>
      <c r="CC545" s="70">
        <v>0</v>
      </c>
      <c r="CD545" s="70">
        <v>0</v>
      </c>
    </row>
    <row r="546" spans="1:82">
      <c r="A546" s="70" t="s">
        <v>2329</v>
      </c>
      <c r="B546" s="70">
        <v>200</v>
      </c>
      <c r="C546" s="70">
        <v>13</v>
      </c>
      <c r="D546" s="70">
        <v>12</v>
      </c>
      <c r="E546" s="70">
        <v>2016</v>
      </c>
      <c r="F546" s="70" t="s">
        <v>155</v>
      </c>
      <c r="G546" s="70" t="s">
        <v>2316</v>
      </c>
      <c r="H546" s="70" t="s">
        <v>2317</v>
      </c>
      <c r="I546" s="148"/>
      <c r="J546" s="71">
        <v>231.94869052607262</v>
      </c>
      <c r="K546" s="71">
        <v>2.9997234903289502</v>
      </c>
      <c r="L546" s="71">
        <v>18.948778683618887</v>
      </c>
      <c r="M546" s="71">
        <v>50.811774124684504</v>
      </c>
      <c r="N546" s="71">
        <v>57.747001756550056</v>
      </c>
      <c r="O546" s="71">
        <v>54.159391555714429</v>
      </c>
      <c r="P546" s="71">
        <v>54.816100860073021</v>
      </c>
      <c r="Q546" s="71">
        <v>3.0701623546127212</v>
      </c>
      <c r="R546" s="71">
        <v>0</v>
      </c>
      <c r="S546" s="71">
        <v>4.5470997787227443</v>
      </c>
      <c r="T546" s="72"/>
      <c r="U546" s="71">
        <v>10855557</v>
      </c>
      <c r="V546" s="71">
        <v>1393</v>
      </c>
      <c r="W546" s="71">
        <v>333</v>
      </c>
      <c r="X546" s="71">
        <v>11074</v>
      </c>
      <c r="Y546" s="71">
        <v>17631</v>
      </c>
      <c r="Z546" s="71">
        <v>31853</v>
      </c>
      <c r="AA546" s="71">
        <v>11282</v>
      </c>
      <c r="AB546" s="71">
        <v>43467</v>
      </c>
      <c r="AC546" s="71">
        <v>0</v>
      </c>
      <c r="AD546" s="71">
        <v>4.5470997787227443</v>
      </c>
      <c r="AE546" s="72"/>
      <c r="AF546" s="71">
        <v>130381075.564088</v>
      </c>
      <c r="AG546" s="71">
        <v>2255369.1460028128</v>
      </c>
      <c r="AH546" s="71">
        <v>3275310.8620063639</v>
      </c>
      <c r="AI546" s="71">
        <v>79043246.415308416</v>
      </c>
      <c r="AJ546" s="71">
        <v>82972051.905820429</v>
      </c>
      <c r="AK546" s="71">
        <v>0</v>
      </c>
      <c r="AL546" s="71">
        <v>0</v>
      </c>
      <c r="AM546" s="71">
        <v>5961597.9940001154</v>
      </c>
      <c r="AN546" s="71">
        <v>0</v>
      </c>
      <c r="AO546" s="71">
        <v>0</v>
      </c>
      <c r="AP546" s="71">
        <v>303888651.88722616</v>
      </c>
      <c r="AQ546" s="72"/>
      <c r="AR546" s="71">
        <v>970</v>
      </c>
      <c r="AS546" s="71">
        <v>314</v>
      </c>
      <c r="AT546" s="71">
        <v>0</v>
      </c>
      <c r="AU546" s="71">
        <v>0</v>
      </c>
      <c r="AV546" s="71">
        <v>0</v>
      </c>
      <c r="AW546" s="71">
        <v>0</v>
      </c>
      <c r="AX546" s="71"/>
      <c r="AY546" s="72"/>
      <c r="AZ546" s="71">
        <v>4175.5</v>
      </c>
      <c r="BA546" s="71">
        <v>49493</v>
      </c>
      <c r="BB546" s="71">
        <v>0</v>
      </c>
      <c r="BC546" s="71">
        <v>0</v>
      </c>
      <c r="BD546" s="71">
        <v>0</v>
      </c>
      <c r="BE546" s="71">
        <v>0</v>
      </c>
      <c r="BF546" s="71"/>
      <c r="BG546" s="72"/>
      <c r="BH546" s="71">
        <v>0</v>
      </c>
      <c r="BI546" s="71">
        <v>0</v>
      </c>
      <c r="BJ546" s="71">
        <v>30.221</v>
      </c>
      <c r="BK546" s="71">
        <v>12.356999999999999</v>
      </c>
      <c r="BL546" s="71">
        <v>0</v>
      </c>
      <c r="BM546" s="71">
        <v>0</v>
      </c>
      <c r="BN546" s="72"/>
      <c r="BO546" s="71">
        <v>0</v>
      </c>
      <c r="BP546" s="71">
        <v>0</v>
      </c>
      <c r="BQ546" s="71">
        <v>6</v>
      </c>
      <c r="BR546" s="71">
        <v>1</v>
      </c>
      <c r="BS546" s="71">
        <v>0</v>
      </c>
      <c r="BT546" s="71">
        <v>0</v>
      </c>
      <c r="BU546"/>
      <c r="BV546" s="70">
        <v>42.578000000000003</v>
      </c>
      <c r="BW546" s="70">
        <v>0</v>
      </c>
      <c r="BX546" s="70">
        <v>0</v>
      </c>
      <c r="BY546" s="70">
        <v>0</v>
      </c>
      <c r="BZ546" s="70">
        <v>0</v>
      </c>
      <c r="CA546" s="70">
        <v>0</v>
      </c>
      <c r="CB546" s="70">
        <v>0</v>
      </c>
      <c r="CC546" s="70">
        <v>0</v>
      </c>
      <c r="CD546" s="70">
        <v>0</v>
      </c>
    </row>
    <row r="547" spans="1:82">
      <c r="A547" s="70" t="s">
        <v>2330</v>
      </c>
      <c r="B547" s="70">
        <v>201</v>
      </c>
      <c r="C547" s="70">
        <v>14</v>
      </c>
      <c r="D547" s="70">
        <v>12</v>
      </c>
      <c r="E547" s="70">
        <v>2017</v>
      </c>
      <c r="F547" s="70" t="s">
        <v>156</v>
      </c>
      <c r="G547" s="70" t="s">
        <v>2316</v>
      </c>
      <c r="H547" s="70" t="s">
        <v>2317</v>
      </c>
      <c r="I547" s="148"/>
      <c r="J547" s="71">
        <v>199.08888849963861</v>
      </c>
      <c r="K547" s="71">
        <v>2.9866546416974011</v>
      </c>
      <c r="L547" s="71">
        <v>18.869062474470617</v>
      </c>
      <c r="M547" s="71">
        <v>46.211613152987162</v>
      </c>
      <c r="N547" s="71">
        <v>62.358114811616041</v>
      </c>
      <c r="O547" s="71">
        <v>52.822379098671767</v>
      </c>
      <c r="P547" s="71">
        <v>53.966754294024781</v>
      </c>
      <c r="Q547" s="71">
        <v>2.9274555705613898</v>
      </c>
      <c r="R547" s="71">
        <v>0</v>
      </c>
      <c r="S547" s="71">
        <v>5.58334996981168</v>
      </c>
      <c r="T547" s="72"/>
      <c r="U547" s="71">
        <v>10993316</v>
      </c>
      <c r="V547" s="71">
        <v>1393</v>
      </c>
      <c r="W547" s="71">
        <v>333</v>
      </c>
      <c r="X547" s="71">
        <v>11074</v>
      </c>
      <c r="Y547" s="71">
        <v>17667</v>
      </c>
      <c r="Z547" s="71">
        <v>31582</v>
      </c>
      <c r="AA547" s="71">
        <v>11178</v>
      </c>
      <c r="AB547" s="71">
        <v>42860</v>
      </c>
      <c r="AC547" s="71">
        <v>0</v>
      </c>
      <c r="AD547" s="71">
        <v>5.58334996981168</v>
      </c>
      <c r="AE547" s="72"/>
      <c r="AF547" s="71">
        <v>123169911.36972921</v>
      </c>
      <c r="AG547" s="71">
        <v>2272714.6677213782</v>
      </c>
      <c r="AH547" s="71">
        <v>3920419.2354694749</v>
      </c>
      <c r="AI547" s="71">
        <v>74797751.121575534</v>
      </c>
      <c r="AJ547" s="71">
        <v>91766751.795383722</v>
      </c>
      <c r="AK547" s="71">
        <v>0</v>
      </c>
      <c r="AL547" s="71">
        <v>0</v>
      </c>
      <c r="AM547" s="71">
        <v>5887544.5700388895</v>
      </c>
      <c r="AN547" s="71">
        <v>0</v>
      </c>
      <c r="AO547" s="71">
        <v>0</v>
      </c>
      <c r="AP547" s="71">
        <v>301815092.75991821</v>
      </c>
      <c r="AQ547" s="72"/>
      <c r="AR547" s="71">
        <v>1035</v>
      </c>
      <c r="AS547" s="71">
        <v>367</v>
      </c>
      <c r="AT547" s="71">
        <v>0</v>
      </c>
      <c r="AU547" s="71">
        <v>0</v>
      </c>
      <c r="AV547" s="71">
        <v>0</v>
      </c>
      <c r="AW547" s="71">
        <v>0</v>
      </c>
      <c r="AX547" s="71"/>
      <c r="AY547" s="72"/>
      <c r="AZ547" s="71">
        <v>4539.8</v>
      </c>
      <c r="BA547" s="71">
        <v>51702.5</v>
      </c>
      <c r="BB547" s="71">
        <v>0</v>
      </c>
      <c r="BC547" s="71">
        <v>0</v>
      </c>
      <c r="BD547" s="71">
        <v>0</v>
      </c>
      <c r="BE547" s="71">
        <v>0</v>
      </c>
      <c r="BF547" s="71"/>
      <c r="BG547" s="72"/>
      <c r="BH547" s="71">
        <v>0</v>
      </c>
      <c r="BI547" s="71">
        <v>0</v>
      </c>
      <c r="BJ547" s="71">
        <v>32.835999999999999</v>
      </c>
      <c r="BK547" s="71">
        <v>11.747</v>
      </c>
      <c r="BL547" s="71">
        <v>0</v>
      </c>
      <c r="BM547" s="71">
        <v>0</v>
      </c>
      <c r="BN547" s="72"/>
      <c r="BO547" s="71">
        <v>0</v>
      </c>
      <c r="BP547" s="71">
        <v>0</v>
      </c>
      <c r="BQ547" s="71">
        <v>6</v>
      </c>
      <c r="BR547" s="71">
        <v>1</v>
      </c>
      <c r="BS547" s="71">
        <v>0</v>
      </c>
      <c r="BT547" s="71">
        <v>0</v>
      </c>
      <c r="BU547"/>
      <c r="BV547" s="70">
        <v>44.582999999999998</v>
      </c>
      <c r="BW547" s="70">
        <v>0</v>
      </c>
      <c r="BX547" s="70">
        <v>0</v>
      </c>
      <c r="BY547" s="70">
        <v>0</v>
      </c>
      <c r="BZ547" s="70">
        <v>0</v>
      </c>
      <c r="CA547" s="70">
        <v>0</v>
      </c>
      <c r="CB547" s="70">
        <v>0</v>
      </c>
      <c r="CC547" s="70">
        <v>0</v>
      </c>
      <c r="CD547" s="70">
        <v>0</v>
      </c>
    </row>
    <row r="548" spans="1:82">
      <c r="A548" s="70" t="s">
        <v>2331</v>
      </c>
      <c r="B548" s="70">
        <v>202</v>
      </c>
      <c r="C548" s="70">
        <v>15</v>
      </c>
      <c r="D548" s="70">
        <v>12</v>
      </c>
      <c r="E548" s="70">
        <v>2018</v>
      </c>
      <c r="F548" s="70" t="s">
        <v>183</v>
      </c>
      <c r="G548" s="70" t="s">
        <v>2316</v>
      </c>
      <c r="H548" s="70" t="s">
        <v>2317</v>
      </c>
      <c r="I548" s="148"/>
      <c r="J548" s="71">
        <v>202.91021744965235</v>
      </c>
      <c r="K548" s="71">
        <v>2.8181301149380329</v>
      </c>
      <c r="L548" s="71">
        <v>17.698662754534453</v>
      </c>
      <c r="M548" s="71">
        <v>49.04333992587835</v>
      </c>
      <c r="N548" s="71">
        <v>59.16621465621337</v>
      </c>
      <c r="O548" s="71">
        <v>51.411475388798792</v>
      </c>
      <c r="P548" s="71">
        <v>52.655215015119531</v>
      </c>
      <c r="Q548" s="71">
        <v>2.67416412197736</v>
      </c>
      <c r="R548" s="71">
        <v>0</v>
      </c>
      <c r="S548" s="71">
        <v>5.7019377408087282</v>
      </c>
      <c r="T548" s="72"/>
      <c r="U548" s="71">
        <v>11164792</v>
      </c>
      <c r="V548" s="71">
        <v>1393</v>
      </c>
      <c r="W548" s="71">
        <v>333</v>
      </c>
      <c r="X548" s="71">
        <v>11074</v>
      </c>
      <c r="Y548" s="71">
        <v>17650</v>
      </c>
      <c r="Z548" s="71">
        <v>31327</v>
      </c>
      <c r="AA548" s="71">
        <v>11016</v>
      </c>
      <c r="AB548" s="71">
        <v>42192</v>
      </c>
      <c r="AC548" s="71">
        <v>0</v>
      </c>
      <c r="AD548" s="71">
        <v>5.7019377408087282</v>
      </c>
      <c r="AE548" s="72"/>
      <c r="AF548" s="71">
        <v>123479652.9280858</v>
      </c>
      <c r="AG548" s="71">
        <v>2018182.676621831</v>
      </c>
      <c r="AH548" s="71">
        <v>3766257.7189506162</v>
      </c>
      <c r="AI548" s="71">
        <v>77510000.750645414</v>
      </c>
      <c r="AJ548" s="71">
        <v>87202680.100578621</v>
      </c>
      <c r="AK548" s="71">
        <v>0</v>
      </c>
      <c r="AL548" s="71">
        <v>0</v>
      </c>
      <c r="AM548" s="71">
        <v>5807775.6631458877</v>
      </c>
      <c r="AN548" s="71">
        <v>0</v>
      </c>
      <c r="AO548" s="71">
        <v>0</v>
      </c>
      <c r="AP548" s="71">
        <v>299784549.83802819</v>
      </c>
      <c r="AQ548" s="72"/>
      <c r="AR548" s="71">
        <v>1096</v>
      </c>
      <c r="AS548" s="71">
        <v>413</v>
      </c>
      <c r="AT548" s="71">
        <v>0</v>
      </c>
      <c r="AU548" s="71">
        <v>0</v>
      </c>
      <c r="AV548" s="71">
        <v>0</v>
      </c>
      <c r="AW548" s="71">
        <v>0</v>
      </c>
      <c r="AX548" s="71"/>
      <c r="AY548" s="72"/>
      <c r="AZ548" s="71">
        <v>4860.4000000000015</v>
      </c>
      <c r="BA548" s="71">
        <v>53798</v>
      </c>
      <c r="BB548" s="71">
        <v>0</v>
      </c>
      <c r="BC548" s="71">
        <v>0</v>
      </c>
      <c r="BD548" s="71">
        <v>0</v>
      </c>
      <c r="BE548" s="71">
        <v>0</v>
      </c>
      <c r="BF548" s="71"/>
      <c r="BG548" s="72"/>
      <c r="BH548" s="71">
        <v>0</v>
      </c>
      <c r="BI548" s="71">
        <v>0</v>
      </c>
      <c r="BJ548" s="71">
        <v>38.442</v>
      </c>
      <c r="BK548" s="71">
        <v>11.004</v>
      </c>
      <c r="BL548" s="71">
        <v>0</v>
      </c>
      <c r="BM548" s="71">
        <v>0</v>
      </c>
      <c r="BN548" s="72"/>
      <c r="BO548" s="71">
        <v>0</v>
      </c>
      <c r="BP548" s="71">
        <v>0</v>
      </c>
      <c r="BQ548" s="71">
        <v>6</v>
      </c>
      <c r="BR548" s="71">
        <v>1</v>
      </c>
      <c r="BS548" s="71">
        <v>0</v>
      </c>
      <c r="BT548" s="71">
        <v>0</v>
      </c>
      <c r="BU548"/>
      <c r="BV548" s="70">
        <v>49.445999999999998</v>
      </c>
      <c r="BW548" s="70">
        <v>0</v>
      </c>
      <c r="BX548" s="70">
        <v>0</v>
      </c>
      <c r="BY548" s="70">
        <v>0</v>
      </c>
      <c r="BZ548" s="70">
        <v>0</v>
      </c>
      <c r="CA548" s="70">
        <v>0</v>
      </c>
      <c r="CB548" s="70">
        <v>0</v>
      </c>
      <c r="CC548" s="70">
        <v>0</v>
      </c>
      <c r="CD548" s="70">
        <v>0</v>
      </c>
    </row>
    <row r="549" spans="1:82">
      <c r="A549" s="70" t="s">
        <v>2332</v>
      </c>
      <c r="B549" s="70">
        <v>203</v>
      </c>
      <c r="C549" s="70">
        <v>16</v>
      </c>
      <c r="D549" s="70">
        <v>12</v>
      </c>
      <c r="E549" s="70">
        <v>2019</v>
      </c>
      <c r="F549" s="70" t="s">
        <v>158</v>
      </c>
      <c r="G549" s="70" t="s">
        <v>2316</v>
      </c>
      <c r="H549" s="70" t="s">
        <v>2317</v>
      </c>
      <c r="I549" s="148"/>
      <c r="J549" s="71">
        <v>222.97872078720886</v>
      </c>
      <c r="K549" s="71">
        <v>2.5734737487401755</v>
      </c>
      <c r="L549" s="71">
        <v>17.850941182538349</v>
      </c>
      <c r="M549" s="71">
        <v>47.939750137766808</v>
      </c>
      <c r="N549" s="71">
        <v>56.383626567728037</v>
      </c>
      <c r="O549" s="71">
        <v>48.397374884748601</v>
      </c>
      <c r="P549" s="71">
        <v>49.801560698541188</v>
      </c>
      <c r="Q549" s="71">
        <v>2.5538774358273799</v>
      </c>
      <c r="R549" s="71">
        <v>0</v>
      </c>
      <c r="S549" s="71">
        <v>4.5122260816298914</v>
      </c>
      <c r="T549" s="72"/>
      <c r="U549" s="71">
        <v>12306185</v>
      </c>
      <c r="V549" s="71">
        <v>1393</v>
      </c>
      <c r="W549" s="71">
        <v>333</v>
      </c>
      <c r="X549" s="71">
        <v>11074</v>
      </c>
      <c r="Y549" s="71">
        <v>17640</v>
      </c>
      <c r="Z549" s="71">
        <v>30300</v>
      </c>
      <c r="AA549" s="71">
        <v>10341</v>
      </c>
      <c r="AB549" s="71">
        <v>41385</v>
      </c>
      <c r="AC549" s="71">
        <v>0</v>
      </c>
      <c r="AD549" s="71">
        <v>4.5122260816298914</v>
      </c>
      <c r="AE549" s="72"/>
      <c r="AF549" s="71">
        <v>134821014.58867401</v>
      </c>
      <c r="AG549" s="71">
        <v>1948746.191120924</v>
      </c>
      <c r="AH549" s="71">
        <v>3986589.1326374048</v>
      </c>
      <c r="AI549" s="71">
        <v>78865393.846825793</v>
      </c>
      <c r="AJ549" s="71">
        <v>83618046.336368099</v>
      </c>
      <c r="AK549" s="71">
        <v>0</v>
      </c>
      <c r="AL549" s="71">
        <v>0</v>
      </c>
      <c r="AM549" s="71">
        <v>5636325.4538868004</v>
      </c>
      <c r="AN549" s="71">
        <v>0</v>
      </c>
      <c r="AO549" s="71">
        <v>0</v>
      </c>
      <c r="AP549" s="71">
        <v>308876115.54951304</v>
      </c>
      <c r="AQ549" s="72"/>
      <c r="AR549" s="71">
        <v>1163</v>
      </c>
      <c r="AS549" s="71">
        <v>538</v>
      </c>
      <c r="AT549" s="71">
        <v>0</v>
      </c>
      <c r="AU549" s="71">
        <v>0</v>
      </c>
      <c r="AV549" s="71">
        <v>0</v>
      </c>
      <c r="AW549" s="71">
        <v>0</v>
      </c>
      <c r="AX549" s="71"/>
      <c r="AY549" s="72"/>
      <c r="AZ549" s="71">
        <v>5199.9000000000033</v>
      </c>
      <c r="BA549" s="71">
        <v>94724.6</v>
      </c>
      <c r="BB549" s="71">
        <v>0</v>
      </c>
      <c r="BC549" s="71">
        <v>0</v>
      </c>
      <c r="BD549" s="71">
        <v>0</v>
      </c>
      <c r="BE549" s="71">
        <v>0</v>
      </c>
      <c r="BF549" s="71"/>
      <c r="BG549" s="72"/>
      <c r="BH549" s="71">
        <v>0</v>
      </c>
      <c r="BI549" s="71">
        <v>0</v>
      </c>
      <c r="BJ549" s="71">
        <v>34.531999999999996</v>
      </c>
      <c r="BK549" s="71">
        <v>10.305999999999999</v>
      </c>
      <c r="BL549" s="71">
        <v>0</v>
      </c>
      <c r="BM549" s="71">
        <v>0</v>
      </c>
      <c r="BN549" s="72"/>
      <c r="BO549" s="71">
        <v>0</v>
      </c>
      <c r="BP549" s="71">
        <v>0</v>
      </c>
      <c r="BQ549" s="71">
        <v>6</v>
      </c>
      <c r="BR549" s="71">
        <v>1</v>
      </c>
      <c r="BS549" s="71">
        <v>0</v>
      </c>
      <c r="BT549" s="71">
        <v>0</v>
      </c>
      <c r="BU549"/>
      <c r="BV549" s="70">
        <v>44.838000000000001</v>
      </c>
      <c r="BW549" s="70">
        <v>0</v>
      </c>
      <c r="BX549" s="70">
        <v>0</v>
      </c>
      <c r="BY549" s="70">
        <v>0</v>
      </c>
      <c r="BZ549" s="70">
        <v>0</v>
      </c>
      <c r="CA549" s="70">
        <v>0</v>
      </c>
      <c r="CB549" s="70">
        <v>0</v>
      </c>
      <c r="CC549" s="70">
        <v>0</v>
      </c>
      <c r="CD549" s="70">
        <v>0</v>
      </c>
    </row>
    <row r="550" spans="1:82">
      <c r="A550" s="70" t="s">
        <v>2333</v>
      </c>
      <c r="B550" s="70">
        <v>204</v>
      </c>
      <c r="C550" s="70">
        <v>17</v>
      </c>
      <c r="D550" s="70">
        <v>12</v>
      </c>
      <c r="E550" s="70">
        <v>2020</v>
      </c>
      <c r="F550" s="70" t="s">
        <v>159</v>
      </c>
      <c r="G550" s="70" t="s">
        <v>2316</v>
      </c>
      <c r="H550" s="70" t="s">
        <v>2317</v>
      </c>
      <c r="I550" s="148"/>
      <c r="J550" s="71">
        <v>220.3340026767159</v>
      </c>
      <c r="K550" s="71">
        <v>2.3076390653327303</v>
      </c>
      <c r="L550" s="71">
        <v>25.856746554935324</v>
      </c>
      <c r="M550" s="71">
        <v>39.419020384817742</v>
      </c>
      <c r="N550" s="71">
        <v>53.603938540518328</v>
      </c>
      <c r="O550" s="71">
        <v>43.113856991686013</v>
      </c>
      <c r="P550" s="71">
        <v>48.100666693557052</v>
      </c>
      <c r="Q550" s="71">
        <v>2.39321576276215</v>
      </c>
      <c r="R550" s="71">
        <v>0</v>
      </c>
      <c r="S550" s="71">
        <v>7.6564717041153463</v>
      </c>
      <c r="T550" s="72"/>
      <c r="U550" s="71">
        <v>14733756</v>
      </c>
      <c r="V550" s="71">
        <v>1063</v>
      </c>
      <c r="W550" s="71">
        <v>523</v>
      </c>
      <c r="X550" s="71">
        <v>10127</v>
      </c>
      <c r="Y550" s="71">
        <v>17576</v>
      </c>
      <c r="Z550" s="71">
        <v>30808</v>
      </c>
      <c r="AA550" s="71">
        <v>10616</v>
      </c>
      <c r="AB550" s="71">
        <v>40590</v>
      </c>
      <c r="AC550" s="71">
        <v>0</v>
      </c>
      <c r="AD550" s="71">
        <v>7.6564717041153463</v>
      </c>
      <c r="AE550" s="72"/>
      <c r="AF550" s="71">
        <v>158232270.20622709</v>
      </c>
      <c r="AG550" s="71">
        <v>1648377.6204313857</v>
      </c>
      <c r="AH550" s="71">
        <v>4681232.117381745</v>
      </c>
      <c r="AI550" s="71">
        <v>65874949.539024018</v>
      </c>
      <c r="AJ550" s="71">
        <v>83184410.123987645</v>
      </c>
      <c r="AK550" s="71"/>
      <c r="AL550" s="71"/>
      <c r="AM550" s="71">
        <v>5297445.9643057836</v>
      </c>
      <c r="AN550" s="71"/>
      <c r="AO550" s="71"/>
      <c r="AP550" s="71">
        <v>318918685.57135767</v>
      </c>
      <c r="AQ550" s="72"/>
      <c r="AR550" s="71">
        <v>1217</v>
      </c>
      <c r="AS550" s="71">
        <v>713</v>
      </c>
      <c r="AT550" s="71">
        <v>0</v>
      </c>
      <c r="AU550" s="71">
        <v>0</v>
      </c>
      <c r="AV550" s="71">
        <v>0</v>
      </c>
      <c r="AW550" s="71">
        <v>0</v>
      </c>
      <c r="AX550" s="71"/>
      <c r="AY550" s="72"/>
      <c r="AZ550" s="71">
        <v>5495.4000000000069</v>
      </c>
      <c r="BA550" s="71">
        <v>112835.8999999996</v>
      </c>
      <c r="BB550" s="71">
        <v>0</v>
      </c>
      <c r="BC550" s="71">
        <v>0</v>
      </c>
      <c r="BD550" s="71">
        <v>0</v>
      </c>
      <c r="BE550" s="71">
        <v>0</v>
      </c>
      <c r="BF550" s="71"/>
      <c r="BG550" s="72"/>
      <c r="BH550" s="71">
        <v>0</v>
      </c>
      <c r="BI550" s="71">
        <v>0</v>
      </c>
      <c r="BJ550" s="71">
        <v>33.189</v>
      </c>
      <c r="BK550" s="71">
        <v>0</v>
      </c>
      <c r="BL550" s="71">
        <v>0</v>
      </c>
      <c r="BM550" s="71">
        <v>0</v>
      </c>
      <c r="BN550" s="72"/>
      <c r="BO550" s="71">
        <v>0</v>
      </c>
      <c r="BP550" s="71">
        <v>0</v>
      </c>
      <c r="BQ550" s="71">
        <v>6</v>
      </c>
      <c r="BR550" s="71">
        <v>0</v>
      </c>
      <c r="BS550" s="71">
        <v>0</v>
      </c>
      <c r="BT550" s="71">
        <v>0</v>
      </c>
      <c r="BU550"/>
      <c r="BV550" s="70">
        <v>33.189</v>
      </c>
      <c r="BW550" s="70">
        <v>0</v>
      </c>
      <c r="BX550" s="70">
        <v>0</v>
      </c>
      <c r="BY550" s="70">
        <v>0</v>
      </c>
      <c r="BZ550" s="70">
        <v>0</v>
      </c>
      <c r="CA550" s="70">
        <v>0</v>
      </c>
      <c r="CB550" s="70">
        <v>0</v>
      </c>
      <c r="CC550" s="70">
        <v>0</v>
      </c>
      <c r="CD550" s="70">
        <v>0</v>
      </c>
    </row>
    <row r="551" spans="1:82">
      <c r="A551" s="70" t="s">
        <v>2334</v>
      </c>
      <c r="B551" s="70">
        <v>204</v>
      </c>
      <c r="C551" s="70">
        <v>18</v>
      </c>
      <c r="D551" s="70">
        <v>12</v>
      </c>
      <c r="E551" s="70">
        <v>2021</v>
      </c>
      <c r="F551" s="70" t="s">
        <v>160</v>
      </c>
      <c r="G551" s="70" t="s">
        <v>2316</v>
      </c>
      <c r="H551" s="70" t="s">
        <v>2317</v>
      </c>
      <c r="I551" s="148"/>
      <c r="J551" s="71">
        <v>192.5823945622617</v>
      </c>
      <c r="K551" s="71">
        <v>2.4574496700748854</v>
      </c>
      <c r="L551" s="71">
        <v>21.420473509736397</v>
      </c>
      <c r="M551" s="71">
        <v>41.927136037896489</v>
      </c>
      <c r="N551" s="71">
        <v>56.651132800822722</v>
      </c>
      <c r="O551" s="71">
        <v>41.695563999823342</v>
      </c>
      <c r="P551" s="71">
        <v>48.715058208667386</v>
      </c>
      <c r="Q551" s="71">
        <v>2.3364184896158</v>
      </c>
      <c r="R551" s="71">
        <v>0</v>
      </c>
      <c r="S551" s="71">
        <v>4.17157284416996</v>
      </c>
      <c r="T551" s="72"/>
      <c r="U551" s="71">
        <v>11651846</v>
      </c>
      <c r="V551" s="71">
        <v>1063</v>
      </c>
      <c r="W551" s="71">
        <v>523</v>
      </c>
      <c r="X551" s="71">
        <v>10127</v>
      </c>
      <c r="Y551" s="71">
        <v>17606</v>
      </c>
      <c r="Z551" s="71">
        <v>30678</v>
      </c>
      <c r="AA551" s="71">
        <v>10484</v>
      </c>
      <c r="AB551" s="71">
        <v>40016</v>
      </c>
      <c r="AC551" s="71">
        <v>0</v>
      </c>
      <c r="AD551" s="71">
        <v>4.17157284416996</v>
      </c>
      <c r="AE551" s="72"/>
      <c r="AF551" s="71">
        <v>117866393.54859881</v>
      </c>
      <c r="AG551" s="71">
        <v>1746889.6882735868</v>
      </c>
      <c r="AH551" s="71">
        <v>3735057.0382330599</v>
      </c>
      <c r="AI551" s="71">
        <v>69238802.574454829</v>
      </c>
      <c r="AJ551" s="71">
        <v>83322137.249459162</v>
      </c>
      <c r="AK551" s="71">
        <v>0</v>
      </c>
      <c r="AL551" s="71">
        <v>0</v>
      </c>
      <c r="AM551" s="71">
        <v>5252655.7345170416</v>
      </c>
      <c r="AN551" s="71">
        <v>0</v>
      </c>
      <c r="AO551" s="71">
        <v>0</v>
      </c>
      <c r="AP551" s="71">
        <v>281161935.83353651</v>
      </c>
      <c r="AQ551" s="72"/>
      <c r="AR551" s="71">
        <v>1266</v>
      </c>
      <c r="AS551" s="71">
        <v>863</v>
      </c>
      <c r="AT551" s="71">
        <v>0</v>
      </c>
      <c r="AU551" s="71">
        <v>0</v>
      </c>
      <c r="AV551" s="71">
        <v>0</v>
      </c>
      <c r="AW551" s="71">
        <v>0</v>
      </c>
      <c r="AX551" s="71"/>
      <c r="AY551" s="72"/>
      <c r="AZ551" s="71">
        <v>5767.0000000000073</v>
      </c>
      <c r="BA551" s="71">
        <v>138349.3999999995</v>
      </c>
      <c r="BB551" s="71">
        <v>0</v>
      </c>
      <c r="BC551" s="71">
        <v>0</v>
      </c>
      <c r="BD551" s="71">
        <v>0</v>
      </c>
      <c r="BE551" s="71">
        <v>0</v>
      </c>
      <c r="BF551" s="71"/>
      <c r="BG551" s="72"/>
      <c r="BH551" s="71">
        <v>0</v>
      </c>
      <c r="BI551" s="71">
        <v>0</v>
      </c>
      <c r="BJ551" s="71">
        <v>34.122</v>
      </c>
      <c r="BK551" s="71">
        <v>237.63399999999999</v>
      </c>
      <c r="BL551" s="71">
        <v>0</v>
      </c>
      <c r="BM551" s="71">
        <v>0</v>
      </c>
      <c r="BN551" s="72"/>
      <c r="BO551" s="71">
        <v>0</v>
      </c>
      <c r="BP551" s="71">
        <v>0</v>
      </c>
      <c r="BQ551" s="71">
        <v>7</v>
      </c>
      <c r="BR551" s="71">
        <v>1</v>
      </c>
      <c r="BS551" s="71">
        <v>0</v>
      </c>
      <c r="BT551" s="71">
        <v>0</v>
      </c>
      <c r="BU551"/>
      <c r="BV551" s="70">
        <v>271.75599999999997</v>
      </c>
      <c r="BW551" s="70">
        <v>0</v>
      </c>
      <c r="BX551" s="70">
        <v>0</v>
      </c>
      <c r="BY551" s="70">
        <v>0</v>
      </c>
      <c r="BZ551" s="70">
        <v>0</v>
      </c>
      <c r="CA551" s="70">
        <v>0</v>
      </c>
      <c r="CB551" s="70">
        <v>0</v>
      </c>
      <c r="CC551" s="70">
        <v>0</v>
      </c>
      <c r="CD551" s="70">
        <v>0</v>
      </c>
    </row>
    <row r="552" spans="1:82">
      <c r="A552" s="70" t="s">
        <v>2335</v>
      </c>
      <c r="B552" s="70">
        <v>204</v>
      </c>
      <c r="C552" s="70">
        <v>19</v>
      </c>
      <c r="D552" s="70">
        <v>12</v>
      </c>
      <c r="E552" s="70">
        <v>2022</v>
      </c>
      <c r="F552" s="70" t="s">
        <v>161</v>
      </c>
      <c r="G552" s="70" t="s">
        <v>2316</v>
      </c>
      <c r="H552" s="70" t="s">
        <v>2317</v>
      </c>
      <c r="I552" s="148"/>
      <c r="J552" s="71">
        <v>182.38245216066863</v>
      </c>
      <c r="K552" s="71">
        <v>2.2047604233468516</v>
      </c>
      <c r="L552" s="71">
        <v>19.704059278870201</v>
      </c>
      <c r="M552" s="71">
        <v>40.301524832457964</v>
      </c>
      <c r="N552" s="71">
        <v>59.119168771681373</v>
      </c>
      <c r="O552" s="71">
        <v>43.504569934779688</v>
      </c>
      <c r="P552" s="71">
        <v>47.914923778556101</v>
      </c>
      <c r="Q552" s="71">
        <v>2.3177056995039074</v>
      </c>
      <c r="R552" s="71">
        <v>0</v>
      </c>
      <c r="S552" s="71">
        <v>5.2811710094362727</v>
      </c>
      <c r="T552" s="72"/>
      <c r="U552" s="71">
        <v>12731872</v>
      </c>
      <c r="V552" s="71">
        <v>1063</v>
      </c>
      <c r="W552" s="71">
        <v>523</v>
      </c>
      <c r="X552" s="71">
        <v>10127</v>
      </c>
      <c r="Y552" s="71">
        <v>17580</v>
      </c>
      <c r="Z552" s="71">
        <v>30412</v>
      </c>
      <c r="AA552" s="71">
        <v>10469</v>
      </c>
      <c r="AB552" s="71">
        <v>39370</v>
      </c>
      <c r="AC552" s="71">
        <v>0</v>
      </c>
      <c r="AD552" s="71">
        <v>5.2811710094362727</v>
      </c>
      <c r="AE552" s="72"/>
      <c r="AF552" s="71">
        <v>115213399.5054104</v>
      </c>
      <c r="AG552" s="71">
        <v>1657419.8408934542</v>
      </c>
      <c r="AH552" s="71">
        <v>4069790.7924188003</v>
      </c>
      <c r="AI552" s="71">
        <v>65305605.447676368</v>
      </c>
      <c r="AJ552" s="71">
        <v>89955574.657142878</v>
      </c>
      <c r="AK552" s="71">
        <v>0</v>
      </c>
      <c r="AL552" s="71">
        <v>0</v>
      </c>
      <c r="AM552" s="71">
        <v>5083741.5808081394</v>
      </c>
      <c r="AN552" s="71">
        <v>0</v>
      </c>
      <c r="AO552" s="71">
        <v>0</v>
      </c>
      <c r="AP552" s="71">
        <v>281285531.82435006</v>
      </c>
      <c r="AQ552" s="72"/>
      <c r="AR552" s="71">
        <v>1344</v>
      </c>
      <c r="AS552" s="71">
        <v>922</v>
      </c>
      <c r="AT552" s="71">
        <v>0</v>
      </c>
      <c r="AU552" s="71">
        <v>0</v>
      </c>
      <c r="AV552" s="71">
        <v>0</v>
      </c>
      <c r="AW552" s="71">
        <v>0</v>
      </c>
      <c r="AX552" s="71"/>
      <c r="AY552" s="72"/>
      <c r="AZ552" s="71">
        <v>6264.9000000000051</v>
      </c>
      <c r="BA552" s="71">
        <v>144705.3999999995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2336</v>
      </c>
      <c r="B553" s="70">
        <v>204</v>
      </c>
      <c r="C553" s="70">
        <v>20</v>
      </c>
      <c r="D553" s="70">
        <v>12</v>
      </c>
      <c r="E553" s="70">
        <v>2023</v>
      </c>
      <c r="F553" s="70" t="s">
        <v>1539</v>
      </c>
      <c r="G553" s="70" t="s">
        <v>2316</v>
      </c>
      <c r="H553" s="70" t="s">
        <v>2317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1414</v>
      </c>
      <c r="AS553" s="71">
        <v>963</v>
      </c>
      <c r="AT553" s="71">
        <v>0</v>
      </c>
      <c r="AU553" s="71">
        <v>0</v>
      </c>
      <c r="AV553" s="71">
        <v>0</v>
      </c>
      <c r="AW553" s="71">
        <v>0</v>
      </c>
      <c r="AX553" s="71"/>
      <c r="AY553" s="72"/>
      <c r="AZ553" s="71">
        <v>6733.9</v>
      </c>
      <c r="BA553" s="71">
        <v>150611.79999999946</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2337</v>
      </c>
      <c r="B554" s="70">
        <v>204</v>
      </c>
      <c r="C554" s="70">
        <v>21</v>
      </c>
      <c r="D554" s="70">
        <v>12</v>
      </c>
      <c r="E554" s="70">
        <v>2024</v>
      </c>
      <c r="F554" s="70" t="s">
        <v>1558</v>
      </c>
      <c r="G554" s="70" t="s">
        <v>2316</v>
      </c>
      <c r="H554" s="70" t="s">
        <v>2317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2338</v>
      </c>
      <c r="B555" s="70">
        <v>18</v>
      </c>
      <c r="C555" s="70">
        <v>1</v>
      </c>
      <c r="D555" s="70">
        <v>2</v>
      </c>
      <c r="E555" s="70">
        <v>1990</v>
      </c>
      <c r="F555" s="70" t="s">
        <v>787</v>
      </c>
      <c r="G555" s="70" t="s">
        <v>2339</v>
      </c>
      <c r="H555" s="70" t="s">
        <v>2340</v>
      </c>
      <c r="I555" s="148"/>
      <c r="J555" s="71">
        <v>142.75911164980869</v>
      </c>
      <c r="K555" s="71">
        <v>9.8167155469188661</v>
      </c>
      <c r="L555" s="71">
        <v>3.590567467755815</v>
      </c>
      <c r="M555" s="71">
        <v>21.545589908516749</v>
      </c>
      <c r="N555" s="71">
        <v>42.747317651073821</v>
      </c>
      <c r="O555" s="71">
        <v>26.935776853821729</v>
      </c>
      <c r="P555" s="71">
        <v>39.664579836549649</v>
      </c>
      <c r="Q555" s="71">
        <v>2.65548074749299</v>
      </c>
      <c r="R555" s="71">
        <v>0</v>
      </c>
      <c r="S555" s="71">
        <v>3.1935750645502701</v>
      </c>
      <c r="T555" s="72"/>
      <c r="U555" s="71">
        <v>10876210</v>
      </c>
      <c r="V555" s="71">
        <v>1736</v>
      </c>
      <c r="W555" s="71">
        <v>39</v>
      </c>
      <c r="X555" s="71">
        <v>8661</v>
      </c>
      <c r="Y555" s="71">
        <v>10978</v>
      </c>
      <c r="Z555" s="71">
        <v>11079</v>
      </c>
      <c r="AA555" s="71">
        <v>9631</v>
      </c>
      <c r="AB555" s="71">
        <v>43116</v>
      </c>
      <c r="AC555" s="71">
        <v>0</v>
      </c>
      <c r="AD555" s="71">
        <v>3.1935750645502701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2341</v>
      </c>
      <c r="B556" s="70">
        <v>19</v>
      </c>
      <c r="C556" s="70">
        <v>2</v>
      </c>
      <c r="D556" s="70">
        <v>2</v>
      </c>
      <c r="E556" s="70">
        <v>2005</v>
      </c>
      <c r="F556" s="70" t="s">
        <v>789</v>
      </c>
      <c r="G556" s="70" t="s">
        <v>2339</v>
      </c>
      <c r="H556" s="70" t="s">
        <v>2340</v>
      </c>
      <c r="I556" s="148"/>
      <c r="J556" s="71">
        <v>128.04385974812541</v>
      </c>
      <c r="K556" s="71">
        <v>6.981813041644684</v>
      </c>
      <c r="L556" s="71">
        <v>6.028555190630164</v>
      </c>
      <c r="M556" s="71">
        <v>47.719851723309951</v>
      </c>
      <c r="N556" s="71">
        <v>66.627230993393951</v>
      </c>
      <c r="O556" s="71">
        <v>48.196714410676996</v>
      </c>
      <c r="P556" s="71">
        <v>33.480841636491839</v>
      </c>
      <c r="Q556" s="71">
        <v>2.5672502749982198</v>
      </c>
      <c r="R556" s="71">
        <v>0</v>
      </c>
      <c r="S556" s="71">
        <v>2.7403980450000001</v>
      </c>
      <c r="T556" s="72"/>
      <c r="U556" s="71">
        <v>7912733</v>
      </c>
      <c r="V556" s="71">
        <v>1440</v>
      </c>
      <c r="W556" s="71">
        <v>71</v>
      </c>
      <c r="X556" s="71">
        <v>8039</v>
      </c>
      <c r="Y556" s="71">
        <v>13192</v>
      </c>
      <c r="Z556" s="71">
        <v>22940</v>
      </c>
      <c r="AA556" s="71">
        <v>6658</v>
      </c>
      <c r="AB556" s="71">
        <v>43576</v>
      </c>
      <c r="AC556" s="71">
        <v>0</v>
      </c>
      <c r="AD556" s="71">
        <v>2.7403980450000001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2342</v>
      </c>
      <c r="B557" s="70">
        <v>20</v>
      </c>
      <c r="C557" s="70">
        <v>3</v>
      </c>
      <c r="D557" s="70">
        <v>2</v>
      </c>
      <c r="E557" s="70">
        <v>2006</v>
      </c>
      <c r="F557" s="70" t="s">
        <v>790</v>
      </c>
      <c r="G557" s="70" t="s">
        <v>2339</v>
      </c>
      <c r="H557" s="70" t="s">
        <v>2340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2343</v>
      </c>
      <c r="B558" s="70">
        <v>21</v>
      </c>
      <c r="C558" s="70">
        <v>4</v>
      </c>
      <c r="D558" s="70">
        <v>2</v>
      </c>
      <c r="E558" s="70">
        <v>2007</v>
      </c>
      <c r="F558" s="70" t="s">
        <v>791</v>
      </c>
      <c r="G558" s="1064" t="s">
        <v>2339</v>
      </c>
      <c r="H558" s="70" t="s">
        <v>2340</v>
      </c>
      <c r="I558" s="148"/>
      <c r="J558" s="71">
        <v>112.5409456219474</v>
      </c>
      <c r="K558" s="71">
        <v>4.8137314515888523</v>
      </c>
      <c r="L558" s="71">
        <v>7.9399326694465389</v>
      </c>
      <c r="M558" s="71">
        <v>43.65564165026435</v>
      </c>
      <c r="N558" s="71">
        <v>61.263642211245987</v>
      </c>
      <c r="O558" s="71">
        <v>47.65847935641041</v>
      </c>
      <c r="P558" s="71">
        <v>32.630544012377953</v>
      </c>
      <c r="Q558" s="71">
        <v>2.67966998879771</v>
      </c>
      <c r="R558" s="71">
        <v>0</v>
      </c>
      <c r="S558" s="71">
        <v>2.4082295999999999</v>
      </c>
      <c r="T558" s="72"/>
      <c r="U558" s="71">
        <v>8587123</v>
      </c>
      <c r="V558" s="71">
        <v>1451</v>
      </c>
      <c r="W558" s="71">
        <v>117</v>
      </c>
      <c r="X558" s="71">
        <v>9264</v>
      </c>
      <c r="Y558" s="71">
        <v>13411</v>
      </c>
      <c r="Z558" s="71">
        <v>23581</v>
      </c>
      <c r="AA558" s="71">
        <v>6390</v>
      </c>
      <c r="AB558" s="71">
        <v>43079</v>
      </c>
      <c r="AC558" s="71">
        <v>0</v>
      </c>
      <c r="AD558" s="71">
        <v>2.4082295999999999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2344</v>
      </c>
      <c r="B559" s="70">
        <v>22</v>
      </c>
      <c r="C559" s="70">
        <v>5</v>
      </c>
      <c r="D559" s="70">
        <v>2</v>
      </c>
      <c r="E559" s="70">
        <v>2008</v>
      </c>
      <c r="F559" s="70" t="s">
        <v>792</v>
      </c>
      <c r="G559" s="1064" t="s">
        <v>2339</v>
      </c>
      <c r="H559" s="70" t="s">
        <v>2340</v>
      </c>
      <c r="I559" s="148"/>
      <c r="J559" s="71">
        <v>105.3333274993812</v>
      </c>
      <c r="K559" s="71">
        <v>4.6025679054895363</v>
      </c>
      <c r="L559" s="71">
        <v>7.0829829692540054</v>
      </c>
      <c r="M559" s="71">
        <v>44.865621884420626</v>
      </c>
      <c r="N559" s="71">
        <v>60.295711308200573</v>
      </c>
      <c r="O559" s="71">
        <v>46.587223577098278</v>
      </c>
      <c r="P559" s="71">
        <v>31.787448953679061</v>
      </c>
      <c r="Q559" s="71">
        <v>2.6285363114994902</v>
      </c>
      <c r="R559" s="71">
        <v>0</v>
      </c>
      <c r="S559" s="71">
        <v>2.6526099248000001</v>
      </c>
      <c r="T559" s="72"/>
      <c r="U559" s="71">
        <v>8722796</v>
      </c>
      <c r="V559" s="71">
        <v>1451</v>
      </c>
      <c r="W559" s="71">
        <v>117</v>
      </c>
      <c r="X559" s="71">
        <v>9264</v>
      </c>
      <c r="Y559" s="71">
        <v>13608</v>
      </c>
      <c r="Z559" s="71">
        <v>23860</v>
      </c>
      <c r="AA559" s="71">
        <v>6232</v>
      </c>
      <c r="AB559" s="71">
        <v>42952</v>
      </c>
      <c r="AC559" s="71">
        <v>0</v>
      </c>
      <c r="AD559" s="71">
        <v>2.6526099248000001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2345</v>
      </c>
      <c r="B560" s="70">
        <v>23</v>
      </c>
      <c r="C560" s="70">
        <v>6</v>
      </c>
      <c r="D560" s="70">
        <v>2</v>
      </c>
      <c r="E560" s="70">
        <v>2009</v>
      </c>
      <c r="F560" s="70" t="s">
        <v>176</v>
      </c>
      <c r="G560" s="70" t="s">
        <v>2339</v>
      </c>
      <c r="H560" s="70" t="s">
        <v>2340</v>
      </c>
      <c r="I560" s="148"/>
      <c r="J560" s="71">
        <v>115.1616607936982</v>
      </c>
      <c r="K560" s="71">
        <v>3.6930498456140022</v>
      </c>
      <c r="L560" s="71">
        <v>6.9619651217570446</v>
      </c>
      <c r="M560" s="71">
        <v>47.409000146221253</v>
      </c>
      <c r="N560" s="71">
        <v>61.185335041763047</v>
      </c>
      <c r="O560" s="71">
        <v>47.576336283639542</v>
      </c>
      <c r="P560" s="71">
        <v>29.974700347260349</v>
      </c>
      <c r="Q560" s="71">
        <v>2.4941941799285301</v>
      </c>
      <c r="R560" s="71">
        <v>0</v>
      </c>
      <c r="S560" s="71">
        <v>1.9194539331</v>
      </c>
      <c r="T560" s="72"/>
      <c r="U560" s="71">
        <v>7968169</v>
      </c>
      <c r="V560" s="71">
        <v>1391</v>
      </c>
      <c r="W560" s="71">
        <v>167</v>
      </c>
      <c r="X560" s="71">
        <v>10122</v>
      </c>
      <c r="Y560" s="71">
        <v>13722</v>
      </c>
      <c r="Z560" s="71">
        <v>24051</v>
      </c>
      <c r="AA560" s="71">
        <v>6033</v>
      </c>
      <c r="AB560" s="71">
        <v>42784</v>
      </c>
      <c r="AC560" s="71">
        <v>0</v>
      </c>
      <c r="AD560" s="71">
        <v>1.9194539331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18.559999999999999</v>
      </c>
      <c r="BK560" s="71">
        <v>6</v>
      </c>
      <c r="BL560" s="71">
        <v>3.048</v>
      </c>
      <c r="BM560" s="71">
        <v>0</v>
      </c>
      <c r="BN560" s="72"/>
      <c r="BO560" s="71">
        <v>0</v>
      </c>
      <c r="BP560" s="71">
        <v>0</v>
      </c>
      <c r="BQ560" s="71">
        <v>3</v>
      </c>
      <c r="BR560" s="71">
        <v>1</v>
      </c>
      <c r="BS560" s="71">
        <v>1</v>
      </c>
      <c r="BT560" s="71">
        <v>0</v>
      </c>
      <c r="BU560"/>
      <c r="BV560" s="70">
        <v>27.608000000000001</v>
      </c>
      <c r="BW560" s="70">
        <v>0</v>
      </c>
      <c r="BX560" s="70">
        <v>0</v>
      </c>
      <c r="BY560" s="70">
        <v>0</v>
      </c>
      <c r="BZ560" s="70">
        <v>0</v>
      </c>
      <c r="CA560" s="70">
        <v>0</v>
      </c>
      <c r="CB560" s="70">
        <v>0</v>
      </c>
      <c r="CC560" s="70">
        <v>0</v>
      </c>
      <c r="CD560" s="70">
        <v>0</v>
      </c>
    </row>
    <row r="561" spans="1:82">
      <c r="A561" s="70" t="s">
        <v>2346</v>
      </c>
      <c r="B561" s="70">
        <v>24</v>
      </c>
      <c r="C561" s="70">
        <v>7</v>
      </c>
      <c r="D561" s="70">
        <v>2</v>
      </c>
      <c r="E561" s="70">
        <v>2010</v>
      </c>
      <c r="F561" s="70" t="s">
        <v>177</v>
      </c>
      <c r="G561" s="70" t="s">
        <v>2339</v>
      </c>
      <c r="H561" s="70" t="s">
        <v>2340</v>
      </c>
      <c r="I561" s="148"/>
      <c r="J561" s="71">
        <v>109.18192487514359</v>
      </c>
      <c r="K561" s="71">
        <v>4.4614608459776486</v>
      </c>
      <c r="L561" s="71">
        <v>6.5888544949041421</v>
      </c>
      <c r="M561" s="71">
        <v>46.241954326850873</v>
      </c>
      <c r="N561" s="71">
        <v>62.020253522878313</v>
      </c>
      <c r="O561" s="71">
        <v>47.55121157108988</v>
      </c>
      <c r="P561" s="71">
        <v>29.922042590885379</v>
      </c>
      <c r="Q561" s="71">
        <v>2.5866903259695602</v>
      </c>
      <c r="R561" s="71">
        <v>0</v>
      </c>
      <c r="S561" s="71">
        <v>2.8390927123999998</v>
      </c>
      <c r="T561" s="72"/>
      <c r="U561" s="71">
        <v>8006691</v>
      </c>
      <c r="V561" s="71">
        <v>1391</v>
      </c>
      <c r="W561" s="71">
        <v>167</v>
      </c>
      <c r="X561" s="71">
        <v>10122</v>
      </c>
      <c r="Y561" s="71">
        <v>13814</v>
      </c>
      <c r="Z561" s="71">
        <v>24150</v>
      </c>
      <c r="AA561" s="71">
        <v>5872</v>
      </c>
      <c r="AB561" s="71">
        <v>42517</v>
      </c>
      <c r="AC561" s="71">
        <v>0</v>
      </c>
      <c r="AD561" s="71">
        <v>2.8390927123999998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23.222999999999999</v>
      </c>
      <c r="BK561" s="71">
        <v>5.3769999999999998</v>
      </c>
      <c r="BL561" s="71">
        <v>2.9740000000000002</v>
      </c>
      <c r="BM561" s="71">
        <v>0</v>
      </c>
      <c r="BN561" s="72"/>
      <c r="BO561" s="71">
        <v>0</v>
      </c>
      <c r="BP561" s="71">
        <v>0</v>
      </c>
      <c r="BQ561" s="71">
        <v>4</v>
      </c>
      <c r="BR561" s="71">
        <v>1</v>
      </c>
      <c r="BS561" s="71">
        <v>1</v>
      </c>
      <c r="BT561" s="71">
        <v>0</v>
      </c>
      <c r="BU561"/>
      <c r="BV561" s="70">
        <v>31.574000000000002</v>
      </c>
      <c r="BW561" s="70">
        <v>0</v>
      </c>
      <c r="BX561" s="70">
        <v>0</v>
      </c>
      <c r="BY561" s="70">
        <v>0</v>
      </c>
      <c r="BZ561" s="70">
        <v>0</v>
      </c>
      <c r="CA561" s="70">
        <v>0</v>
      </c>
      <c r="CB561" s="70">
        <v>0</v>
      </c>
      <c r="CC561" s="70">
        <v>0</v>
      </c>
      <c r="CD561" s="70">
        <v>0</v>
      </c>
    </row>
    <row r="562" spans="1:82">
      <c r="A562" s="70" t="s">
        <v>2347</v>
      </c>
      <c r="B562" s="70">
        <v>25</v>
      </c>
      <c r="C562" s="70">
        <v>8</v>
      </c>
      <c r="D562" s="70">
        <v>2</v>
      </c>
      <c r="E562" s="70">
        <v>2011</v>
      </c>
      <c r="F562" s="70" t="s">
        <v>178</v>
      </c>
      <c r="G562" s="70" t="s">
        <v>2339</v>
      </c>
      <c r="H562" s="70" t="s">
        <v>2340</v>
      </c>
      <c r="I562" s="148"/>
      <c r="J562" s="71">
        <v>163.6654760369081</v>
      </c>
      <c r="K562" s="71">
        <v>5.8621592694803146</v>
      </c>
      <c r="L562" s="71">
        <v>6.6550674778514942</v>
      </c>
      <c r="M562" s="71">
        <v>53.979087373228062</v>
      </c>
      <c r="N562" s="71">
        <v>67.759069798265642</v>
      </c>
      <c r="O562" s="71">
        <v>47.156808152224393</v>
      </c>
      <c r="P562" s="71">
        <v>28.730745627949652</v>
      </c>
      <c r="Q562" s="71">
        <v>2.9652607243712201</v>
      </c>
      <c r="R562" s="71">
        <v>0</v>
      </c>
      <c r="S562" s="71">
        <v>2.659362726399999</v>
      </c>
      <c r="T562" s="72"/>
      <c r="U562" s="71">
        <v>10366924</v>
      </c>
      <c r="V562" s="71">
        <v>1391</v>
      </c>
      <c r="W562" s="71">
        <v>167</v>
      </c>
      <c r="X562" s="71">
        <v>10122</v>
      </c>
      <c r="Y562" s="71">
        <v>13925</v>
      </c>
      <c r="Z562" s="71">
        <v>24470</v>
      </c>
      <c r="AA562" s="71">
        <v>5806</v>
      </c>
      <c r="AB562" s="71">
        <v>42254</v>
      </c>
      <c r="AC562" s="71">
        <v>0</v>
      </c>
      <c r="AD562" s="71">
        <v>2.659362726399999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21.19</v>
      </c>
      <c r="BK562" s="71">
        <v>5.798</v>
      </c>
      <c r="BL562" s="71">
        <v>2.2410000000000001</v>
      </c>
      <c r="BM562" s="71">
        <v>0</v>
      </c>
      <c r="BN562" s="72"/>
      <c r="BO562" s="71">
        <v>0</v>
      </c>
      <c r="BP562" s="71">
        <v>0</v>
      </c>
      <c r="BQ562" s="71">
        <v>4</v>
      </c>
      <c r="BR562" s="71">
        <v>1</v>
      </c>
      <c r="BS562" s="71">
        <v>1</v>
      </c>
      <c r="BT562" s="71">
        <v>0</v>
      </c>
      <c r="BU562"/>
      <c r="BV562" s="70">
        <v>29.228999999999999</v>
      </c>
      <c r="BW562" s="70">
        <v>0</v>
      </c>
      <c r="BX562" s="70">
        <v>0</v>
      </c>
      <c r="BY562" s="70">
        <v>0</v>
      </c>
      <c r="BZ562" s="70">
        <v>0</v>
      </c>
      <c r="CA562" s="70">
        <v>0</v>
      </c>
      <c r="CB562" s="70">
        <v>0</v>
      </c>
      <c r="CC562" s="70">
        <v>0</v>
      </c>
      <c r="CD562" s="70">
        <v>0</v>
      </c>
    </row>
    <row r="563" spans="1:82">
      <c r="A563" s="70" t="s">
        <v>2348</v>
      </c>
      <c r="B563" s="70">
        <v>26</v>
      </c>
      <c r="C563" s="70">
        <v>9</v>
      </c>
      <c r="D563" s="70">
        <v>2</v>
      </c>
      <c r="E563" s="70">
        <v>2012</v>
      </c>
      <c r="F563" s="70" t="s">
        <v>179</v>
      </c>
      <c r="G563" s="70" t="s">
        <v>2339</v>
      </c>
      <c r="H563" s="70" t="s">
        <v>2340</v>
      </c>
      <c r="I563" s="148"/>
      <c r="J563" s="71">
        <v>148.6704770911374</v>
      </c>
      <c r="K563" s="71">
        <v>5.8980847008035724</v>
      </c>
      <c r="L563" s="71">
        <v>7.2659454212039432</v>
      </c>
      <c r="M563" s="71">
        <v>56.879091534222169</v>
      </c>
      <c r="N563" s="71">
        <v>78.130431836998895</v>
      </c>
      <c r="O563" s="71">
        <v>47.313425673129764</v>
      </c>
      <c r="P563" s="71">
        <v>28.12781107907464</v>
      </c>
      <c r="Q563" s="71">
        <v>3.2124702680928401</v>
      </c>
      <c r="R563" s="71">
        <v>0</v>
      </c>
      <c r="S563" s="71">
        <v>2.2929239340000001</v>
      </c>
      <c r="T563" s="72"/>
      <c r="U563" s="71">
        <v>9329013</v>
      </c>
      <c r="V563" s="71">
        <v>1391</v>
      </c>
      <c r="W563" s="71">
        <v>167</v>
      </c>
      <c r="X563" s="71">
        <v>10122</v>
      </c>
      <c r="Y563" s="71">
        <v>14152</v>
      </c>
      <c r="Z563" s="71">
        <v>24746</v>
      </c>
      <c r="AA563" s="71">
        <v>5652</v>
      </c>
      <c r="AB563" s="71">
        <v>42133</v>
      </c>
      <c r="AC563" s="71">
        <v>0</v>
      </c>
      <c r="AD563" s="71">
        <v>2.2929239340000001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23.088999999999999</v>
      </c>
      <c r="BK563" s="71">
        <v>6.048</v>
      </c>
      <c r="BL563" s="71">
        <v>0</v>
      </c>
      <c r="BM563" s="71">
        <v>0</v>
      </c>
      <c r="BN563" s="72"/>
      <c r="BO563" s="71">
        <v>0</v>
      </c>
      <c r="BP563" s="71">
        <v>0</v>
      </c>
      <c r="BQ563" s="71">
        <v>4</v>
      </c>
      <c r="BR563" s="71">
        <v>1</v>
      </c>
      <c r="BS563" s="71">
        <v>0</v>
      </c>
      <c r="BT563" s="71">
        <v>0</v>
      </c>
      <c r="BU563"/>
      <c r="BV563" s="70">
        <v>29.137</v>
      </c>
      <c r="BW563" s="70">
        <v>0</v>
      </c>
      <c r="BX563" s="70">
        <v>0</v>
      </c>
      <c r="BY563" s="70">
        <v>0</v>
      </c>
      <c r="BZ563" s="70">
        <v>0</v>
      </c>
      <c r="CA563" s="70">
        <v>0</v>
      </c>
      <c r="CB563" s="70">
        <v>0</v>
      </c>
      <c r="CC563" s="70">
        <v>0</v>
      </c>
      <c r="CD563" s="70">
        <v>0</v>
      </c>
    </row>
    <row r="564" spans="1:82">
      <c r="A564" s="70" t="s">
        <v>2349</v>
      </c>
      <c r="B564" s="70">
        <v>27</v>
      </c>
      <c r="C564" s="70">
        <v>10</v>
      </c>
      <c r="D564" s="70">
        <v>2</v>
      </c>
      <c r="E564" s="70">
        <v>2013</v>
      </c>
      <c r="F564" s="70" t="s">
        <v>180</v>
      </c>
      <c r="G564" s="70" t="s">
        <v>2339</v>
      </c>
      <c r="H564" s="70" t="s">
        <v>2340</v>
      </c>
      <c r="I564" s="148"/>
      <c r="J564" s="71">
        <v>144.75175240934411</v>
      </c>
      <c r="K564" s="71">
        <v>5.0803999387844918</v>
      </c>
      <c r="L564" s="71">
        <v>7.1406156078179244</v>
      </c>
      <c r="M564" s="71">
        <v>56.610759488385114</v>
      </c>
      <c r="N564" s="71">
        <v>78.662227249229673</v>
      </c>
      <c r="O564" s="71">
        <v>45.990408400075843</v>
      </c>
      <c r="P564" s="71">
        <v>27.959051859609392</v>
      </c>
      <c r="Q564" s="71">
        <v>3.2479772807904799</v>
      </c>
      <c r="R564" s="71">
        <v>0</v>
      </c>
      <c r="S564" s="71">
        <v>2.0763580065</v>
      </c>
      <c r="T564" s="72"/>
      <c r="U564" s="71">
        <v>9087634</v>
      </c>
      <c r="V564" s="71">
        <v>1391</v>
      </c>
      <c r="W564" s="71">
        <v>167</v>
      </c>
      <c r="X564" s="71">
        <v>10122</v>
      </c>
      <c r="Y564" s="71">
        <v>14226</v>
      </c>
      <c r="Z564" s="71">
        <v>25128</v>
      </c>
      <c r="AA564" s="71">
        <v>5597</v>
      </c>
      <c r="AB564" s="71">
        <v>41988</v>
      </c>
      <c r="AC564" s="71">
        <v>0</v>
      </c>
      <c r="AD564" s="71">
        <v>2.0763580065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24.672999999999998</v>
      </c>
      <c r="BK564" s="71">
        <v>6.1989999999999998</v>
      </c>
      <c r="BL564" s="71">
        <v>0</v>
      </c>
      <c r="BM564" s="71">
        <v>0</v>
      </c>
      <c r="BN564" s="72"/>
      <c r="BO564" s="71">
        <v>0</v>
      </c>
      <c r="BP564" s="71">
        <v>0</v>
      </c>
      <c r="BQ564" s="71">
        <v>4</v>
      </c>
      <c r="BR564" s="71">
        <v>1</v>
      </c>
      <c r="BS564" s="71">
        <v>0</v>
      </c>
      <c r="BT564" s="71">
        <v>0</v>
      </c>
      <c r="BU564"/>
      <c r="BV564" s="70">
        <v>30.872</v>
      </c>
      <c r="BW564" s="70">
        <v>0</v>
      </c>
      <c r="BX564" s="70">
        <v>0</v>
      </c>
      <c r="BY564" s="70">
        <v>0</v>
      </c>
      <c r="BZ564" s="70">
        <v>0</v>
      </c>
      <c r="CA564" s="70">
        <v>0</v>
      </c>
      <c r="CB564" s="70">
        <v>0</v>
      </c>
      <c r="CC564" s="70">
        <v>0</v>
      </c>
      <c r="CD564" s="70">
        <v>0</v>
      </c>
    </row>
    <row r="565" spans="1:82">
      <c r="A565" s="70" t="s">
        <v>2350</v>
      </c>
      <c r="B565" s="70">
        <v>28</v>
      </c>
      <c r="C565" s="70">
        <v>11</v>
      </c>
      <c r="D565" s="70">
        <v>2</v>
      </c>
      <c r="E565" s="70">
        <v>2014</v>
      </c>
      <c r="F565" s="70" t="s">
        <v>181</v>
      </c>
      <c r="G565" s="70" t="s">
        <v>2339</v>
      </c>
      <c r="H565" s="70" t="s">
        <v>2340</v>
      </c>
      <c r="I565" s="148"/>
      <c r="J565" s="71">
        <v>135.4142570421252</v>
      </c>
      <c r="K565" s="71">
        <v>4.2848177541457666</v>
      </c>
      <c r="L565" s="71">
        <v>4.1046286063282551</v>
      </c>
      <c r="M565" s="71">
        <v>54.179147631310492</v>
      </c>
      <c r="N565" s="71">
        <v>68.878479991025003</v>
      </c>
      <c r="O565" s="71">
        <v>44.017399829608252</v>
      </c>
      <c r="P565" s="71">
        <v>27.662501783858861</v>
      </c>
      <c r="Q565" s="71">
        <v>3.0998386923666499</v>
      </c>
      <c r="R565" s="71">
        <v>0</v>
      </c>
      <c r="S565" s="71">
        <v>2.1190145280000001</v>
      </c>
      <c r="T565" s="72"/>
      <c r="U565" s="71">
        <v>9624187</v>
      </c>
      <c r="V565" s="71">
        <v>1084</v>
      </c>
      <c r="W565" s="71">
        <v>131</v>
      </c>
      <c r="X565" s="71">
        <v>10009</v>
      </c>
      <c r="Y565" s="71">
        <v>14340</v>
      </c>
      <c r="Z565" s="71">
        <v>25330</v>
      </c>
      <c r="AA565" s="71">
        <v>5509</v>
      </c>
      <c r="AB565" s="71">
        <v>41767</v>
      </c>
      <c r="AC565" s="71">
        <v>0</v>
      </c>
      <c r="AD565" s="71">
        <v>2.1190145280000001</v>
      </c>
      <c r="AE565" s="72"/>
      <c r="AF565" s="71"/>
      <c r="AG565" s="71"/>
      <c r="AH565" s="71"/>
      <c r="AI565" s="71"/>
      <c r="AJ565" s="71"/>
      <c r="AK565" s="71"/>
      <c r="AL565" s="71"/>
      <c r="AM565" s="71"/>
      <c r="AN565" s="71"/>
      <c r="AO565" s="71"/>
      <c r="AP565" s="71"/>
      <c r="AQ565" s="72"/>
      <c r="AR565" s="71">
        <v>170</v>
      </c>
      <c r="AS565" s="71">
        <v>14</v>
      </c>
      <c r="AT565" s="71">
        <v>0</v>
      </c>
      <c r="AU565" s="71">
        <v>0</v>
      </c>
      <c r="AV565" s="71">
        <v>0</v>
      </c>
      <c r="AW565" s="71">
        <v>0</v>
      </c>
      <c r="AX565" s="71"/>
      <c r="AY565" s="72"/>
      <c r="AZ565" s="71">
        <v>657</v>
      </c>
      <c r="BA565" s="71">
        <v>1569.3</v>
      </c>
      <c r="BB565" s="71">
        <v>0</v>
      </c>
      <c r="BC565" s="71">
        <v>0</v>
      </c>
      <c r="BD565" s="71">
        <v>0</v>
      </c>
      <c r="BE565" s="71">
        <v>0</v>
      </c>
      <c r="BF565" s="71"/>
      <c r="BG565" s="72"/>
      <c r="BH565" s="71">
        <v>0</v>
      </c>
      <c r="BI565" s="71">
        <v>0</v>
      </c>
      <c r="BJ565" s="71">
        <v>23.260999999999999</v>
      </c>
      <c r="BK565" s="71">
        <v>6.0140000000000002</v>
      </c>
      <c r="BL565" s="71">
        <v>0</v>
      </c>
      <c r="BM565" s="71">
        <v>0</v>
      </c>
      <c r="BN565" s="72"/>
      <c r="BO565" s="71">
        <v>0</v>
      </c>
      <c r="BP565" s="71">
        <v>0</v>
      </c>
      <c r="BQ565" s="71">
        <v>4</v>
      </c>
      <c r="BR565" s="71">
        <v>1</v>
      </c>
      <c r="BS565" s="71">
        <v>0</v>
      </c>
      <c r="BT565" s="71">
        <v>0</v>
      </c>
      <c r="BU565"/>
      <c r="BV565" s="70">
        <v>29.274999999999999</v>
      </c>
      <c r="BW565" s="70">
        <v>0</v>
      </c>
      <c r="BX565" s="70">
        <v>0</v>
      </c>
      <c r="BY565" s="70">
        <v>0</v>
      </c>
      <c r="BZ565" s="70">
        <v>0</v>
      </c>
      <c r="CA565" s="70">
        <v>0</v>
      </c>
      <c r="CB565" s="70">
        <v>0</v>
      </c>
      <c r="CC565" s="70">
        <v>0</v>
      </c>
      <c r="CD565" s="70">
        <v>0</v>
      </c>
    </row>
    <row r="566" spans="1:82">
      <c r="A566" s="70" t="s">
        <v>2351</v>
      </c>
      <c r="B566" s="70">
        <v>29</v>
      </c>
      <c r="C566" s="70">
        <v>12</v>
      </c>
      <c r="D566" s="70">
        <v>2</v>
      </c>
      <c r="E566" s="70">
        <v>2015</v>
      </c>
      <c r="F566" s="70" t="s">
        <v>182</v>
      </c>
      <c r="G566" s="70" t="s">
        <v>2339</v>
      </c>
      <c r="H566" s="70" t="s">
        <v>2340</v>
      </c>
      <c r="I566" s="148"/>
      <c r="J566" s="71">
        <v>128.5841146457679</v>
      </c>
      <c r="K566" s="71">
        <v>4.3316524044977678</v>
      </c>
      <c r="L566" s="71">
        <v>4.3609365957683943</v>
      </c>
      <c r="M566" s="71">
        <v>45.306799175299169</v>
      </c>
      <c r="N566" s="71">
        <v>64.859033498752993</v>
      </c>
      <c r="O566" s="71">
        <v>43.943777859136759</v>
      </c>
      <c r="P566" s="71">
        <v>27.372788412235682</v>
      </c>
      <c r="Q566" s="71">
        <v>3.0094039926559999</v>
      </c>
      <c r="R566" s="71">
        <v>0</v>
      </c>
      <c r="S566" s="71">
        <v>1.7449216510000001</v>
      </c>
      <c r="T566" s="72"/>
      <c r="U566" s="71">
        <v>10161880</v>
      </c>
      <c r="V566" s="71">
        <v>1084</v>
      </c>
      <c r="W566" s="71">
        <v>131</v>
      </c>
      <c r="X566" s="71">
        <v>10009</v>
      </c>
      <c r="Y566" s="71">
        <v>14455</v>
      </c>
      <c r="Z566" s="71">
        <v>25531</v>
      </c>
      <c r="AA566" s="71">
        <v>5447</v>
      </c>
      <c r="AB566" s="71">
        <v>41421</v>
      </c>
      <c r="AC566" s="71">
        <v>0</v>
      </c>
      <c r="AD566" s="71">
        <v>1.7449216510000001</v>
      </c>
      <c r="AE566" s="72"/>
      <c r="AF566" s="71">
        <v>110408921.5400448</v>
      </c>
      <c r="AG566" s="71">
        <v>2918646.0625778032</v>
      </c>
      <c r="AH566" s="71">
        <v>886816.64452038286</v>
      </c>
      <c r="AI566" s="71">
        <v>60288770.037965544</v>
      </c>
      <c r="AJ566" s="71">
        <v>79245904.426784351</v>
      </c>
      <c r="AK566" s="71">
        <v>0</v>
      </c>
      <c r="AL566" s="71">
        <v>0</v>
      </c>
      <c r="AM566" s="71">
        <v>5676574.295440034</v>
      </c>
      <c r="AN566" s="71">
        <v>0</v>
      </c>
      <c r="AO566" s="71">
        <v>0</v>
      </c>
      <c r="AP566" s="71">
        <v>259425633.00733295</v>
      </c>
      <c r="AQ566" s="72"/>
      <c r="AR566" s="71">
        <v>205</v>
      </c>
      <c r="AS566" s="71">
        <v>21</v>
      </c>
      <c r="AT566" s="71">
        <v>0</v>
      </c>
      <c r="AU566" s="71">
        <v>0</v>
      </c>
      <c r="AV566" s="71">
        <v>0</v>
      </c>
      <c r="AW566" s="71">
        <v>0</v>
      </c>
      <c r="AX566" s="71"/>
      <c r="AY566" s="72"/>
      <c r="AZ566" s="71">
        <v>823.7</v>
      </c>
      <c r="BA566" s="71">
        <v>2387.9</v>
      </c>
      <c r="BB566" s="71">
        <v>0</v>
      </c>
      <c r="BC566" s="71">
        <v>0</v>
      </c>
      <c r="BD566" s="71">
        <v>0</v>
      </c>
      <c r="BE566" s="71">
        <v>0</v>
      </c>
      <c r="BF566" s="71"/>
      <c r="BG566" s="72"/>
      <c r="BH566" s="71">
        <v>0</v>
      </c>
      <c r="BI566" s="71">
        <v>0</v>
      </c>
      <c r="BJ566" s="71">
        <v>19.721</v>
      </c>
      <c r="BK566" s="71">
        <v>6.2779999999999996</v>
      </c>
      <c r="BL566" s="71">
        <v>0</v>
      </c>
      <c r="BM566" s="71">
        <v>0</v>
      </c>
      <c r="BN566" s="72"/>
      <c r="BO566" s="71">
        <v>0</v>
      </c>
      <c r="BP566" s="71">
        <v>0</v>
      </c>
      <c r="BQ566" s="71">
        <v>3</v>
      </c>
      <c r="BR566" s="71">
        <v>1</v>
      </c>
      <c r="BS566" s="71">
        <v>0</v>
      </c>
      <c r="BT566" s="71">
        <v>0</v>
      </c>
      <c r="BU566"/>
      <c r="BV566" s="70">
        <v>25.998999999999999</v>
      </c>
      <c r="BW566" s="70">
        <v>0</v>
      </c>
      <c r="BX566" s="70">
        <v>0</v>
      </c>
      <c r="BY566" s="70">
        <v>0</v>
      </c>
      <c r="BZ566" s="70">
        <v>0</v>
      </c>
      <c r="CA566" s="70">
        <v>0</v>
      </c>
      <c r="CB566" s="70">
        <v>0</v>
      </c>
      <c r="CC566" s="70">
        <v>0</v>
      </c>
      <c r="CD566" s="70">
        <v>0</v>
      </c>
    </row>
    <row r="567" spans="1:82">
      <c r="A567" s="70" t="s">
        <v>2352</v>
      </c>
      <c r="B567" s="70">
        <v>30</v>
      </c>
      <c r="C567" s="70">
        <v>13</v>
      </c>
      <c r="D567" s="70">
        <v>2</v>
      </c>
      <c r="E567" s="70">
        <v>2016</v>
      </c>
      <c r="F567" s="70" t="s">
        <v>155</v>
      </c>
      <c r="G567" s="70" t="s">
        <v>2339</v>
      </c>
      <c r="H567" s="70" t="s">
        <v>2340</v>
      </c>
      <c r="I567" s="148"/>
      <c r="J567" s="71">
        <v>138.47591407121595</v>
      </c>
      <c r="K567" s="71">
        <v>3.6941986368342663</v>
      </c>
      <c r="L567" s="71">
        <v>5.6126930263345294</v>
      </c>
      <c r="M567" s="71">
        <v>44.064163319213868</v>
      </c>
      <c r="N567" s="71">
        <v>61.338562962390078</v>
      </c>
      <c r="O567" s="71">
        <v>43.779110720388502</v>
      </c>
      <c r="P567" s="71">
        <v>26.50432815030122</v>
      </c>
      <c r="Q567" s="71">
        <v>2.9093332271952974</v>
      </c>
      <c r="R567" s="71">
        <v>0</v>
      </c>
      <c r="S567" s="71">
        <v>1.6498317999999998</v>
      </c>
      <c r="T567" s="72"/>
      <c r="U567" s="71">
        <v>10673645</v>
      </c>
      <c r="V567" s="71">
        <v>1084</v>
      </c>
      <c r="W567" s="71">
        <v>131</v>
      </c>
      <c r="X567" s="71">
        <v>10009</v>
      </c>
      <c r="Y567" s="71">
        <v>14590</v>
      </c>
      <c r="Z567" s="71">
        <v>25748</v>
      </c>
      <c r="AA567" s="71">
        <v>5455</v>
      </c>
      <c r="AB567" s="71">
        <v>41190</v>
      </c>
      <c r="AC567" s="71">
        <v>0</v>
      </c>
      <c r="AD567" s="71">
        <v>1.6498318000000001</v>
      </c>
      <c r="AE567" s="72"/>
      <c r="AF567" s="71">
        <v>119590621.29885539</v>
      </c>
      <c r="AG567" s="71">
        <v>2380819.6003546482</v>
      </c>
      <c r="AH567" s="71">
        <v>884027.43949740601</v>
      </c>
      <c r="AI567" s="71">
        <v>61780486.812854692</v>
      </c>
      <c r="AJ567" s="71">
        <v>72065296.22802119</v>
      </c>
      <c r="AK567" s="71">
        <v>0</v>
      </c>
      <c r="AL567" s="71">
        <v>0</v>
      </c>
      <c r="AM567" s="71">
        <v>5649302.2608614517</v>
      </c>
      <c r="AN567" s="71">
        <v>0</v>
      </c>
      <c r="AO567" s="71">
        <v>0</v>
      </c>
      <c r="AP567" s="71">
        <v>262350553.64044482</v>
      </c>
      <c r="AQ567" s="72"/>
      <c r="AR567" s="71">
        <v>223</v>
      </c>
      <c r="AS567" s="71">
        <v>22</v>
      </c>
      <c r="AT567" s="71">
        <v>0</v>
      </c>
      <c r="AU567" s="71">
        <v>0</v>
      </c>
      <c r="AV567" s="71">
        <v>0</v>
      </c>
      <c r="AW567" s="71">
        <v>0</v>
      </c>
      <c r="AX567" s="71"/>
      <c r="AY567" s="72"/>
      <c r="AZ567" s="71">
        <v>907.7</v>
      </c>
      <c r="BA567" s="71">
        <v>2409.5</v>
      </c>
      <c r="BB567" s="71">
        <v>0</v>
      </c>
      <c r="BC567" s="71">
        <v>0</v>
      </c>
      <c r="BD567" s="71">
        <v>0</v>
      </c>
      <c r="BE567" s="71">
        <v>0</v>
      </c>
      <c r="BF567" s="71"/>
      <c r="BG567" s="72"/>
      <c r="BH567" s="71">
        <v>0</v>
      </c>
      <c r="BI567" s="71">
        <v>0</v>
      </c>
      <c r="BJ567" s="71">
        <v>23.283000000000001</v>
      </c>
      <c r="BK567" s="71">
        <v>6.3559999999999999</v>
      </c>
      <c r="BL567" s="71">
        <v>0</v>
      </c>
      <c r="BM567" s="71">
        <v>0</v>
      </c>
      <c r="BN567" s="72"/>
      <c r="BO567" s="71">
        <v>0</v>
      </c>
      <c r="BP567" s="71">
        <v>0</v>
      </c>
      <c r="BQ567" s="71">
        <v>4</v>
      </c>
      <c r="BR567" s="71">
        <v>1</v>
      </c>
      <c r="BS567" s="71">
        <v>0</v>
      </c>
      <c r="BT567" s="71">
        <v>0</v>
      </c>
      <c r="BU567"/>
      <c r="BV567" s="70">
        <v>29.638999999999999</v>
      </c>
      <c r="BW567" s="70">
        <v>0</v>
      </c>
      <c r="BX567" s="70">
        <v>0</v>
      </c>
      <c r="BY567" s="70">
        <v>0</v>
      </c>
      <c r="BZ567" s="70">
        <v>0</v>
      </c>
      <c r="CA567" s="70">
        <v>0</v>
      </c>
      <c r="CB567" s="70">
        <v>0</v>
      </c>
      <c r="CC567" s="70">
        <v>0</v>
      </c>
      <c r="CD567" s="70">
        <v>0</v>
      </c>
    </row>
    <row r="568" spans="1:82">
      <c r="A568" s="70" t="s">
        <v>2353</v>
      </c>
      <c r="B568" s="70">
        <v>31</v>
      </c>
      <c r="C568" s="70">
        <v>14</v>
      </c>
      <c r="D568" s="70">
        <v>2</v>
      </c>
      <c r="E568" s="70">
        <v>2017</v>
      </c>
      <c r="F568" s="70" t="s">
        <v>156</v>
      </c>
      <c r="G568" s="70" t="s">
        <v>2339</v>
      </c>
      <c r="H568" s="70" t="s">
        <v>2340</v>
      </c>
      <c r="I568" s="148"/>
      <c r="J568" s="71">
        <v>135.98407276964082</v>
      </c>
      <c r="K568" s="71">
        <v>3.7795246682494588</v>
      </c>
      <c r="L568" s="71">
        <v>5.0563506263576219</v>
      </c>
      <c r="M568" s="71">
        <v>42.458353069253768</v>
      </c>
      <c r="N568" s="71">
        <v>65.64391793597143</v>
      </c>
      <c r="O568" s="71">
        <v>43.161747673368488</v>
      </c>
      <c r="P568" s="71">
        <v>26.191594385854753</v>
      </c>
      <c r="Q568" s="71">
        <v>2.7904402678421598</v>
      </c>
      <c r="R568" s="71">
        <v>0</v>
      </c>
      <c r="S568" s="71">
        <v>2.760057004120001</v>
      </c>
      <c r="T568" s="72"/>
      <c r="U568" s="71">
        <v>11193071</v>
      </c>
      <c r="V568" s="71">
        <v>1084</v>
      </c>
      <c r="W568" s="71">
        <v>131</v>
      </c>
      <c r="X568" s="71">
        <v>10009</v>
      </c>
      <c r="Y568" s="71">
        <v>14732</v>
      </c>
      <c r="Z568" s="71">
        <v>25806</v>
      </c>
      <c r="AA568" s="71">
        <v>5425</v>
      </c>
      <c r="AB568" s="71">
        <v>40854</v>
      </c>
      <c r="AC568" s="71">
        <v>0</v>
      </c>
      <c r="AD568" s="71">
        <v>2.760057004120001</v>
      </c>
      <c r="AE568" s="72"/>
      <c r="AF568" s="71">
        <v>121485452.5273758</v>
      </c>
      <c r="AG568" s="71">
        <v>2710408.1739790631</v>
      </c>
      <c r="AH568" s="71">
        <v>1070395.510421199</v>
      </c>
      <c r="AI568" s="71">
        <v>63509025.724374302</v>
      </c>
      <c r="AJ568" s="71">
        <v>77655196.835549608</v>
      </c>
      <c r="AK568" s="71">
        <v>0</v>
      </c>
      <c r="AL568" s="71">
        <v>0</v>
      </c>
      <c r="AM568" s="71">
        <v>5611986.6043949798</v>
      </c>
      <c r="AN568" s="71">
        <v>0</v>
      </c>
      <c r="AO568" s="71">
        <v>0</v>
      </c>
      <c r="AP568" s="71">
        <v>272042465.37609494</v>
      </c>
      <c r="AQ568" s="72"/>
      <c r="AR568" s="71">
        <v>247</v>
      </c>
      <c r="AS568" s="71">
        <v>22</v>
      </c>
      <c r="AT568" s="71">
        <v>0</v>
      </c>
      <c r="AU568" s="71">
        <v>0</v>
      </c>
      <c r="AV568" s="71">
        <v>0</v>
      </c>
      <c r="AW568" s="71">
        <v>0</v>
      </c>
      <c r="AX568" s="71"/>
      <c r="AY568" s="72"/>
      <c r="AZ568" s="71">
        <v>1031.4000000000001</v>
      </c>
      <c r="BA568" s="71">
        <v>2409.5</v>
      </c>
      <c r="BB568" s="71">
        <v>0</v>
      </c>
      <c r="BC568" s="71">
        <v>0</v>
      </c>
      <c r="BD568" s="71">
        <v>0</v>
      </c>
      <c r="BE568" s="71">
        <v>0</v>
      </c>
      <c r="BF568" s="71"/>
      <c r="BG568" s="72"/>
      <c r="BH568" s="71">
        <v>0</v>
      </c>
      <c r="BI568" s="71">
        <v>0</v>
      </c>
      <c r="BJ568" s="71">
        <v>22.006</v>
      </c>
      <c r="BK568" s="71">
        <v>6.3019999999999996</v>
      </c>
      <c r="BL568" s="71">
        <v>0</v>
      </c>
      <c r="BM568" s="71">
        <v>0</v>
      </c>
      <c r="BN568" s="72"/>
      <c r="BO568" s="71">
        <v>0</v>
      </c>
      <c r="BP568" s="71">
        <v>0</v>
      </c>
      <c r="BQ568" s="71">
        <v>4</v>
      </c>
      <c r="BR568" s="71">
        <v>1</v>
      </c>
      <c r="BS568" s="71">
        <v>0</v>
      </c>
      <c r="BT568" s="71">
        <v>0</v>
      </c>
      <c r="BU568"/>
      <c r="BV568" s="70">
        <v>28.308</v>
      </c>
      <c r="BW568" s="70">
        <v>0</v>
      </c>
      <c r="BX568" s="70">
        <v>0</v>
      </c>
      <c r="BY568" s="70">
        <v>0</v>
      </c>
      <c r="BZ568" s="70">
        <v>0</v>
      </c>
      <c r="CA568" s="70">
        <v>0</v>
      </c>
      <c r="CB568" s="70">
        <v>0</v>
      </c>
      <c r="CC568" s="70">
        <v>0</v>
      </c>
      <c r="CD568" s="70">
        <v>0</v>
      </c>
    </row>
    <row r="569" spans="1:82">
      <c r="A569" s="70" t="s">
        <v>2354</v>
      </c>
      <c r="B569" s="70">
        <v>32</v>
      </c>
      <c r="C569" s="70">
        <v>15</v>
      </c>
      <c r="D569" s="70">
        <v>2</v>
      </c>
      <c r="E569" s="70">
        <v>2018</v>
      </c>
      <c r="F569" s="70" t="s">
        <v>183</v>
      </c>
      <c r="G569" s="70" t="s">
        <v>2339</v>
      </c>
      <c r="H569" s="70" t="s">
        <v>2340</v>
      </c>
      <c r="I569" s="148"/>
      <c r="J569" s="71">
        <v>134.63352419519049</v>
      </c>
      <c r="K569" s="71">
        <v>3.4608390996152028</v>
      </c>
      <c r="L569" s="71">
        <v>4.7112395650108505</v>
      </c>
      <c r="M569" s="71">
        <v>41.431039736016395</v>
      </c>
      <c r="N569" s="71">
        <v>62.350976895823649</v>
      </c>
      <c r="O569" s="71">
        <v>42.368884990985997</v>
      </c>
      <c r="P569" s="71">
        <v>25.754021287351492</v>
      </c>
      <c r="Q569" s="71">
        <v>2.5710435060677801</v>
      </c>
      <c r="R569" s="71">
        <v>0</v>
      </c>
      <c r="S569" s="71">
        <v>2.4556863849600004</v>
      </c>
      <c r="T569" s="72"/>
      <c r="U569" s="71">
        <v>11110276</v>
      </c>
      <c r="V569" s="71">
        <v>1084</v>
      </c>
      <c r="W569" s="71">
        <v>131</v>
      </c>
      <c r="X569" s="71">
        <v>10009</v>
      </c>
      <c r="Y569" s="71">
        <v>14936</v>
      </c>
      <c r="Z569" s="71">
        <v>25817</v>
      </c>
      <c r="AA569" s="71">
        <v>5388</v>
      </c>
      <c r="AB569" s="71">
        <v>40565</v>
      </c>
      <c r="AC569" s="71">
        <v>0</v>
      </c>
      <c r="AD569" s="71">
        <v>2.4556863849599999</v>
      </c>
      <c r="AE569" s="72"/>
      <c r="AF569" s="71">
        <v>120109682.18725421</v>
      </c>
      <c r="AG569" s="71">
        <v>2376851.5908127772</v>
      </c>
      <c r="AH569" s="71">
        <v>1012160.083462222</v>
      </c>
      <c r="AI569" s="71">
        <v>60051055.157651663</v>
      </c>
      <c r="AJ569" s="71">
        <v>77469986.045785755</v>
      </c>
      <c r="AK569" s="71">
        <v>0</v>
      </c>
      <c r="AL569" s="71">
        <v>0</v>
      </c>
      <c r="AM569" s="71">
        <v>5583817.3060180359</v>
      </c>
      <c r="AN569" s="71">
        <v>0</v>
      </c>
      <c r="AO569" s="71">
        <v>0</v>
      </c>
      <c r="AP569" s="71">
        <v>266603552.37098464</v>
      </c>
      <c r="AQ569" s="72"/>
      <c r="AR569" s="71">
        <v>262</v>
      </c>
      <c r="AS569" s="71">
        <v>20</v>
      </c>
      <c r="AT569" s="71">
        <v>0</v>
      </c>
      <c r="AU569" s="71">
        <v>0</v>
      </c>
      <c r="AV569" s="71">
        <v>0</v>
      </c>
      <c r="AW569" s="71">
        <v>0</v>
      </c>
      <c r="AX569" s="71"/>
      <c r="AY569" s="72"/>
      <c r="AZ569" s="71">
        <v>1125.8000000000002</v>
      </c>
      <c r="BA569" s="71">
        <v>2418</v>
      </c>
      <c r="BB569" s="71">
        <v>0</v>
      </c>
      <c r="BC569" s="71">
        <v>0</v>
      </c>
      <c r="BD569" s="71">
        <v>0</v>
      </c>
      <c r="BE569" s="71">
        <v>0</v>
      </c>
      <c r="BF569" s="71"/>
      <c r="BG569" s="72"/>
      <c r="BH569" s="71">
        <v>0</v>
      </c>
      <c r="BI569" s="71">
        <v>0</v>
      </c>
      <c r="BJ569" s="71">
        <v>21.18</v>
      </c>
      <c r="BK569" s="71">
        <v>5.8250000000000002</v>
      </c>
      <c r="BL569" s="71">
        <v>0</v>
      </c>
      <c r="BM569" s="71">
        <v>0</v>
      </c>
      <c r="BN569" s="72"/>
      <c r="BO569" s="71">
        <v>0</v>
      </c>
      <c r="BP569" s="71">
        <v>0</v>
      </c>
      <c r="BQ569" s="71">
        <v>4</v>
      </c>
      <c r="BR569" s="71">
        <v>1</v>
      </c>
      <c r="BS569" s="71">
        <v>0</v>
      </c>
      <c r="BT569" s="71">
        <v>0</v>
      </c>
      <c r="BU569"/>
      <c r="BV569" s="70">
        <v>27.004999999999999</v>
      </c>
      <c r="BW569" s="70">
        <v>0</v>
      </c>
      <c r="BX569" s="70">
        <v>0</v>
      </c>
      <c r="BY569" s="70">
        <v>0</v>
      </c>
      <c r="BZ569" s="70">
        <v>0</v>
      </c>
      <c r="CA569" s="70">
        <v>0</v>
      </c>
      <c r="CB569" s="70">
        <v>0</v>
      </c>
      <c r="CC569" s="70">
        <v>0</v>
      </c>
      <c r="CD569" s="70">
        <v>0</v>
      </c>
    </row>
    <row r="570" spans="1:82">
      <c r="A570" s="70" t="s">
        <v>2355</v>
      </c>
      <c r="B570" s="70">
        <v>33</v>
      </c>
      <c r="C570" s="70">
        <v>16</v>
      </c>
      <c r="D570" s="70">
        <v>2</v>
      </c>
      <c r="E570" s="70">
        <v>2019</v>
      </c>
      <c r="F570" s="70" t="s">
        <v>158</v>
      </c>
      <c r="G570" s="70" t="s">
        <v>2339</v>
      </c>
      <c r="H570" s="70" t="s">
        <v>2340</v>
      </c>
      <c r="I570" s="148"/>
      <c r="J570" s="71">
        <v>166.13344773259325</v>
      </c>
      <c r="K570" s="71">
        <v>3.8983096715245127</v>
      </c>
      <c r="L570" s="71">
        <v>4.7555452367811091</v>
      </c>
      <c r="M570" s="71">
        <v>42.034080536856067</v>
      </c>
      <c r="N570" s="71">
        <v>60.484464143027289</v>
      </c>
      <c r="O570" s="71">
        <v>41.249577768931772</v>
      </c>
      <c r="P570" s="71">
        <v>24.93689984499045</v>
      </c>
      <c r="Q570" s="71">
        <v>2.47889951908145</v>
      </c>
      <c r="R570" s="71">
        <v>0</v>
      </c>
      <c r="S570" s="71">
        <v>3.8264631792000001</v>
      </c>
      <c r="T570" s="72"/>
      <c r="U570" s="71">
        <v>14568907</v>
      </c>
      <c r="V570" s="71">
        <v>1084</v>
      </c>
      <c r="W570" s="71">
        <v>131</v>
      </c>
      <c r="X570" s="71">
        <v>10009</v>
      </c>
      <c r="Y570" s="71">
        <v>15040</v>
      </c>
      <c r="Z570" s="71">
        <v>25825</v>
      </c>
      <c r="AA570" s="71">
        <v>5178</v>
      </c>
      <c r="AB570" s="71">
        <v>40170</v>
      </c>
      <c r="AC570" s="71">
        <v>0</v>
      </c>
      <c r="AD570" s="71">
        <v>3.8264631792000001</v>
      </c>
      <c r="AE570" s="72"/>
      <c r="AF570" s="71">
        <v>144969822.6661149</v>
      </c>
      <c r="AG570" s="71">
        <v>2316122.0646804851</v>
      </c>
      <c r="AH570" s="71">
        <v>1070479.7213115429</v>
      </c>
      <c r="AI570" s="71">
        <v>62016629.08573164</v>
      </c>
      <c r="AJ570" s="71">
        <v>75452212.988901123</v>
      </c>
      <c r="AK570" s="71">
        <v>0</v>
      </c>
      <c r="AL570" s="71">
        <v>0</v>
      </c>
      <c r="AM570" s="71">
        <v>5470851.6004019035</v>
      </c>
      <c r="AN570" s="71">
        <v>0</v>
      </c>
      <c r="AO570" s="71">
        <v>0</v>
      </c>
      <c r="AP570" s="71">
        <v>291296118.12714159</v>
      </c>
      <c r="AQ570" s="72"/>
      <c r="AR570" s="71">
        <v>271</v>
      </c>
      <c r="AS570" s="71">
        <v>24</v>
      </c>
      <c r="AT570" s="71">
        <v>0</v>
      </c>
      <c r="AU570" s="71">
        <v>0</v>
      </c>
      <c r="AV570" s="71">
        <v>0</v>
      </c>
      <c r="AW570" s="71">
        <v>0</v>
      </c>
      <c r="AX570" s="71"/>
      <c r="AY570" s="72"/>
      <c r="AZ570" s="71">
        <v>1149.5</v>
      </c>
      <c r="BA570" s="71">
        <v>2512.9</v>
      </c>
      <c r="BB570" s="71">
        <v>0</v>
      </c>
      <c r="BC570" s="71">
        <v>0</v>
      </c>
      <c r="BD570" s="71">
        <v>0</v>
      </c>
      <c r="BE570" s="71">
        <v>0</v>
      </c>
      <c r="BF570" s="71"/>
      <c r="BG570" s="72"/>
      <c r="BH570" s="71">
        <v>0</v>
      </c>
      <c r="BI570" s="71">
        <v>0</v>
      </c>
      <c r="BJ570" s="71">
        <v>21.477</v>
      </c>
      <c r="BK570" s="71">
        <v>5.8029999999999999</v>
      </c>
      <c r="BL570" s="71">
        <v>0</v>
      </c>
      <c r="BM570" s="71">
        <v>0</v>
      </c>
      <c r="BN570" s="72"/>
      <c r="BO570" s="71">
        <v>0</v>
      </c>
      <c r="BP570" s="71">
        <v>0</v>
      </c>
      <c r="BQ570" s="71">
        <v>4</v>
      </c>
      <c r="BR570" s="71">
        <v>1</v>
      </c>
      <c r="BS570" s="71">
        <v>0</v>
      </c>
      <c r="BT570" s="71">
        <v>0</v>
      </c>
      <c r="BU570"/>
      <c r="BV570" s="70">
        <v>27.28</v>
      </c>
      <c r="BW570" s="70">
        <v>0</v>
      </c>
      <c r="BX570" s="70">
        <v>0</v>
      </c>
      <c r="BY570" s="70">
        <v>0</v>
      </c>
      <c r="BZ570" s="70">
        <v>0</v>
      </c>
      <c r="CA570" s="70">
        <v>0</v>
      </c>
      <c r="CB570" s="70">
        <v>0</v>
      </c>
      <c r="CC570" s="70">
        <v>0</v>
      </c>
      <c r="CD570" s="70">
        <v>0</v>
      </c>
    </row>
    <row r="571" spans="1:82">
      <c r="A571" s="70" t="s">
        <v>2356</v>
      </c>
      <c r="B571" s="70">
        <v>34</v>
      </c>
      <c r="C571" s="70">
        <v>17</v>
      </c>
      <c r="D571" s="70">
        <v>2</v>
      </c>
      <c r="E571" s="70">
        <v>2020</v>
      </c>
      <c r="F571" s="70" t="s">
        <v>159</v>
      </c>
      <c r="G571" s="70" t="s">
        <v>2339</v>
      </c>
      <c r="H571" s="70" t="s">
        <v>2340</v>
      </c>
      <c r="I571" s="148"/>
      <c r="J571" s="71">
        <v>171.85205148538381</v>
      </c>
      <c r="K571" s="71">
        <v>3.69282587841926</v>
      </c>
      <c r="L571" s="71">
        <v>4.7406840953894829</v>
      </c>
      <c r="M571" s="71">
        <v>37.847333181232841</v>
      </c>
      <c r="N571" s="71">
        <v>56.890558151765831</v>
      </c>
      <c r="O571" s="71">
        <v>36.12086999520929</v>
      </c>
      <c r="P571" s="71">
        <v>23.551927795130894</v>
      </c>
      <c r="Q571" s="71">
        <v>2.3530045494040901</v>
      </c>
      <c r="R571" s="71">
        <v>0</v>
      </c>
      <c r="S571" s="71">
        <v>3.3390524104999999</v>
      </c>
      <c r="T571" s="72"/>
      <c r="U571" s="71">
        <v>15939668</v>
      </c>
      <c r="V571" s="71">
        <v>929</v>
      </c>
      <c r="W571" s="71">
        <v>138</v>
      </c>
      <c r="X571" s="71">
        <v>10194</v>
      </c>
      <c r="Y571" s="71">
        <v>15139</v>
      </c>
      <c r="Z571" s="71">
        <v>25811</v>
      </c>
      <c r="AA571" s="71">
        <v>5198</v>
      </c>
      <c r="AB571" s="71">
        <v>39908</v>
      </c>
      <c r="AC571" s="71">
        <v>0</v>
      </c>
      <c r="AD571" s="71">
        <v>3.3390524104999999</v>
      </c>
      <c r="AE571" s="72"/>
      <c r="AF571" s="71">
        <v>153974988.8752062</v>
      </c>
      <c r="AG571" s="71">
        <v>2097061.0195845864</v>
      </c>
      <c r="AH571" s="71">
        <v>1095457.2010195986</v>
      </c>
      <c r="AI571" s="71">
        <v>59294280.608590059</v>
      </c>
      <c r="AJ571" s="71">
        <v>74104493.124048829</v>
      </c>
      <c r="AK571" s="71"/>
      <c r="AL571" s="71"/>
      <c r="AM571" s="71">
        <v>5208437.3871277459</v>
      </c>
      <c r="AN571" s="71"/>
      <c r="AO571" s="71"/>
      <c r="AP571" s="71">
        <v>295774718.21557701</v>
      </c>
      <c r="AQ571" s="72"/>
      <c r="AR571" s="71">
        <v>278</v>
      </c>
      <c r="AS571" s="71">
        <v>24</v>
      </c>
      <c r="AT571" s="71">
        <v>0</v>
      </c>
      <c r="AU571" s="71">
        <v>0</v>
      </c>
      <c r="AV571" s="71">
        <v>0</v>
      </c>
      <c r="AW571" s="71">
        <v>0</v>
      </c>
      <c r="AX571" s="71"/>
      <c r="AY571" s="72"/>
      <c r="AZ571" s="71">
        <v>1181.399999999999</v>
      </c>
      <c r="BA571" s="71">
        <v>2512.9</v>
      </c>
      <c r="BB571" s="71">
        <v>0</v>
      </c>
      <c r="BC571" s="71">
        <v>0</v>
      </c>
      <c r="BD571" s="71">
        <v>0</v>
      </c>
      <c r="BE571" s="71">
        <v>0</v>
      </c>
      <c r="BF571" s="71"/>
      <c r="BG571" s="72"/>
      <c r="BH571" s="71">
        <v>0</v>
      </c>
      <c r="BI571" s="71">
        <v>0</v>
      </c>
      <c r="BJ571" s="71">
        <v>19.369</v>
      </c>
      <c r="BK571" s="71">
        <v>5.3819999999999997</v>
      </c>
      <c r="BL571" s="71">
        <v>0</v>
      </c>
      <c r="BM571" s="71">
        <v>0</v>
      </c>
      <c r="BN571" s="72"/>
      <c r="BO571" s="71">
        <v>0</v>
      </c>
      <c r="BP571" s="71">
        <v>0</v>
      </c>
      <c r="BQ571" s="71">
        <v>4</v>
      </c>
      <c r="BR571" s="71">
        <v>1</v>
      </c>
      <c r="BS571" s="71">
        <v>0</v>
      </c>
      <c r="BT571" s="71">
        <v>0</v>
      </c>
      <c r="BU571"/>
      <c r="BV571" s="70">
        <v>24.751000000000001</v>
      </c>
      <c r="BW571" s="70">
        <v>0</v>
      </c>
      <c r="BX571" s="70">
        <v>0</v>
      </c>
      <c r="BY571" s="70">
        <v>0</v>
      </c>
      <c r="BZ571" s="70">
        <v>0</v>
      </c>
      <c r="CA571" s="70">
        <v>0</v>
      </c>
      <c r="CB571" s="70">
        <v>0</v>
      </c>
      <c r="CC571" s="70">
        <v>0</v>
      </c>
      <c r="CD571" s="70">
        <v>0</v>
      </c>
    </row>
    <row r="572" spans="1:82">
      <c r="A572" s="70" t="s">
        <v>2357</v>
      </c>
      <c r="B572" s="70">
        <v>34</v>
      </c>
      <c r="C572" s="70">
        <v>18</v>
      </c>
      <c r="D572" s="70">
        <v>2</v>
      </c>
      <c r="E572" s="70">
        <v>2021</v>
      </c>
      <c r="F572" s="70" t="s">
        <v>160</v>
      </c>
      <c r="G572" s="70" t="s">
        <v>2339</v>
      </c>
      <c r="H572" s="70" t="s">
        <v>2340</v>
      </c>
      <c r="I572" s="148"/>
      <c r="J572" s="71">
        <v>170.65659600372268</v>
      </c>
      <c r="K572" s="71">
        <v>3.0296021979766041</v>
      </c>
      <c r="L572" s="71">
        <v>3.4530793954205841</v>
      </c>
      <c r="M572" s="71">
        <v>42.285680894312193</v>
      </c>
      <c r="N572" s="71">
        <v>52.444654427664837</v>
      </c>
      <c r="O572" s="71">
        <v>35.166276254365641</v>
      </c>
      <c r="P572" s="71">
        <v>23.837108795351362</v>
      </c>
      <c r="Q572" s="71">
        <v>2.30629074219872</v>
      </c>
      <c r="R572" s="71">
        <v>0</v>
      </c>
      <c r="S572" s="71">
        <v>5.0623009329600004</v>
      </c>
      <c r="T572" s="72"/>
      <c r="U572" s="71">
        <v>16445635</v>
      </c>
      <c r="V572" s="71">
        <v>929</v>
      </c>
      <c r="W572" s="71">
        <v>138</v>
      </c>
      <c r="X572" s="71">
        <v>10194</v>
      </c>
      <c r="Y572" s="71">
        <v>15173</v>
      </c>
      <c r="Z572" s="71">
        <v>25874</v>
      </c>
      <c r="AA572" s="71">
        <v>5130</v>
      </c>
      <c r="AB572" s="71">
        <v>39500</v>
      </c>
      <c r="AC572" s="71">
        <v>0</v>
      </c>
      <c r="AD572" s="71">
        <v>5.0623009329600004</v>
      </c>
      <c r="AE572" s="72"/>
      <c r="AF572" s="71">
        <v>147959714.28061572</v>
      </c>
      <c r="AG572" s="71">
        <v>2097895.7425493621</v>
      </c>
      <c r="AH572" s="71">
        <v>747090.72474612354</v>
      </c>
      <c r="AI572" s="71">
        <v>65330690.602848701</v>
      </c>
      <c r="AJ572" s="71">
        <v>63525443.405562311</v>
      </c>
      <c r="AK572" s="71">
        <v>0</v>
      </c>
      <c r="AL572" s="71">
        <v>0</v>
      </c>
      <c r="AM572" s="71">
        <v>5184923.5684082154</v>
      </c>
      <c r="AN572" s="71">
        <v>0</v>
      </c>
      <c r="AO572" s="71">
        <v>0</v>
      </c>
      <c r="AP572" s="71">
        <v>284845758.32473046</v>
      </c>
      <c r="AQ572" s="72"/>
      <c r="AR572" s="71">
        <v>282</v>
      </c>
      <c r="AS572" s="71">
        <v>26</v>
      </c>
      <c r="AT572" s="71">
        <v>0</v>
      </c>
      <c r="AU572" s="71">
        <v>0</v>
      </c>
      <c r="AV572" s="71">
        <v>0</v>
      </c>
      <c r="AW572" s="71">
        <v>0</v>
      </c>
      <c r="AX572" s="71"/>
      <c r="AY572" s="72"/>
      <c r="AZ572" s="71">
        <v>1198.6999999999989</v>
      </c>
      <c r="BA572" s="71">
        <v>2573.4</v>
      </c>
      <c r="BB572" s="71">
        <v>0</v>
      </c>
      <c r="BC572" s="71">
        <v>0</v>
      </c>
      <c r="BD572" s="71">
        <v>0</v>
      </c>
      <c r="BE572" s="71">
        <v>0</v>
      </c>
      <c r="BF572" s="71"/>
      <c r="BG572" s="72"/>
      <c r="BH572" s="71">
        <v>0</v>
      </c>
      <c r="BI572" s="71">
        <v>0</v>
      </c>
      <c r="BJ572" s="71">
        <v>17.672999999999998</v>
      </c>
      <c r="BK572" s="71">
        <v>5.7830000000000004</v>
      </c>
      <c r="BL572" s="71">
        <v>0</v>
      </c>
      <c r="BM572" s="71">
        <v>0</v>
      </c>
      <c r="BN572" s="72"/>
      <c r="BO572" s="71">
        <v>0</v>
      </c>
      <c r="BP572" s="71">
        <v>0</v>
      </c>
      <c r="BQ572" s="71">
        <v>4</v>
      </c>
      <c r="BR572" s="71">
        <v>1</v>
      </c>
      <c r="BS572" s="71">
        <v>0</v>
      </c>
      <c r="BT572" s="71">
        <v>0</v>
      </c>
      <c r="BU572"/>
      <c r="BV572" s="70">
        <v>23.456</v>
      </c>
      <c r="BW572" s="70">
        <v>0</v>
      </c>
      <c r="BX572" s="70">
        <v>0</v>
      </c>
      <c r="BY572" s="70">
        <v>0</v>
      </c>
      <c r="BZ572" s="70">
        <v>0</v>
      </c>
      <c r="CA572" s="70">
        <v>0</v>
      </c>
      <c r="CB572" s="70">
        <v>0</v>
      </c>
      <c r="CC572" s="70">
        <v>0</v>
      </c>
      <c r="CD572" s="70">
        <v>0</v>
      </c>
    </row>
    <row r="573" spans="1:82">
      <c r="A573" s="70" t="s">
        <v>2358</v>
      </c>
      <c r="B573" s="70">
        <v>34</v>
      </c>
      <c r="C573" s="70">
        <v>19</v>
      </c>
      <c r="D573" s="70">
        <v>2</v>
      </c>
      <c r="E573" s="70">
        <v>2022</v>
      </c>
      <c r="F573" s="70" t="s">
        <v>161</v>
      </c>
      <c r="G573" s="70" t="s">
        <v>2339</v>
      </c>
      <c r="H573" s="70" t="s">
        <v>2340</v>
      </c>
      <c r="I573" s="148"/>
      <c r="J573" s="71">
        <v>157.81865709617728</v>
      </c>
      <c r="K573" s="71">
        <v>3.0940214745064392</v>
      </c>
      <c r="L573" s="71">
        <v>3.4687164951648546</v>
      </c>
      <c r="M573" s="71">
        <v>39.59734256174098</v>
      </c>
      <c r="N573" s="71">
        <v>52.730731123613303</v>
      </c>
      <c r="O573" s="71">
        <v>36.928530608520902</v>
      </c>
      <c r="P573" s="71">
        <v>23.309839220955794</v>
      </c>
      <c r="Q573" s="71">
        <v>2.2985730006891054</v>
      </c>
      <c r="R573" s="71">
        <v>0</v>
      </c>
      <c r="S573" s="71">
        <v>3.500404928015624</v>
      </c>
      <c r="T573" s="72"/>
      <c r="U573" s="71">
        <v>16899349</v>
      </c>
      <c r="V573" s="71">
        <v>929</v>
      </c>
      <c r="W573" s="71">
        <v>138</v>
      </c>
      <c r="X573" s="71">
        <v>10194</v>
      </c>
      <c r="Y573" s="71">
        <v>15225</v>
      </c>
      <c r="Z573" s="71">
        <v>25815</v>
      </c>
      <c r="AA573" s="71">
        <v>5093</v>
      </c>
      <c r="AB573" s="71">
        <v>39045</v>
      </c>
      <c r="AC573" s="71">
        <v>0</v>
      </c>
      <c r="AD573" s="71">
        <v>3.500404928015624</v>
      </c>
      <c r="AE573" s="72"/>
      <c r="AF573" s="71">
        <v>144572958.19140005</v>
      </c>
      <c r="AG573" s="71">
        <v>2055081.9220320787</v>
      </c>
      <c r="AH573" s="71">
        <v>904003.02816151013</v>
      </c>
      <c r="AI573" s="71">
        <v>60228713.99929852</v>
      </c>
      <c r="AJ573" s="71">
        <v>71437995.978302807</v>
      </c>
      <c r="AK573" s="71">
        <v>0</v>
      </c>
      <c r="AL573" s="71">
        <v>0</v>
      </c>
      <c r="AM573" s="71">
        <v>5041775.2101258272</v>
      </c>
      <c r="AN573" s="71">
        <v>0</v>
      </c>
      <c r="AO573" s="71">
        <v>0</v>
      </c>
      <c r="AP573" s="71">
        <v>284240528.32932079</v>
      </c>
      <c r="AQ573" s="72"/>
      <c r="AR573" s="71">
        <v>293</v>
      </c>
      <c r="AS573" s="71">
        <v>28</v>
      </c>
      <c r="AT573" s="71">
        <v>0</v>
      </c>
      <c r="AU573" s="71">
        <v>0</v>
      </c>
      <c r="AV573" s="71">
        <v>0</v>
      </c>
      <c r="AW573" s="71">
        <v>0</v>
      </c>
      <c r="AX573" s="71"/>
      <c r="AY573" s="72"/>
      <c r="AZ573" s="71">
        <v>1251.7999999999995</v>
      </c>
      <c r="BA573" s="71">
        <v>2639.4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2359</v>
      </c>
      <c r="B574" s="70">
        <v>34</v>
      </c>
      <c r="C574" s="70">
        <v>20</v>
      </c>
      <c r="D574" s="70">
        <v>2</v>
      </c>
      <c r="E574" s="70">
        <v>2023</v>
      </c>
      <c r="F574" s="70" t="s">
        <v>1539</v>
      </c>
      <c r="G574" s="70" t="s">
        <v>2339</v>
      </c>
      <c r="H574" s="70" t="s">
        <v>2340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317</v>
      </c>
      <c r="AS574" s="71">
        <v>30</v>
      </c>
      <c r="AT574" s="71">
        <v>0</v>
      </c>
      <c r="AU574" s="71">
        <v>0</v>
      </c>
      <c r="AV574" s="71">
        <v>0</v>
      </c>
      <c r="AW574" s="71">
        <v>0</v>
      </c>
      <c r="AX574" s="71"/>
      <c r="AY574" s="72"/>
      <c r="AZ574" s="71">
        <v>1365.8999999999994</v>
      </c>
      <c r="BA574" s="71">
        <v>2739.2000000000003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2360</v>
      </c>
      <c r="B575" s="70">
        <v>34</v>
      </c>
      <c r="C575" s="70">
        <v>21</v>
      </c>
      <c r="D575" s="70">
        <v>2</v>
      </c>
      <c r="E575" s="70">
        <v>2024</v>
      </c>
      <c r="F575" s="70" t="s">
        <v>1558</v>
      </c>
      <c r="G575" s="70" t="s">
        <v>2339</v>
      </c>
      <c r="H575" s="70" t="s">
        <v>2340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2361</v>
      </c>
      <c r="B576" s="70">
        <v>290</v>
      </c>
      <c r="C576" s="70">
        <v>1</v>
      </c>
      <c r="D576" s="70">
        <v>18</v>
      </c>
      <c r="E576" s="70">
        <v>1990</v>
      </c>
      <c r="F576" s="70" t="s">
        <v>787</v>
      </c>
      <c r="G576" s="70" t="s">
        <v>2362</v>
      </c>
      <c r="H576" s="70" t="s">
        <v>2363</v>
      </c>
      <c r="I576" s="148"/>
      <c r="J576" s="71">
        <v>97.547373830065752</v>
      </c>
      <c r="K576" s="71">
        <v>12.267523948734359</v>
      </c>
      <c r="L576" s="71">
        <v>15.42685638916184</v>
      </c>
      <c r="M576" s="71">
        <v>34.384278438842102</v>
      </c>
      <c r="N576" s="71">
        <v>49.208715762588348</v>
      </c>
      <c r="O576" s="71">
        <v>39.989137800492813</v>
      </c>
      <c r="P576" s="71">
        <v>69.387274539112084</v>
      </c>
      <c r="Q576" s="71">
        <v>3.1401878975711499</v>
      </c>
      <c r="R576" s="71">
        <v>0</v>
      </c>
      <c r="S576" s="71">
        <v>3.108526731382669</v>
      </c>
      <c r="T576" s="72"/>
      <c r="U576" s="71">
        <v>8157126</v>
      </c>
      <c r="V576" s="71">
        <v>3293</v>
      </c>
      <c r="W576" s="71">
        <v>204</v>
      </c>
      <c r="X576" s="71">
        <v>12099</v>
      </c>
      <c r="Y576" s="71">
        <v>14191</v>
      </c>
      <c r="Z576" s="71">
        <v>16448</v>
      </c>
      <c r="AA576" s="71">
        <v>16848</v>
      </c>
      <c r="AB576" s="71">
        <v>50986</v>
      </c>
      <c r="AC576" s="71">
        <v>0</v>
      </c>
      <c r="AD576" s="71">
        <v>3.108526731382669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2364</v>
      </c>
      <c r="B577" s="70">
        <v>291</v>
      </c>
      <c r="C577" s="70">
        <v>2</v>
      </c>
      <c r="D577" s="70">
        <v>18</v>
      </c>
      <c r="E577" s="70">
        <v>2005</v>
      </c>
      <c r="F577" s="70" t="s">
        <v>789</v>
      </c>
      <c r="G577" s="1064" t="s">
        <v>2362</v>
      </c>
      <c r="H577" s="70" t="s">
        <v>2363</v>
      </c>
      <c r="I577" s="148"/>
      <c r="J577" s="71">
        <v>86.421484420083701</v>
      </c>
      <c r="K577" s="71">
        <v>8.2619103055029566</v>
      </c>
      <c r="L577" s="71">
        <v>13.19157033601288</v>
      </c>
      <c r="M577" s="71">
        <v>60.503744890992436</v>
      </c>
      <c r="N577" s="71">
        <v>61.133878158707553</v>
      </c>
      <c r="O577" s="71">
        <v>57.272991928293592</v>
      </c>
      <c r="P577" s="71">
        <v>71.004728733443201</v>
      </c>
      <c r="Q577" s="71">
        <v>2.8835612426516399</v>
      </c>
      <c r="R577" s="71">
        <v>0</v>
      </c>
      <c r="S577" s="71">
        <v>4.8677622699999992</v>
      </c>
      <c r="T577" s="72"/>
      <c r="U577" s="71">
        <v>7549485</v>
      </c>
      <c r="V577" s="71">
        <v>3005</v>
      </c>
      <c r="W577" s="71">
        <v>183</v>
      </c>
      <c r="X577" s="71">
        <v>11289</v>
      </c>
      <c r="Y577" s="71">
        <v>15076</v>
      </c>
      <c r="Z577" s="71">
        <v>27260</v>
      </c>
      <c r="AA577" s="71">
        <v>14120</v>
      </c>
      <c r="AB577" s="71">
        <v>48945</v>
      </c>
      <c r="AC577" s="71">
        <v>0</v>
      </c>
      <c r="AD577" s="71">
        <v>4.8677622699999992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2365</v>
      </c>
      <c r="B578" s="70">
        <v>292</v>
      </c>
      <c r="C578" s="70">
        <v>3</v>
      </c>
      <c r="D578" s="70">
        <v>18</v>
      </c>
      <c r="E578" s="70">
        <v>2006</v>
      </c>
      <c r="F578" s="70" t="s">
        <v>790</v>
      </c>
      <c r="G578" s="1064" t="s">
        <v>2362</v>
      </c>
      <c r="H578" s="70" t="s">
        <v>2363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2366</v>
      </c>
      <c r="B579" s="70">
        <v>293</v>
      </c>
      <c r="C579" s="70">
        <v>4</v>
      </c>
      <c r="D579" s="70">
        <v>18</v>
      </c>
      <c r="E579" s="70">
        <v>2007</v>
      </c>
      <c r="F579" s="70" t="s">
        <v>791</v>
      </c>
      <c r="G579" s="70" t="s">
        <v>2362</v>
      </c>
      <c r="H579" s="70" t="s">
        <v>2363</v>
      </c>
      <c r="I579" s="148"/>
      <c r="J579" s="71">
        <v>75.294318858499182</v>
      </c>
      <c r="K579" s="71">
        <v>7.8473030734287166</v>
      </c>
      <c r="L579" s="71">
        <v>12.2538264269024</v>
      </c>
      <c r="M579" s="71">
        <v>62.19904577928282</v>
      </c>
      <c r="N579" s="71">
        <v>63.735972846198301</v>
      </c>
      <c r="O579" s="71">
        <v>55.627496111523683</v>
      </c>
      <c r="P579" s="71">
        <v>70.091838358982727</v>
      </c>
      <c r="Q579" s="71">
        <v>2.9747639888175899</v>
      </c>
      <c r="R579" s="71">
        <v>0</v>
      </c>
      <c r="S579" s="71">
        <v>6.6510085527999987</v>
      </c>
      <c r="T579" s="72"/>
      <c r="U579" s="71">
        <v>8080270</v>
      </c>
      <c r="V579" s="71">
        <v>2814</v>
      </c>
      <c r="W579" s="71">
        <v>206</v>
      </c>
      <c r="X579" s="71">
        <v>13934</v>
      </c>
      <c r="Y579" s="71">
        <v>14854</v>
      </c>
      <c r="Z579" s="71">
        <v>27524</v>
      </c>
      <c r="AA579" s="71">
        <v>13726</v>
      </c>
      <c r="AB579" s="71">
        <v>47823</v>
      </c>
      <c r="AC579" s="71">
        <v>0</v>
      </c>
      <c r="AD579" s="71">
        <v>6.6510085527999987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2367</v>
      </c>
      <c r="B580" s="70">
        <v>294</v>
      </c>
      <c r="C580" s="70">
        <v>5</v>
      </c>
      <c r="D580" s="70">
        <v>18</v>
      </c>
      <c r="E580" s="70">
        <v>2008</v>
      </c>
      <c r="F580" s="70" t="s">
        <v>792</v>
      </c>
      <c r="G580" s="70" t="s">
        <v>2362</v>
      </c>
      <c r="H580" s="70" t="s">
        <v>2363</v>
      </c>
      <c r="I580" s="148"/>
      <c r="J580" s="71">
        <v>71.728472058703403</v>
      </c>
      <c r="K580" s="71">
        <v>5.8398190565590733</v>
      </c>
      <c r="L580" s="71">
        <v>10.60325296736896</v>
      </c>
      <c r="M580" s="71">
        <v>65.903738934863668</v>
      </c>
      <c r="N580" s="71">
        <v>65.932918828895211</v>
      </c>
      <c r="O580" s="71">
        <v>53.563591969427378</v>
      </c>
      <c r="P580" s="71">
        <v>67.849269252541532</v>
      </c>
      <c r="Q580" s="71">
        <v>2.8915612944298501</v>
      </c>
      <c r="R580" s="71">
        <v>0</v>
      </c>
      <c r="S580" s="71">
        <v>5.967689816960001</v>
      </c>
      <c r="T580" s="72"/>
      <c r="U580" s="71">
        <v>8357098</v>
      </c>
      <c r="V580" s="71">
        <v>2814</v>
      </c>
      <c r="W580" s="71">
        <v>206</v>
      </c>
      <c r="X580" s="71">
        <v>13934</v>
      </c>
      <c r="Y580" s="71">
        <v>14864</v>
      </c>
      <c r="Z580" s="71">
        <v>27433</v>
      </c>
      <c r="AA580" s="71">
        <v>13302</v>
      </c>
      <c r="AB580" s="71">
        <v>47250</v>
      </c>
      <c r="AC580" s="71">
        <v>0</v>
      </c>
      <c r="AD580" s="71">
        <v>5.967689816960001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2368</v>
      </c>
      <c r="B581" s="70">
        <v>295</v>
      </c>
      <c r="C581" s="70">
        <v>6</v>
      </c>
      <c r="D581" s="70">
        <v>18</v>
      </c>
      <c r="E581" s="70">
        <v>2009</v>
      </c>
      <c r="F581" s="70" t="s">
        <v>176</v>
      </c>
      <c r="G581" s="70" t="s">
        <v>2362</v>
      </c>
      <c r="H581" s="70" t="s">
        <v>2363</v>
      </c>
      <c r="I581" s="148"/>
      <c r="J581" s="71">
        <v>62.396776655449287</v>
      </c>
      <c r="K581" s="71">
        <v>5.5446343529212374</v>
      </c>
      <c r="L581" s="71">
        <v>13.534654291189399</v>
      </c>
      <c r="M581" s="71">
        <v>69.330330390634998</v>
      </c>
      <c r="N581" s="71">
        <v>60.834833223347061</v>
      </c>
      <c r="O581" s="71">
        <v>54.213008697743348</v>
      </c>
      <c r="P581" s="71">
        <v>64.689308556494225</v>
      </c>
      <c r="Q581" s="71">
        <v>2.7234193929866599</v>
      </c>
      <c r="R581" s="71">
        <v>0</v>
      </c>
      <c r="S581" s="71">
        <v>5.9953205689600004</v>
      </c>
      <c r="T581" s="72"/>
      <c r="U581" s="71">
        <v>6314648</v>
      </c>
      <c r="V581" s="71">
        <v>2619</v>
      </c>
      <c r="W581" s="71">
        <v>349</v>
      </c>
      <c r="X581" s="71">
        <v>15024</v>
      </c>
      <c r="Y581" s="71">
        <v>14907</v>
      </c>
      <c r="Z581" s="71">
        <v>27406</v>
      </c>
      <c r="AA581" s="71">
        <v>13020</v>
      </c>
      <c r="AB581" s="71">
        <v>46716</v>
      </c>
      <c r="AC581" s="71">
        <v>0</v>
      </c>
      <c r="AD581" s="71">
        <v>5.9953205689600004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17.893000000000001</v>
      </c>
      <c r="BK581" s="71">
        <v>0</v>
      </c>
      <c r="BL581" s="71">
        <v>13.94</v>
      </c>
      <c r="BM581" s="71">
        <v>0</v>
      </c>
      <c r="BN581" s="72"/>
      <c r="BO581" s="71">
        <v>0</v>
      </c>
      <c r="BP581" s="71">
        <v>0</v>
      </c>
      <c r="BQ581" s="71">
        <v>3</v>
      </c>
      <c r="BR581" s="71">
        <v>0</v>
      </c>
      <c r="BS581" s="71">
        <v>3</v>
      </c>
      <c r="BT581" s="71">
        <v>0</v>
      </c>
      <c r="BU581"/>
      <c r="BV581" s="70">
        <v>31.832999999999998</v>
      </c>
      <c r="BW581" s="70">
        <v>0</v>
      </c>
      <c r="BX581" s="70">
        <v>0</v>
      </c>
      <c r="BY581" s="70">
        <v>0</v>
      </c>
      <c r="BZ581" s="70">
        <v>0</v>
      </c>
      <c r="CA581" s="70">
        <v>0</v>
      </c>
      <c r="CB581" s="70">
        <v>0</v>
      </c>
      <c r="CC581" s="70">
        <v>0</v>
      </c>
      <c r="CD581" s="70">
        <v>0</v>
      </c>
    </row>
    <row r="582" spans="1:82">
      <c r="A582" s="70" t="s">
        <v>2369</v>
      </c>
      <c r="B582" s="70">
        <v>296</v>
      </c>
      <c r="C582" s="70">
        <v>7</v>
      </c>
      <c r="D582" s="70">
        <v>18</v>
      </c>
      <c r="E582" s="70">
        <v>2010</v>
      </c>
      <c r="F582" s="70" t="s">
        <v>177</v>
      </c>
      <c r="G582" s="70" t="s">
        <v>2362</v>
      </c>
      <c r="H582" s="70" t="s">
        <v>2363</v>
      </c>
      <c r="I582" s="148"/>
      <c r="J582" s="71">
        <v>76.379309050022158</v>
      </c>
      <c r="K582" s="71">
        <v>5.868633748390045</v>
      </c>
      <c r="L582" s="71">
        <v>16.119036307430299</v>
      </c>
      <c r="M582" s="71">
        <v>70.886199760518622</v>
      </c>
      <c r="N582" s="71">
        <v>68.079420919649806</v>
      </c>
      <c r="O582" s="71">
        <v>53.891373113901857</v>
      </c>
      <c r="P582" s="71">
        <v>65.113055215656232</v>
      </c>
      <c r="Q582" s="71">
        <v>2.8080833239751399</v>
      </c>
      <c r="R582" s="71">
        <v>0</v>
      </c>
      <c r="S582" s="71">
        <v>7.1036389294799998</v>
      </c>
      <c r="T582" s="72"/>
      <c r="U582" s="71">
        <v>7251660</v>
      </c>
      <c r="V582" s="71">
        <v>2619</v>
      </c>
      <c r="W582" s="71">
        <v>349</v>
      </c>
      <c r="X582" s="71">
        <v>15024</v>
      </c>
      <c r="Y582" s="71">
        <v>14897</v>
      </c>
      <c r="Z582" s="71">
        <v>27370</v>
      </c>
      <c r="AA582" s="71">
        <v>12778</v>
      </c>
      <c r="AB582" s="71">
        <v>46156</v>
      </c>
      <c r="AC582" s="71">
        <v>0</v>
      </c>
      <c r="AD582" s="71">
        <v>7.1036389294799998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21.053999999999998</v>
      </c>
      <c r="BK582" s="71">
        <v>0</v>
      </c>
      <c r="BL582" s="71">
        <v>14.015000000000001</v>
      </c>
      <c r="BM582" s="71">
        <v>0</v>
      </c>
      <c r="BN582" s="72"/>
      <c r="BO582" s="71">
        <v>0</v>
      </c>
      <c r="BP582" s="71">
        <v>0</v>
      </c>
      <c r="BQ582" s="71">
        <v>3</v>
      </c>
      <c r="BR582" s="71">
        <v>0</v>
      </c>
      <c r="BS582" s="71">
        <v>3</v>
      </c>
      <c r="BT582" s="71">
        <v>0</v>
      </c>
      <c r="BU582"/>
      <c r="BV582" s="70">
        <v>35.069000000000003</v>
      </c>
      <c r="BW582" s="70">
        <v>0</v>
      </c>
      <c r="BX582" s="70">
        <v>0</v>
      </c>
      <c r="BY582" s="70">
        <v>0</v>
      </c>
      <c r="BZ582" s="70">
        <v>0</v>
      </c>
      <c r="CA582" s="70">
        <v>0</v>
      </c>
      <c r="CB582" s="70">
        <v>0</v>
      </c>
      <c r="CC582" s="70">
        <v>0</v>
      </c>
      <c r="CD582" s="70">
        <v>0</v>
      </c>
    </row>
    <row r="583" spans="1:82">
      <c r="A583" s="70" t="s">
        <v>2370</v>
      </c>
      <c r="B583" s="70">
        <v>297</v>
      </c>
      <c r="C583" s="70">
        <v>8</v>
      </c>
      <c r="D583" s="70">
        <v>18</v>
      </c>
      <c r="E583" s="70">
        <v>2011</v>
      </c>
      <c r="F583" s="70" t="s">
        <v>178</v>
      </c>
      <c r="G583" s="70" t="s">
        <v>2362</v>
      </c>
      <c r="H583" s="70" t="s">
        <v>2363</v>
      </c>
      <c r="I583" s="148"/>
      <c r="J583" s="71">
        <v>81.772290056925286</v>
      </c>
      <c r="K583" s="71">
        <v>7.650446127997065</v>
      </c>
      <c r="L583" s="71">
        <v>13.58650027995437</v>
      </c>
      <c r="M583" s="71">
        <v>81.145584675035479</v>
      </c>
      <c r="N583" s="71">
        <v>67.237485650384755</v>
      </c>
      <c r="O583" s="71">
        <v>52.9092835234704</v>
      </c>
      <c r="P583" s="71">
        <v>62.776134866718792</v>
      </c>
      <c r="Q583" s="71">
        <v>3.1956519526125899</v>
      </c>
      <c r="R583" s="71">
        <v>0</v>
      </c>
      <c r="S583" s="71">
        <v>4.8550008635999999</v>
      </c>
      <c r="T583" s="72"/>
      <c r="U583" s="71">
        <v>7717748</v>
      </c>
      <c r="V583" s="71">
        <v>2619</v>
      </c>
      <c r="W583" s="71">
        <v>349</v>
      </c>
      <c r="X583" s="71">
        <v>15024</v>
      </c>
      <c r="Y583" s="71">
        <v>14878</v>
      </c>
      <c r="Z583" s="71">
        <v>27455</v>
      </c>
      <c r="AA583" s="71">
        <v>12686</v>
      </c>
      <c r="AB583" s="71">
        <v>45537</v>
      </c>
      <c r="AC583" s="71">
        <v>0</v>
      </c>
      <c r="AD583" s="71">
        <v>4.8550008635999999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21.806999999999999</v>
      </c>
      <c r="BK583" s="71">
        <v>0</v>
      </c>
      <c r="BL583" s="71">
        <v>17.738</v>
      </c>
      <c r="BM583" s="71">
        <v>0</v>
      </c>
      <c r="BN583" s="72"/>
      <c r="BO583" s="71">
        <v>0</v>
      </c>
      <c r="BP583" s="71">
        <v>0</v>
      </c>
      <c r="BQ583" s="71">
        <v>3</v>
      </c>
      <c r="BR583" s="71">
        <v>0</v>
      </c>
      <c r="BS583" s="71">
        <v>4</v>
      </c>
      <c r="BT583" s="71">
        <v>0</v>
      </c>
      <c r="BU583"/>
      <c r="BV583" s="70">
        <v>39.545000000000002</v>
      </c>
      <c r="BW583" s="70">
        <v>0</v>
      </c>
      <c r="BX583" s="70">
        <v>0</v>
      </c>
      <c r="BY583" s="70">
        <v>0</v>
      </c>
      <c r="BZ583" s="70">
        <v>0</v>
      </c>
      <c r="CA583" s="70">
        <v>0</v>
      </c>
      <c r="CB583" s="70">
        <v>0</v>
      </c>
      <c r="CC583" s="70">
        <v>0</v>
      </c>
      <c r="CD583" s="70">
        <v>0</v>
      </c>
    </row>
    <row r="584" spans="1:82">
      <c r="A584" s="70" t="s">
        <v>2371</v>
      </c>
      <c r="B584" s="70">
        <v>298</v>
      </c>
      <c r="C584" s="70">
        <v>9</v>
      </c>
      <c r="D584" s="70">
        <v>18</v>
      </c>
      <c r="E584" s="70">
        <v>2012</v>
      </c>
      <c r="F584" s="70" t="s">
        <v>179</v>
      </c>
      <c r="G584" s="70" t="s">
        <v>2362</v>
      </c>
      <c r="H584" s="70" t="s">
        <v>2363</v>
      </c>
      <c r="I584" s="148"/>
      <c r="J584" s="71">
        <v>75.085584692984895</v>
      </c>
      <c r="K584" s="71">
        <v>6.9053206679978514</v>
      </c>
      <c r="L584" s="71">
        <v>13.200346132058501</v>
      </c>
      <c r="M584" s="71">
        <v>78.87513114824408</v>
      </c>
      <c r="N584" s="71">
        <v>66.150569571596279</v>
      </c>
      <c r="O584" s="71">
        <v>52.884884592207598</v>
      </c>
      <c r="P584" s="71">
        <v>62.018538865433158</v>
      </c>
      <c r="Q584" s="71">
        <v>3.4620994817196</v>
      </c>
      <c r="R584" s="71">
        <v>0</v>
      </c>
      <c r="S584" s="71">
        <v>6.6754572495400009</v>
      </c>
      <c r="T584" s="72"/>
      <c r="U584" s="71">
        <v>7662826</v>
      </c>
      <c r="V584" s="71">
        <v>2619</v>
      </c>
      <c r="W584" s="71">
        <v>349</v>
      </c>
      <c r="X584" s="71">
        <v>15024</v>
      </c>
      <c r="Y584" s="71">
        <v>15223</v>
      </c>
      <c r="Z584" s="71">
        <v>27660</v>
      </c>
      <c r="AA584" s="71">
        <v>12462</v>
      </c>
      <c r="AB584" s="71">
        <v>45407</v>
      </c>
      <c r="AC584" s="71">
        <v>0</v>
      </c>
      <c r="AD584" s="71">
        <v>6.6754572495400009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17.79</v>
      </c>
      <c r="BK584" s="71">
        <v>0</v>
      </c>
      <c r="BL584" s="71">
        <v>19.617999999999999</v>
      </c>
      <c r="BM584" s="71">
        <v>0</v>
      </c>
      <c r="BN584" s="72"/>
      <c r="BO584" s="71">
        <v>0</v>
      </c>
      <c r="BP584" s="71">
        <v>0</v>
      </c>
      <c r="BQ584" s="71">
        <v>2</v>
      </c>
      <c r="BR584" s="71">
        <v>0</v>
      </c>
      <c r="BS584" s="71">
        <v>4</v>
      </c>
      <c r="BT584" s="71">
        <v>0</v>
      </c>
      <c r="BU584"/>
      <c r="BV584" s="70">
        <v>37.408000000000001</v>
      </c>
      <c r="BW584" s="70">
        <v>0</v>
      </c>
      <c r="BX584" s="70">
        <v>0</v>
      </c>
      <c r="BY584" s="70">
        <v>0</v>
      </c>
      <c r="BZ584" s="70">
        <v>0</v>
      </c>
      <c r="CA584" s="70">
        <v>0</v>
      </c>
      <c r="CB584" s="70">
        <v>0</v>
      </c>
      <c r="CC584" s="70">
        <v>0</v>
      </c>
      <c r="CD584" s="70">
        <v>0</v>
      </c>
    </row>
    <row r="585" spans="1:82">
      <c r="A585" s="70" t="s">
        <v>2372</v>
      </c>
      <c r="B585" s="70">
        <v>299</v>
      </c>
      <c r="C585" s="70">
        <v>10</v>
      </c>
      <c r="D585" s="70">
        <v>18</v>
      </c>
      <c r="E585" s="70">
        <v>2013</v>
      </c>
      <c r="F585" s="70" t="s">
        <v>180</v>
      </c>
      <c r="G585" s="70" t="s">
        <v>2362</v>
      </c>
      <c r="H585" s="70" t="s">
        <v>2363</v>
      </c>
      <c r="I585" s="148"/>
      <c r="J585" s="71">
        <v>84.257498391301951</v>
      </c>
      <c r="K585" s="71">
        <v>5.5749204994168426</v>
      </c>
      <c r="L585" s="71">
        <v>12.797386457325491</v>
      </c>
      <c r="M585" s="71">
        <v>80.404572140490259</v>
      </c>
      <c r="N585" s="71">
        <v>61.999762163995463</v>
      </c>
      <c r="O585" s="71">
        <v>50.941222421176015</v>
      </c>
      <c r="P585" s="71">
        <v>61.482939125973267</v>
      </c>
      <c r="Q585" s="71">
        <v>3.4880868711394801</v>
      </c>
      <c r="R585" s="71">
        <v>0</v>
      </c>
      <c r="S585" s="71">
        <v>6.1535706233800012</v>
      </c>
      <c r="T585" s="72"/>
      <c r="U585" s="71">
        <v>7548712</v>
      </c>
      <c r="V585" s="71">
        <v>2619</v>
      </c>
      <c r="W585" s="71">
        <v>349</v>
      </c>
      <c r="X585" s="71">
        <v>15024</v>
      </c>
      <c r="Y585" s="71">
        <v>15240</v>
      </c>
      <c r="Z585" s="71">
        <v>27833</v>
      </c>
      <c r="AA585" s="71">
        <v>12308</v>
      </c>
      <c r="AB585" s="71">
        <v>45092</v>
      </c>
      <c r="AC585" s="71">
        <v>0</v>
      </c>
      <c r="AD585" s="71">
        <v>6.1535706233800012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18.108000000000001</v>
      </c>
      <c r="BK585" s="71">
        <v>0</v>
      </c>
      <c r="BL585" s="71">
        <v>19.679000000000002</v>
      </c>
      <c r="BM585" s="71">
        <v>0</v>
      </c>
      <c r="BN585" s="72"/>
      <c r="BO585" s="71">
        <v>0</v>
      </c>
      <c r="BP585" s="71">
        <v>0</v>
      </c>
      <c r="BQ585" s="71">
        <v>2</v>
      </c>
      <c r="BR585" s="71">
        <v>0</v>
      </c>
      <c r="BS585" s="71">
        <v>4</v>
      </c>
      <c r="BT585" s="71">
        <v>0</v>
      </c>
      <c r="BU585"/>
      <c r="BV585" s="70">
        <v>37.786999999999999</v>
      </c>
      <c r="BW585" s="70">
        <v>0</v>
      </c>
      <c r="BX585" s="70">
        <v>0</v>
      </c>
      <c r="BY585" s="70">
        <v>0</v>
      </c>
      <c r="BZ585" s="70">
        <v>0</v>
      </c>
      <c r="CA585" s="70">
        <v>0</v>
      </c>
      <c r="CB585" s="70">
        <v>0</v>
      </c>
      <c r="CC585" s="70">
        <v>0</v>
      </c>
      <c r="CD585" s="70">
        <v>0</v>
      </c>
    </row>
    <row r="586" spans="1:82">
      <c r="A586" s="70" t="s">
        <v>2373</v>
      </c>
      <c r="B586" s="70">
        <v>300</v>
      </c>
      <c r="C586" s="70">
        <v>11</v>
      </c>
      <c r="D586" s="70">
        <v>18</v>
      </c>
      <c r="E586" s="70">
        <v>2014</v>
      </c>
      <c r="F586" s="70" t="s">
        <v>181</v>
      </c>
      <c r="G586" s="70" t="s">
        <v>2362</v>
      </c>
      <c r="H586" s="70" t="s">
        <v>2363</v>
      </c>
      <c r="I586" s="148"/>
      <c r="J586" s="71">
        <v>71.646111931659334</v>
      </c>
      <c r="K586" s="71">
        <v>5.3856191791113179</v>
      </c>
      <c r="L586" s="71">
        <v>14.60667699133327</v>
      </c>
      <c r="M586" s="71">
        <v>69.244311762193135</v>
      </c>
      <c r="N586" s="71">
        <v>61.300611101816102</v>
      </c>
      <c r="O586" s="71">
        <v>48.283594720318412</v>
      </c>
      <c r="P586" s="71">
        <v>61.134681288524533</v>
      </c>
      <c r="Q586" s="71">
        <v>3.3026006649178501</v>
      </c>
      <c r="R586" s="71">
        <v>0</v>
      </c>
      <c r="S586" s="71">
        <v>5.3229059686399998</v>
      </c>
      <c r="T586" s="72"/>
      <c r="U586" s="71">
        <v>7782200</v>
      </c>
      <c r="V586" s="71">
        <v>2172</v>
      </c>
      <c r="W586" s="71">
        <v>502</v>
      </c>
      <c r="X586" s="71">
        <v>13847</v>
      </c>
      <c r="Y586" s="71">
        <v>15272</v>
      </c>
      <c r="Z586" s="71">
        <v>27785</v>
      </c>
      <c r="AA586" s="71">
        <v>12175</v>
      </c>
      <c r="AB586" s="71">
        <v>44499</v>
      </c>
      <c r="AC586" s="71">
        <v>0</v>
      </c>
      <c r="AD586" s="71">
        <v>5.3229059686399998</v>
      </c>
      <c r="AE586" s="72"/>
      <c r="AF586" s="71"/>
      <c r="AG586" s="71"/>
      <c r="AH586" s="71"/>
      <c r="AI586" s="71"/>
      <c r="AJ586" s="71"/>
      <c r="AK586" s="71"/>
      <c r="AL586" s="71"/>
      <c r="AM586" s="71"/>
      <c r="AN586" s="71"/>
      <c r="AO586" s="71"/>
      <c r="AP586" s="71"/>
      <c r="AQ586" s="72"/>
      <c r="AR586" s="71">
        <v>319</v>
      </c>
      <c r="AS586" s="71">
        <v>141</v>
      </c>
      <c r="AT586" s="71">
        <v>0</v>
      </c>
      <c r="AU586" s="71">
        <v>3</v>
      </c>
      <c r="AV586" s="71">
        <v>0</v>
      </c>
      <c r="AW586" s="71">
        <v>0</v>
      </c>
      <c r="AX586" s="71"/>
      <c r="AY586" s="72"/>
      <c r="AZ586" s="71">
        <v>1568.09</v>
      </c>
      <c r="BA586" s="71">
        <v>7045.7</v>
      </c>
      <c r="BB586" s="71">
        <v>0</v>
      </c>
      <c r="BC586" s="71">
        <v>8</v>
      </c>
      <c r="BD586" s="71">
        <v>0</v>
      </c>
      <c r="BE586" s="71">
        <v>0</v>
      </c>
      <c r="BF586" s="71"/>
      <c r="BG586" s="72"/>
      <c r="BH586" s="71">
        <v>0</v>
      </c>
      <c r="BI586" s="71">
        <v>0</v>
      </c>
      <c r="BJ586" s="71">
        <v>21.568000000000001</v>
      </c>
      <c r="BK586" s="71">
        <v>0</v>
      </c>
      <c r="BL586" s="71">
        <v>22.685000000000002</v>
      </c>
      <c r="BM586" s="71">
        <v>0</v>
      </c>
      <c r="BN586" s="72"/>
      <c r="BO586" s="71">
        <v>0</v>
      </c>
      <c r="BP586" s="71">
        <v>0</v>
      </c>
      <c r="BQ586" s="71">
        <v>3</v>
      </c>
      <c r="BR586" s="71">
        <v>0</v>
      </c>
      <c r="BS586" s="71">
        <v>4</v>
      </c>
      <c r="BT586" s="71">
        <v>0</v>
      </c>
      <c r="BU586"/>
      <c r="BV586" s="70">
        <v>39.770000000000003</v>
      </c>
      <c r="BW586" s="70">
        <v>0</v>
      </c>
      <c r="BX586" s="70">
        <v>4.4829999999999997</v>
      </c>
      <c r="BY586" s="70">
        <v>0</v>
      </c>
      <c r="BZ586" s="70">
        <v>0</v>
      </c>
      <c r="CA586" s="70">
        <v>0</v>
      </c>
      <c r="CB586" s="70">
        <v>0</v>
      </c>
      <c r="CC586" s="70">
        <v>0</v>
      </c>
      <c r="CD586" s="70">
        <v>0</v>
      </c>
    </row>
    <row r="587" spans="1:82">
      <c r="A587" s="70" t="s">
        <v>2374</v>
      </c>
      <c r="B587" s="70">
        <v>301</v>
      </c>
      <c r="C587" s="70">
        <v>12</v>
      </c>
      <c r="D587" s="70">
        <v>18</v>
      </c>
      <c r="E587" s="70">
        <v>2015</v>
      </c>
      <c r="F587" s="70" t="s">
        <v>182</v>
      </c>
      <c r="G587" s="70" t="s">
        <v>2362</v>
      </c>
      <c r="H587" s="70" t="s">
        <v>2363</v>
      </c>
      <c r="I587" s="148"/>
      <c r="J587" s="71">
        <v>68.197440050912633</v>
      </c>
      <c r="K587" s="71">
        <v>5.3039222046715384</v>
      </c>
      <c r="L587" s="71">
        <v>13.033876774546391</v>
      </c>
      <c r="M587" s="71">
        <v>90.323910130569644</v>
      </c>
      <c r="N587" s="71">
        <v>58.411098011810893</v>
      </c>
      <c r="O587" s="71">
        <v>47.864655457472644</v>
      </c>
      <c r="P587" s="71">
        <v>60.690502231424695</v>
      </c>
      <c r="Q587" s="71">
        <v>3.19241958034101</v>
      </c>
      <c r="R587" s="71">
        <v>0</v>
      </c>
      <c r="S587" s="71">
        <v>6.5653315059499997</v>
      </c>
      <c r="T587" s="72"/>
      <c r="U587" s="71">
        <v>8013100</v>
      </c>
      <c r="V587" s="71">
        <v>2172</v>
      </c>
      <c r="W587" s="71">
        <v>502</v>
      </c>
      <c r="X587" s="71">
        <v>13847</v>
      </c>
      <c r="Y587" s="71">
        <v>15310</v>
      </c>
      <c r="Z587" s="71">
        <v>27809</v>
      </c>
      <c r="AA587" s="71">
        <v>12077</v>
      </c>
      <c r="AB587" s="71">
        <v>43940</v>
      </c>
      <c r="AC587" s="71">
        <v>0</v>
      </c>
      <c r="AD587" s="71">
        <v>6.5653315059499997</v>
      </c>
      <c r="AE587" s="72"/>
      <c r="AF587" s="71">
        <v>76799134.457394481</v>
      </c>
      <c r="AG587" s="71">
        <v>4072385.2964584269</v>
      </c>
      <c r="AH587" s="71">
        <v>2709658.1143763708</v>
      </c>
      <c r="AI587" s="71">
        <v>89093824.688180432</v>
      </c>
      <c r="AJ587" s="71">
        <v>87265305.619813725</v>
      </c>
      <c r="AK587" s="71">
        <v>0</v>
      </c>
      <c r="AL587" s="71">
        <v>0</v>
      </c>
      <c r="AM587" s="71">
        <v>6021792.6786324587</v>
      </c>
      <c r="AN587" s="71">
        <v>0</v>
      </c>
      <c r="AO587" s="71">
        <v>0</v>
      </c>
      <c r="AP587" s="71">
        <v>265962100.85485592</v>
      </c>
      <c r="AQ587" s="72"/>
      <c r="AR587" s="71">
        <v>347</v>
      </c>
      <c r="AS587" s="71">
        <v>211</v>
      </c>
      <c r="AT587" s="71">
        <v>0</v>
      </c>
      <c r="AU587" s="71">
        <v>4</v>
      </c>
      <c r="AV587" s="71">
        <v>0</v>
      </c>
      <c r="AW587" s="71">
        <v>0</v>
      </c>
      <c r="AX587" s="71"/>
      <c r="AY587" s="72"/>
      <c r="AZ587" s="71">
        <v>1732.79</v>
      </c>
      <c r="BA587" s="71">
        <v>10916.3</v>
      </c>
      <c r="BB587" s="71">
        <v>0</v>
      </c>
      <c r="BC587" s="71">
        <v>71</v>
      </c>
      <c r="BD587" s="71">
        <v>0</v>
      </c>
      <c r="BE587" s="71">
        <v>0</v>
      </c>
      <c r="BF587" s="71"/>
      <c r="BG587" s="72"/>
      <c r="BH587" s="71">
        <v>0</v>
      </c>
      <c r="BI587" s="71">
        <v>0</v>
      </c>
      <c r="BJ587" s="71">
        <v>20.792000000000002</v>
      </c>
      <c r="BK587" s="71">
        <v>0</v>
      </c>
      <c r="BL587" s="71">
        <v>24.246000000000002</v>
      </c>
      <c r="BM587" s="71">
        <v>0</v>
      </c>
      <c r="BN587" s="72"/>
      <c r="BO587" s="71">
        <v>0</v>
      </c>
      <c r="BP587" s="71">
        <v>0</v>
      </c>
      <c r="BQ587" s="71">
        <v>3</v>
      </c>
      <c r="BR587" s="71">
        <v>0</v>
      </c>
      <c r="BS587" s="71">
        <v>4</v>
      </c>
      <c r="BT587" s="71">
        <v>0</v>
      </c>
      <c r="BU587"/>
      <c r="BV587" s="70">
        <v>40.521000000000001</v>
      </c>
      <c r="BW587" s="70">
        <v>0</v>
      </c>
      <c r="BX587" s="70">
        <v>4.5170000000000003</v>
      </c>
      <c r="BY587" s="70">
        <v>0</v>
      </c>
      <c r="BZ587" s="70">
        <v>0</v>
      </c>
      <c r="CA587" s="70">
        <v>0</v>
      </c>
      <c r="CB587" s="70">
        <v>0</v>
      </c>
      <c r="CC587" s="70">
        <v>0</v>
      </c>
      <c r="CD587" s="70">
        <v>0</v>
      </c>
    </row>
    <row r="588" spans="1:82">
      <c r="A588" s="70" t="s">
        <v>2375</v>
      </c>
      <c r="B588" s="70">
        <v>302</v>
      </c>
      <c r="C588" s="70">
        <v>13</v>
      </c>
      <c r="D588" s="70">
        <v>18</v>
      </c>
      <c r="E588" s="70">
        <v>2016</v>
      </c>
      <c r="F588" s="70" t="s">
        <v>155</v>
      </c>
      <c r="G588" s="70" t="s">
        <v>2362</v>
      </c>
      <c r="H588" s="70" t="s">
        <v>2363</v>
      </c>
      <c r="I588" s="148"/>
      <c r="J588" s="71">
        <v>68.161276012175264</v>
      </c>
      <c r="K588" s="71">
        <v>5.2730670410218563</v>
      </c>
      <c r="L588" s="71">
        <v>12.389112522722941</v>
      </c>
      <c r="M588" s="71">
        <v>60.102501720900619</v>
      </c>
      <c r="N588" s="71">
        <v>57.480684996366129</v>
      </c>
      <c r="O588" s="71">
        <v>47.322518625518597</v>
      </c>
      <c r="P588" s="71">
        <v>60.563968908066862</v>
      </c>
      <c r="Q588" s="71">
        <v>3.0587905981286609</v>
      </c>
      <c r="R588" s="71">
        <v>0</v>
      </c>
      <c r="S588" s="71">
        <v>6.2712077097600005</v>
      </c>
      <c r="T588" s="72"/>
      <c r="U588" s="71">
        <v>7880952</v>
      </c>
      <c r="V588" s="71">
        <v>2172</v>
      </c>
      <c r="W588" s="71">
        <v>502</v>
      </c>
      <c r="X588" s="71">
        <v>13847</v>
      </c>
      <c r="Y588" s="71">
        <v>15348</v>
      </c>
      <c r="Z588" s="71">
        <v>27832</v>
      </c>
      <c r="AA588" s="71">
        <v>12465</v>
      </c>
      <c r="AB588" s="71">
        <v>43306</v>
      </c>
      <c r="AC588" s="71">
        <v>0</v>
      </c>
      <c r="AD588" s="71">
        <v>6.2712077097600014</v>
      </c>
      <c r="AE588" s="72"/>
      <c r="AF588" s="71">
        <v>78637055.732601881</v>
      </c>
      <c r="AG588" s="71">
        <v>3902775.529828486</v>
      </c>
      <c r="AH588" s="71">
        <v>1977327.35730771</v>
      </c>
      <c r="AI588" s="71">
        <v>88527600.08649829</v>
      </c>
      <c r="AJ588" s="71">
        <v>86070924.231076002</v>
      </c>
      <c r="AK588" s="71">
        <v>0</v>
      </c>
      <c r="AL588" s="71">
        <v>0</v>
      </c>
      <c r="AM588" s="71">
        <v>5939516.4775155643</v>
      </c>
      <c r="AN588" s="71">
        <v>0</v>
      </c>
      <c r="AO588" s="71">
        <v>0</v>
      </c>
      <c r="AP588" s="71">
        <v>265055199.41482794</v>
      </c>
      <c r="AQ588" s="72"/>
      <c r="AR588" s="71">
        <v>366</v>
      </c>
      <c r="AS588" s="71">
        <v>251</v>
      </c>
      <c r="AT588" s="71">
        <v>0</v>
      </c>
      <c r="AU588" s="71">
        <v>5</v>
      </c>
      <c r="AV588" s="71">
        <v>0</v>
      </c>
      <c r="AW588" s="71">
        <v>0</v>
      </c>
      <c r="AX588" s="71"/>
      <c r="AY588" s="72"/>
      <c r="AZ588" s="71">
        <v>1846.39</v>
      </c>
      <c r="BA588" s="71">
        <v>12844.5</v>
      </c>
      <c r="BB588" s="71">
        <v>0</v>
      </c>
      <c r="BC588" s="71">
        <v>196</v>
      </c>
      <c r="BD588" s="71">
        <v>0</v>
      </c>
      <c r="BE588" s="71">
        <v>0</v>
      </c>
      <c r="BF588" s="71"/>
      <c r="BG588" s="72"/>
      <c r="BH588" s="71">
        <v>0</v>
      </c>
      <c r="BI588" s="71">
        <v>0</v>
      </c>
      <c r="BJ588" s="71">
        <v>21.486000000000001</v>
      </c>
      <c r="BK588" s="71">
        <v>0</v>
      </c>
      <c r="BL588" s="71">
        <v>23.222999999999999</v>
      </c>
      <c r="BM588" s="71">
        <v>0</v>
      </c>
      <c r="BN588" s="72"/>
      <c r="BO588" s="71">
        <v>0</v>
      </c>
      <c r="BP588" s="71">
        <v>0</v>
      </c>
      <c r="BQ588" s="71">
        <v>3</v>
      </c>
      <c r="BR588" s="71">
        <v>0</v>
      </c>
      <c r="BS588" s="71">
        <v>4</v>
      </c>
      <c r="BT588" s="71">
        <v>0</v>
      </c>
      <c r="BU588"/>
      <c r="BV588" s="70">
        <v>40.225000000000001</v>
      </c>
      <c r="BW588" s="70">
        <v>0</v>
      </c>
      <c r="BX588" s="70">
        <v>4.484</v>
      </c>
      <c r="BY588" s="70">
        <v>0</v>
      </c>
      <c r="BZ588" s="70">
        <v>0</v>
      </c>
      <c r="CA588" s="70">
        <v>0</v>
      </c>
      <c r="CB588" s="70">
        <v>0</v>
      </c>
      <c r="CC588" s="70">
        <v>0</v>
      </c>
      <c r="CD588" s="70">
        <v>0</v>
      </c>
    </row>
    <row r="589" spans="1:82">
      <c r="A589" s="70" t="s">
        <v>2376</v>
      </c>
      <c r="B589" s="70">
        <v>303</v>
      </c>
      <c r="C589" s="70">
        <v>14</v>
      </c>
      <c r="D589" s="70">
        <v>18</v>
      </c>
      <c r="E589" s="70">
        <v>2017</v>
      </c>
      <c r="F589" s="70" t="s">
        <v>156</v>
      </c>
      <c r="G589" s="70" t="s">
        <v>2362</v>
      </c>
      <c r="H589" s="70" t="s">
        <v>2363</v>
      </c>
      <c r="I589" s="148"/>
      <c r="J589" s="71">
        <v>70.387141799460068</v>
      </c>
      <c r="K589" s="71">
        <v>5.2491386304857182</v>
      </c>
      <c r="L589" s="71">
        <v>13.299979294903777</v>
      </c>
      <c r="M589" s="71">
        <v>53.220083576031058</v>
      </c>
      <c r="N589" s="71">
        <v>56.016417324821738</v>
      </c>
      <c r="O589" s="71">
        <v>46.39812610272476</v>
      </c>
      <c r="P589" s="71">
        <v>59.78442641106718</v>
      </c>
      <c r="Q589" s="71">
        <v>2.9142048383941299</v>
      </c>
      <c r="R589" s="71">
        <v>0</v>
      </c>
      <c r="S589" s="71">
        <v>5.8004408439999988</v>
      </c>
      <c r="T589" s="72"/>
      <c r="U589" s="71">
        <v>8279160.0000000009</v>
      </c>
      <c r="V589" s="71">
        <v>2172</v>
      </c>
      <c r="W589" s="71">
        <v>502</v>
      </c>
      <c r="X589" s="71">
        <v>13847</v>
      </c>
      <c r="Y589" s="71">
        <v>15479</v>
      </c>
      <c r="Z589" s="71">
        <v>27741</v>
      </c>
      <c r="AA589" s="71">
        <v>12383</v>
      </c>
      <c r="AB589" s="71">
        <v>42666</v>
      </c>
      <c r="AC589" s="71">
        <v>0</v>
      </c>
      <c r="AD589" s="71">
        <v>5.8004408439999988</v>
      </c>
      <c r="AE589" s="72"/>
      <c r="AF589" s="71">
        <v>82302907.471859023</v>
      </c>
      <c r="AG589" s="71">
        <v>3927937.7836210169</v>
      </c>
      <c r="AH589" s="71">
        <v>2724824.4434519499</v>
      </c>
      <c r="AI589" s="71">
        <v>83589727.852731243</v>
      </c>
      <c r="AJ589" s="71">
        <v>81022118.885988712</v>
      </c>
      <c r="AK589" s="71">
        <v>0</v>
      </c>
      <c r="AL589" s="71">
        <v>0</v>
      </c>
      <c r="AM589" s="71">
        <v>5860895.3948968574</v>
      </c>
      <c r="AN589" s="71">
        <v>0</v>
      </c>
      <c r="AO589" s="71">
        <v>0</v>
      </c>
      <c r="AP589" s="71">
        <v>259428411.8325488</v>
      </c>
      <c r="AQ589" s="72"/>
      <c r="AR589" s="71">
        <v>382</v>
      </c>
      <c r="AS589" s="71">
        <v>273</v>
      </c>
      <c r="AT589" s="71">
        <v>0</v>
      </c>
      <c r="AU589" s="71">
        <v>6</v>
      </c>
      <c r="AV589" s="71">
        <v>0</v>
      </c>
      <c r="AW589" s="71">
        <v>0</v>
      </c>
      <c r="AX589" s="71"/>
      <c r="AY589" s="72"/>
      <c r="AZ589" s="71">
        <v>1931.59</v>
      </c>
      <c r="BA589" s="71">
        <v>13467.7</v>
      </c>
      <c r="BB589" s="71">
        <v>0</v>
      </c>
      <c r="BC589" s="71">
        <v>298</v>
      </c>
      <c r="BD589" s="71">
        <v>0</v>
      </c>
      <c r="BE589" s="71">
        <v>0</v>
      </c>
      <c r="BF589" s="71"/>
      <c r="BG589" s="72"/>
      <c r="BH589" s="71">
        <v>0</v>
      </c>
      <c r="BI589" s="71">
        <v>0</v>
      </c>
      <c r="BJ589" s="71">
        <v>25.756</v>
      </c>
      <c r="BK589" s="71">
        <v>0</v>
      </c>
      <c r="BL589" s="71">
        <v>21.741</v>
      </c>
      <c r="BM589" s="71">
        <v>0</v>
      </c>
      <c r="BN589" s="72"/>
      <c r="BO589" s="71">
        <v>0</v>
      </c>
      <c r="BP589" s="71">
        <v>0</v>
      </c>
      <c r="BQ589" s="71">
        <v>4</v>
      </c>
      <c r="BR589" s="71">
        <v>0</v>
      </c>
      <c r="BS589" s="71">
        <v>4</v>
      </c>
      <c r="BT589" s="71">
        <v>0</v>
      </c>
      <c r="BU589"/>
      <c r="BV589" s="70">
        <v>42.914000000000001</v>
      </c>
      <c r="BW589" s="70">
        <v>0</v>
      </c>
      <c r="BX589" s="70">
        <v>4.5830000000000002</v>
      </c>
      <c r="BY589" s="70">
        <v>0</v>
      </c>
      <c r="BZ589" s="70">
        <v>0</v>
      </c>
      <c r="CA589" s="70">
        <v>0</v>
      </c>
      <c r="CB589" s="70">
        <v>0</v>
      </c>
      <c r="CC589" s="70">
        <v>0</v>
      </c>
      <c r="CD589" s="70">
        <v>0</v>
      </c>
    </row>
    <row r="590" spans="1:82">
      <c r="A590" s="70" t="s">
        <v>2377</v>
      </c>
      <c r="B590" s="70">
        <v>304</v>
      </c>
      <c r="C590" s="70">
        <v>15</v>
      </c>
      <c r="D590" s="70">
        <v>18</v>
      </c>
      <c r="E590" s="70">
        <v>2018</v>
      </c>
      <c r="F590" s="70" t="s">
        <v>183</v>
      </c>
      <c r="G590" s="70" t="s">
        <v>2362</v>
      </c>
      <c r="H590" s="70" t="s">
        <v>2363</v>
      </c>
      <c r="I590" s="148"/>
      <c r="J590" s="71">
        <v>67.987882010941235</v>
      </c>
      <c r="K590" s="71">
        <v>4.9446590290791708</v>
      </c>
      <c r="L590" s="71">
        <v>11.782557058468038</v>
      </c>
      <c r="M590" s="71">
        <v>55.028477000753519</v>
      </c>
      <c r="N590" s="71">
        <v>50.31005021872874</v>
      </c>
      <c r="O590" s="71">
        <v>45.314701645082899</v>
      </c>
      <c r="P590" s="71">
        <v>58.539253657422741</v>
      </c>
      <c r="Q590" s="71">
        <v>2.6577484861318901</v>
      </c>
      <c r="R590" s="71">
        <v>0</v>
      </c>
      <c r="S590" s="71">
        <v>6.4049330127999999</v>
      </c>
      <c r="T590" s="72"/>
      <c r="U590" s="71">
        <v>8528320</v>
      </c>
      <c r="V590" s="71">
        <v>2172</v>
      </c>
      <c r="W590" s="71">
        <v>502</v>
      </c>
      <c r="X590" s="71">
        <v>13847</v>
      </c>
      <c r="Y590" s="71">
        <v>15486</v>
      </c>
      <c r="Z590" s="71">
        <v>27612</v>
      </c>
      <c r="AA590" s="71">
        <v>12247</v>
      </c>
      <c r="AB590" s="71">
        <v>41933</v>
      </c>
      <c r="AC590" s="71">
        <v>0</v>
      </c>
      <c r="AD590" s="71">
        <v>6.4049330127999999</v>
      </c>
      <c r="AE590" s="72"/>
      <c r="AF590" s="71">
        <v>80736450.461124972</v>
      </c>
      <c r="AG590" s="71">
        <v>3504945.1258262652</v>
      </c>
      <c r="AH590" s="71">
        <v>2567589.9105122178</v>
      </c>
      <c r="AI590" s="71">
        <v>85129652.025486305</v>
      </c>
      <c r="AJ590" s="71">
        <v>76940774.928512454</v>
      </c>
      <c r="AK590" s="71">
        <v>0</v>
      </c>
      <c r="AL590" s="71">
        <v>0</v>
      </c>
      <c r="AM590" s="71">
        <v>5772124.0254715718</v>
      </c>
      <c r="AN590" s="71">
        <v>0</v>
      </c>
      <c r="AO590" s="71">
        <v>0</v>
      </c>
      <c r="AP590" s="71">
        <v>254651536.47693378</v>
      </c>
      <c r="AQ590" s="72"/>
      <c r="AR590" s="71">
        <v>410</v>
      </c>
      <c r="AS590" s="71">
        <v>287</v>
      </c>
      <c r="AT590" s="71">
        <v>0</v>
      </c>
      <c r="AU590" s="71">
        <v>6</v>
      </c>
      <c r="AV590" s="71">
        <v>0</v>
      </c>
      <c r="AW590" s="71">
        <v>0</v>
      </c>
      <c r="AX590" s="71"/>
      <c r="AY590" s="72"/>
      <c r="AZ590" s="71">
        <v>2085.3900000000003</v>
      </c>
      <c r="BA590" s="71">
        <v>13987.3</v>
      </c>
      <c r="BB590" s="71">
        <v>0</v>
      </c>
      <c r="BC590" s="71">
        <v>298</v>
      </c>
      <c r="BD590" s="71">
        <v>0</v>
      </c>
      <c r="BE590" s="71">
        <v>0</v>
      </c>
      <c r="BF590" s="71"/>
      <c r="BG590" s="72"/>
      <c r="BH590" s="71">
        <v>0</v>
      </c>
      <c r="BI590" s="71">
        <v>0</v>
      </c>
      <c r="BJ590" s="71">
        <v>25.134</v>
      </c>
      <c r="BK590" s="71">
        <v>0</v>
      </c>
      <c r="BL590" s="71">
        <v>21.713999999999999</v>
      </c>
      <c r="BM590" s="71">
        <v>0</v>
      </c>
      <c r="BN590" s="72"/>
      <c r="BO590" s="71">
        <v>0</v>
      </c>
      <c r="BP590" s="71">
        <v>0</v>
      </c>
      <c r="BQ590" s="71">
        <v>4</v>
      </c>
      <c r="BR590" s="71">
        <v>0</v>
      </c>
      <c r="BS590" s="71">
        <v>4</v>
      </c>
      <c r="BT590" s="71">
        <v>0</v>
      </c>
      <c r="BU590"/>
      <c r="BV590" s="70">
        <v>42.423999999999999</v>
      </c>
      <c r="BW590" s="70">
        <v>0</v>
      </c>
      <c r="BX590" s="70">
        <v>4.4240000000000004</v>
      </c>
      <c r="BY590" s="70">
        <v>0</v>
      </c>
      <c r="BZ590" s="70">
        <v>0</v>
      </c>
      <c r="CA590" s="70">
        <v>0</v>
      </c>
      <c r="CB590" s="70">
        <v>0</v>
      </c>
      <c r="CC590" s="70">
        <v>0</v>
      </c>
      <c r="CD590" s="70">
        <v>0</v>
      </c>
    </row>
    <row r="591" spans="1:82">
      <c r="A591" s="70" t="s">
        <v>2378</v>
      </c>
      <c r="B591" s="70">
        <v>305</v>
      </c>
      <c r="C591" s="70">
        <v>16</v>
      </c>
      <c r="D591" s="70">
        <v>18</v>
      </c>
      <c r="E591" s="70">
        <v>2019</v>
      </c>
      <c r="F591" s="70" t="s">
        <v>158</v>
      </c>
      <c r="G591" s="70" t="s">
        <v>2362</v>
      </c>
      <c r="H591" s="70" t="s">
        <v>2363</v>
      </c>
      <c r="I591" s="148"/>
      <c r="J591" s="71">
        <v>61.172853781626436</v>
      </c>
      <c r="K591" s="71">
        <v>4.4956746431696502</v>
      </c>
      <c r="L591" s="71">
        <v>11.836227241362133</v>
      </c>
      <c r="M591" s="71">
        <v>56.501818702086176</v>
      </c>
      <c r="N591" s="71">
        <v>47.979943297301375</v>
      </c>
      <c r="O591" s="71">
        <v>43.736531983306477</v>
      </c>
      <c r="P591" s="71">
        <v>55.787765122512432</v>
      </c>
      <c r="Q591" s="71">
        <v>2.54641049926256</v>
      </c>
      <c r="R591" s="71">
        <v>0</v>
      </c>
      <c r="S591" s="71">
        <v>8.0935105865000008</v>
      </c>
      <c r="T591" s="72"/>
      <c r="U591" s="71">
        <v>8065667</v>
      </c>
      <c r="V591" s="71">
        <v>2172</v>
      </c>
      <c r="W591" s="71">
        <v>502</v>
      </c>
      <c r="X591" s="71">
        <v>13847</v>
      </c>
      <c r="Y591" s="71">
        <v>15546</v>
      </c>
      <c r="Z591" s="71">
        <v>27382</v>
      </c>
      <c r="AA591" s="71">
        <v>11584</v>
      </c>
      <c r="AB591" s="71">
        <v>41264</v>
      </c>
      <c r="AC591" s="71">
        <v>0</v>
      </c>
      <c r="AD591" s="71">
        <v>8.0935105865000008</v>
      </c>
      <c r="AE591" s="72"/>
      <c r="AF591" s="71">
        <v>76812975.435193643</v>
      </c>
      <c r="AG591" s="71">
        <v>3401685.5882378682</v>
      </c>
      <c r="AH591" s="71">
        <v>2706489.1353984708</v>
      </c>
      <c r="AI591" s="71">
        <v>94507771.934289828</v>
      </c>
      <c r="AJ591" s="71">
        <v>71852365.600586593</v>
      </c>
      <c r="AK591" s="71">
        <v>0</v>
      </c>
      <c r="AL591" s="71">
        <v>0</v>
      </c>
      <c r="AM591" s="71">
        <v>5619846.1647743136</v>
      </c>
      <c r="AN591" s="71">
        <v>0</v>
      </c>
      <c r="AO591" s="71">
        <v>0</v>
      </c>
      <c r="AP591" s="71">
        <v>254901133.85848069</v>
      </c>
      <c r="AQ591" s="72"/>
      <c r="AR591" s="71">
        <v>437</v>
      </c>
      <c r="AS591" s="71">
        <v>303</v>
      </c>
      <c r="AT591" s="71">
        <v>0</v>
      </c>
      <c r="AU591" s="71">
        <v>6</v>
      </c>
      <c r="AV591" s="71">
        <v>0</v>
      </c>
      <c r="AW591" s="71">
        <v>0</v>
      </c>
      <c r="AX591" s="71"/>
      <c r="AY591" s="72"/>
      <c r="AZ591" s="71">
        <v>2245.89</v>
      </c>
      <c r="BA591" s="71">
        <v>56411.100000000013</v>
      </c>
      <c r="BB591" s="71">
        <v>0</v>
      </c>
      <c r="BC591" s="71">
        <v>298</v>
      </c>
      <c r="BD591" s="71">
        <v>0</v>
      </c>
      <c r="BE591" s="71">
        <v>0</v>
      </c>
      <c r="BF591" s="71"/>
      <c r="BG591" s="72"/>
      <c r="BH591" s="71">
        <v>0</v>
      </c>
      <c r="BI591" s="71">
        <v>0</v>
      </c>
      <c r="BJ591" s="71">
        <v>21.402000000000001</v>
      </c>
      <c r="BK591" s="71">
        <v>0</v>
      </c>
      <c r="BL591" s="71">
        <v>21.023</v>
      </c>
      <c r="BM591" s="71">
        <v>0</v>
      </c>
      <c r="BN591" s="72"/>
      <c r="BO591" s="71">
        <v>0</v>
      </c>
      <c r="BP591" s="71">
        <v>0</v>
      </c>
      <c r="BQ591" s="71">
        <v>4</v>
      </c>
      <c r="BR591" s="71">
        <v>0</v>
      </c>
      <c r="BS591" s="71">
        <v>4</v>
      </c>
      <c r="BT591" s="71">
        <v>0</v>
      </c>
      <c r="BU591"/>
      <c r="BV591" s="70">
        <v>37.683</v>
      </c>
      <c r="BW591" s="70">
        <v>0</v>
      </c>
      <c r="BX591" s="70">
        <v>4.742</v>
      </c>
      <c r="BY591" s="70">
        <v>0</v>
      </c>
      <c r="BZ591" s="70">
        <v>0</v>
      </c>
      <c r="CA591" s="70">
        <v>0</v>
      </c>
      <c r="CB591" s="70">
        <v>0</v>
      </c>
      <c r="CC591" s="70">
        <v>0</v>
      </c>
      <c r="CD591" s="70">
        <v>0</v>
      </c>
    </row>
    <row r="592" spans="1:82">
      <c r="A592" s="70" t="s">
        <v>2379</v>
      </c>
      <c r="B592" s="70">
        <v>306</v>
      </c>
      <c r="C592" s="70">
        <v>17</v>
      </c>
      <c r="D592" s="70">
        <v>18</v>
      </c>
      <c r="E592" s="70">
        <v>2020</v>
      </c>
      <c r="F592" s="70" t="s">
        <v>159</v>
      </c>
      <c r="G592" s="70" t="s">
        <v>2362</v>
      </c>
      <c r="H592" s="70" t="s">
        <v>2363</v>
      </c>
      <c r="I592" s="148"/>
      <c r="J592" s="71">
        <v>65.136034684150886</v>
      </c>
      <c r="K592" s="71">
        <v>4.6755278822142436</v>
      </c>
      <c r="L592" s="71">
        <v>10.991147036994269</v>
      </c>
      <c r="M592" s="71">
        <v>46.37501195148932</v>
      </c>
      <c r="N592" s="71">
        <v>46.544620962237772</v>
      </c>
      <c r="O592" s="71">
        <v>37.986319598231795</v>
      </c>
      <c r="P592" s="71">
        <v>52.359768680364105</v>
      </c>
      <c r="Q592" s="71">
        <v>2.3922134304643698</v>
      </c>
      <c r="R592" s="71">
        <v>0</v>
      </c>
      <c r="S592" s="71">
        <v>8.5835121371999996</v>
      </c>
      <c r="T592" s="72"/>
      <c r="U592" s="71">
        <v>8244837</v>
      </c>
      <c r="V592" s="71">
        <v>2049</v>
      </c>
      <c r="W592" s="71">
        <v>550</v>
      </c>
      <c r="X592" s="71">
        <v>12933</v>
      </c>
      <c r="Y592" s="71">
        <v>15541</v>
      </c>
      <c r="Z592" s="71">
        <v>27144</v>
      </c>
      <c r="AA592" s="71">
        <v>11556</v>
      </c>
      <c r="AB592" s="71">
        <v>40573</v>
      </c>
      <c r="AC592" s="71">
        <v>0</v>
      </c>
      <c r="AD592" s="71">
        <v>8.5835121371999996</v>
      </c>
      <c r="AE592" s="72"/>
      <c r="AF592" s="71">
        <v>81782216.459900439</v>
      </c>
      <c r="AG592" s="71">
        <v>3450110.2175750132</v>
      </c>
      <c r="AH592" s="71">
        <v>2667952.5730625042</v>
      </c>
      <c r="AI592" s="71">
        <v>81871560.299964756</v>
      </c>
      <c r="AJ592" s="71">
        <v>84063557.041992456</v>
      </c>
      <c r="AK592" s="71"/>
      <c r="AL592" s="71"/>
      <c r="AM592" s="71">
        <v>5295227.2754318444</v>
      </c>
      <c r="AN592" s="71"/>
      <c r="AO592" s="71"/>
      <c r="AP592" s="71">
        <v>259130623.86792701</v>
      </c>
      <c r="AQ592" s="72"/>
      <c r="AR592" s="71">
        <v>462</v>
      </c>
      <c r="AS592" s="71">
        <v>309</v>
      </c>
      <c r="AT592" s="71">
        <v>0</v>
      </c>
      <c r="AU592" s="71">
        <v>9</v>
      </c>
      <c r="AV592" s="71">
        <v>0</v>
      </c>
      <c r="AW592" s="71">
        <v>0</v>
      </c>
      <c r="AX592" s="71"/>
      <c r="AY592" s="72"/>
      <c r="AZ592" s="71">
        <v>2423.5900000000011</v>
      </c>
      <c r="BA592" s="71">
        <v>56594.100000000013</v>
      </c>
      <c r="BB592" s="71">
        <v>0</v>
      </c>
      <c r="BC592" s="71">
        <v>579.9</v>
      </c>
      <c r="BD592" s="71">
        <v>0</v>
      </c>
      <c r="BE592" s="71">
        <v>0</v>
      </c>
      <c r="BF592" s="71"/>
      <c r="BG592" s="72"/>
      <c r="BH592" s="71">
        <v>0</v>
      </c>
      <c r="BI592" s="71">
        <v>0</v>
      </c>
      <c r="BJ592" s="71">
        <v>18.122</v>
      </c>
      <c r="BK592" s="71">
        <v>0</v>
      </c>
      <c r="BL592" s="71">
        <v>17.309999999999999</v>
      </c>
      <c r="BM592" s="71">
        <v>0</v>
      </c>
      <c r="BN592" s="72"/>
      <c r="BO592" s="71">
        <v>0</v>
      </c>
      <c r="BP592" s="71">
        <v>0</v>
      </c>
      <c r="BQ592" s="71">
        <v>4</v>
      </c>
      <c r="BR592" s="71">
        <v>0</v>
      </c>
      <c r="BS592" s="71">
        <v>3</v>
      </c>
      <c r="BT592" s="71">
        <v>0</v>
      </c>
      <c r="BU592"/>
      <c r="BV592" s="70">
        <v>30.818000000000001</v>
      </c>
      <c r="BW592" s="70">
        <v>0</v>
      </c>
      <c r="BX592" s="70">
        <v>4.6139999999999999</v>
      </c>
      <c r="BY592" s="70">
        <v>0</v>
      </c>
      <c r="BZ592" s="70">
        <v>0</v>
      </c>
      <c r="CA592" s="70">
        <v>0</v>
      </c>
      <c r="CB592" s="70">
        <v>0</v>
      </c>
      <c r="CC592" s="70">
        <v>0</v>
      </c>
      <c r="CD592" s="70">
        <v>0</v>
      </c>
    </row>
    <row r="593" spans="1:82">
      <c r="A593" s="70" t="s">
        <v>2380</v>
      </c>
      <c r="B593" s="70">
        <v>306</v>
      </c>
      <c r="C593" s="70">
        <v>18</v>
      </c>
      <c r="D593" s="70">
        <v>18</v>
      </c>
      <c r="E593" s="70">
        <v>2021</v>
      </c>
      <c r="F593" s="70" t="s">
        <v>160</v>
      </c>
      <c r="G593" s="70" t="s">
        <v>2362</v>
      </c>
      <c r="H593" s="70" t="s">
        <v>2363</v>
      </c>
      <c r="I593" s="148"/>
      <c r="J593" s="71">
        <v>64.483798204774601</v>
      </c>
      <c r="K593" s="71">
        <v>5.0976434187836031</v>
      </c>
      <c r="L593" s="71">
        <v>12.376054545170119</v>
      </c>
      <c r="M593" s="71">
        <v>52.958961769363547</v>
      </c>
      <c r="N593" s="71">
        <v>48.003812214741565</v>
      </c>
      <c r="O593" s="71">
        <v>36.513179700608063</v>
      </c>
      <c r="P593" s="71">
        <v>53.663697753901147</v>
      </c>
      <c r="Q593" s="71">
        <v>2.3215297772294501</v>
      </c>
      <c r="R593" s="71">
        <v>0</v>
      </c>
      <c r="S593" s="71">
        <v>5.7229129550560014</v>
      </c>
      <c r="T593" s="72"/>
      <c r="U593" s="71">
        <v>8765992</v>
      </c>
      <c r="V593" s="71">
        <v>2049</v>
      </c>
      <c r="W593" s="71">
        <v>550</v>
      </c>
      <c r="X593" s="71">
        <v>12933</v>
      </c>
      <c r="Y593" s="71">
        <v>15442</v>
      </c>
      <c r="Z593" s="71">
        <v>26865</v>
      </c>
      <c r="AA593" s="71">
        <v>11549</v>
      </c>
      <c r="AB593" s="71">
        <v>39761</v>
      </c>
      <c r="AC593" s="71">
        <v>0</v>
      </c>
      <c r="AD593" s="71">
        <v>5.7229129550560014</v>
      </c>
      <c r="AE593" s="72"/>
      <c r="AF593" s="71">
        <v>78621506.467093885</v>
      </c>
      <c r="AG593" s="71">
        <v>3517459.0036204527</v>
      </c>
      <c r="AH593" s="71">
        <v>2870506.5965767968</v>
      </c>
      <c r="AI593" s="71">
        <v>81283495.906056911</v>
      </c>
      <c r="AJ593" s="71">
        <v>80832037.692855775</v>
      </c>
      <c r="AK593" s="71">
        <v>0</v>
      </c>
      <c r="AL593" s="71">
        <v>0</v>
      </c>
      <c r="AM593" s="71">
        <v>5219183.4431260517</v>
      </c>
      <c r="AN593" s="71">
        <v>0</v>
      </c>
      <c r="AO593" s="71">
        <v>0</v>
      </c>
      <c r="AP593" s="71">
        <v>252344189.10932988</v>
      </c>
      <c r="AQ593" s="72"/>
      <c r="AR593" s="71">
        <v>481</v>
      </c>
      <c r="AS593" s="71">
        <v>316</v>
      </c>
      <c r="AT593" s="71">
        <v>0</v>
      </c>
      <c r="AU593" s="71">
        <v>9</v>
      </c>
      <c r="AV593" s="71">
        <v>0</v>
      </c>
      <c r="AW593" s="71">
        <v>0</v>
      </c>
      <c r="AX593" s="71"/>
      <c r="AY593" s="72"/>
      <c r="AZ593" s="71">
        <v>2575.3900000000021</v>
      </c>
      <c r="BA593" s="71">
        <v>56906.500000000007</v>
      </c>
      <c r="BB593" s="71">
        <v>0</v>
      </c>
      <c r="BC593" s="71">
        <v>579.9</v>
      </c>
      <c r="BD593" s="71">
        <v>0</v>
      </c>
      <c r="BE593" s="71">
        <v>0</v>
      </c>
      <c r="BF593" s="71"/>
      <c r="BG593" s="72"/>
      <c r="BH593" s="71">
        <v>0</v>
      </c>
      <c r="BI593" s="71">
        <v>0</v>
      </c>
      <c r="BJ593" s="71">
        <v>18.744</v>
      </c>
      <c r="BK593" s="71">
        <v>0</v>
      </c>
      <c r="BL593" s="71">
        <v>17.713999999999999</v>
      </c>
      <c r="BM593" s="71">
        <v>0</v>
      </c>
      <c r="BN593" s="72"/>
      <c r="BO593" s="71">
        <v>0</v>
      </c>
      <c r="BP593" s="71">
        <v>0</v>
      </c>
      <c r="BQ593" s="71">
        <v>4</v>
      </c>
      <c r="BR593" s="71">
        <v>0</v>
      </c>
      <c r="BS593" s="71">
        <v>3</v>
      </c>
      <c r="BT593" s="71">
        <v>0</v>
      </c>
      <c r="BU593"/>
      <c r="BV593" s="70">
        <v>31.716000000000001</v>
      </c>
      <c r="BW593" s="70">
        <v>0</v>
      </c>
      <c r="BX593" s="70">
        <v>4.742</v>
      </c>
      <c r="BY593" s="70">
        <v>0</v>
      </c>
      <c r="BZ593" s="70">
        <v>0</v>
      </c>
      <c r="CA593" s="70">
        <v>0</v>
      </c>
      <c r="CB593" s="70">
        <v>0</v>
      </c>
      <c r="CC593" s="70">
        <v>0</v>
      </c>
      <c r="CD593" s="70">
        <v>0</v>
      </c>
    </row>
    <row r="594" spans="1:82">
      <c r="A594" s="70" t="s">
        <v>2381</v>
      </c>
      <c r="B594" s="70">
        <v>306</v>
      </c>
      <c r="C594" s="70">
        <v>19</v>
      </c>
      <c r="D594" s="70">
        <v>18</v>
      </c>
      <c r="E594" s="70">
        <v>2022</v>
      </c>
      <c r="F594" s="70" t="s">
        <v>161</v>
      </c>
      <c r="G594" s="70" t="s">
        <v>2362</v>
      </c>
      <c r="H594" s="70" t="s">
        <v>2363</v>
      </c>
      <c r="I594" s="148"/>
      <c r="J594" s="71">
        <v>62.972596463480293</v>
      </c>
      <c r="K594" s="71">
        <v>4.8607155046002308</v>
      </c>
      <c r="L594" s="71">
        <v>10.502582973246101</v>
      </c>
      <c r="M594" s="71">
        <v>47.858276886938832</v>
      </c>
      <c r="N594" s="71">
        <v>51.104034462380376</v>
      </c>
      <c r="O594" s="71">
        <v>38.217417150387149</v>
      </c>
      <c r="P594" s="71">
        <v>53.073020931907209</v>
      </c>
      <c r="Q594" s="71">
        <v>2.3026938896646012</v>
      </c>
      <c r="R594" s="71">
        <v>0</v>
      </c>
      <c r="S594" s="71">
        <v>5.7055017229999994</v>
      </c>
      <c r="T594" s="72"/>
      <c r="U594" s="71">
        <v>9657320</v>
      </c>
      <c r="V594" s="71">
        <v>2049</v>
      </c>
      <c r="W594" s="71">
        <v>550</v>
      </c>
      <c r="X594" s="71">
        <v>12933</v>
      </c>
      <c r="Y594" s="71">
        <v>15489</v>
      </c>
      <c r="Z594" s="71">
        <v>26716</v>
      </c>
      <c r="AA594" s="71">
        <v>11596</v>
      </c>
      <c r="AB594" s="71">
        <v>39115</v>
      </c>
      <c r="AC594" s="71">
        <v>0</v>
      </c>
      <c r="AD594" s="71">
        <v>5.7055017229999994</v>
      </c>
      <c r="AE594" s="72"/>
      <c r="AF594" s="71">
        <v>76850344.784373045</v>
      </c>
      <c r="AG594" s="71">
        <v>3567187.3852192885</v>
      </c>
      <c r="AH594" s="71">
        <v>3033800.36474032</v>
      </c>
      <c r="AI594" s="71">
        <v>78368544.989202082</v>
      </c>
      <c r="AJ594" s="71">
        <v>86914711.987050191</v>
      </c>
      <c r="AK594" s="71">
        <v>0</v>
      </c>
      <c r="AL594" s="71">
        <v>0</v>
      </c>
      <c r="AM594" s="71">
        <v>5050814.1207343256</v>
      </c>
      <c r="AN594" s="71">
        <v>0</v>
      </c>
      <c r="AO594" s="71">
        <v>0</v>
      </c>
      <c r="AP594" s="71">
        <v>253785403.63131922</v>
      </c>
      <c r="AQ594" s="72"/>
      <c r="AR594" s="71">
        <v>500</v>
      </c>
      <c r="AS594" s="71">
        <v>323</v>
      </c>
      <c r="AT594" s="71">
        <v>0</v>
      </c>
      <c r="AU594" s="71">
        <v>9</v>
      </c>
      <c r="AV594" s="71">
        <v>0</v>
      </c>
      <c r="AW594" s="71">
        <v>0</v>
      </c>
      <c r="AX594" s="71"/>
      <c r="AY594" s="72"/>
      <c r="AZ594" s="71">
        <v>2695.2900000000027</v>
      </c>
      <c r="BA594" s="71">
        <v>57168.80000000001</v>
      </c>
      <c r="BB594" s="71">
        <v>0</v>
      </c>
      <c r="BC594" s="71">
        <v>579.9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2382</v>
      </c>
      <c r="B595" s="70">
        <v>306</v>
      </c>
      <c r="C595" s="70">
        <v>20</v>
      </c>
      <c r="D595" s="70">
        <v>18</v>
      </c>
      <c r="E595" s="70">
        <v>2023</v>
      </c>
      <c r="F595" s="70" t="s">
        <v>1539</v>
      </c>
      <c r="G595" s="70" t="s">
        <v>2362</v>
      </c>
      <c r="H595" s="70" t="s">
        <v>2363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520</v>
      </c>
      <c r="AS595" s="71">
        <v>327</v>
      </c>
      <c r="AT595" s="71">
        <v>0</v>
      </c>
      <c r="AU595" s="71">
        <v>10</v>
      </c>
      <c r="AV595" s="71">
        <v>0</v>
      </c>
      <c r="AW595" s="71">
        <v>0</v>
      </c>
      <c r="AX595" s="71"/>
      <c r="AY595" s="72"/>
      <c r="AZ595" s="71">
        <v>2831.7900000000036</v>
      </c>
      <c r="BA595" s="71">
        <v>57366.80000000001</v>
      </c>
      <c r="BB595" s="71">
        <v>0</v>
      </c>
      <c r="BC595" s="71">
        <v>629.80000000000007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2383</v>
      </c>
      <c r="B596" s="70">
        <v>306</v>
      </c>
      <c r="C596" s="70">
        <v>21</v>
      </c>
      <c r="D596" s="70">
        <v>18</v>
      </c>
      <c r="E596" s="70">
        <v>2024</v>
      </c>
      <c r="F596" s="70" t="s">
        <v>1558</v>
      </c>
      <c r="G596" s="1064" t="s">
        <v>2362</v>
      </c>
      <c r="H596" s="70" t="s">
        <v>2363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2384</v>
      </c>
      <c r="B597" s="70">
        <v>137</v>
      </c>
      <c r="C597" s="70">
        <v>1</v>
      </c>
      <c r="D597" s="70">
        <v>9</v>
      </c>
      <c r="E597" s="70">
        <v>1990</v>
      </c>
      <c r="F597" s="70" t="s">
        <v>787</v>
      </c>
      <c r="G597" s="1064" t="s">
        <v>2385</v>
      </c>
      <c r="H597" s="70" t="s">
        <v>2386</v>
      </c>
      <c r="I597" s="148"/>
      <c r="J597" s="71">
        <v>79.147169222002276</v>
      </c>
      <c r="K597" s="71">
        <v>7.1770188092771434</v>
      </c>
      <c r="L597" s="71">
        <v>1.7291971620399029</v>
      </c>
      <c r="M597" s="71">
        <v>25.64140043450131</v>
      </c>
      <c r="N597" s="71">
        <v>37.299258638378987</v>
      </c>
      <c r="O597" s="71">
        <v>34.701177275439797</v>
      </c>
      <c r="P597" s="71">
        <v>31.975474805417029</v>
      </c>
      <c r="Q597" s="71">
        <v>2.4381939844084002</v>
      </c>
      <c r="R597" s="71">
        <v>0</v>
      </c>
      <c r="S597" s="71">
        <v>2.8330569597058242</v>
      </c>
      <c r="T597" s="72"/>
      <c r="U597" s="71">
        <v>10878243</v>
      </c>
      <c r="V597" s="71">
        <v>1603</v>
      </c>
      <c r="W597" s="71">
        <v>20</v>
      </c>
      <c r="X597" s="71">
        <v>8323</v>
      </c>
      <c r="Y597" s="71">
        <v>11584</v>
      </c>
      <c r="Z597" s="71">
        <v>14273</v>
      </c>
      <c r="AA597" s="71">
        <v>7764</v>
      </c>
      <c r="AB597" s="71">
        <v>39588</v>
      </c>
      <c r="AC597" s="71">
        <v>0</v>
      </c>
      <c r="AD597" s="71">
        <v>2.8330569597058242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2387</v>
      </c>
      <c r="B598" s="70">
        <v>138</v>
      </c>
      <c r="C598" s="70">
        <v>2</v>
      </c>
      <c r="D598" s="70">
        <v>9</v>
      </c>
      <c r="E598" s="70">
        <v>2005</v>
      </c>
      <c r="F598" s="70" t="s">
        <v>789</v>
      </c>
      <c r="G598" s="70" t="s">
        <v>2385</v>
      </c>
      <c r="H598" s="70" t="s">
        <v>2386</v>
      </c>
      <c r="I598" s="148"/>
      <c r="J598" s="71">
        <v>57.624024420859122</v>
      </c>
      <c r="K598" s="71">
        <v>4.0418537112353006</v>
      </c>
      <c r="L598" s="71">
        <v>1.733186021276796</v>
      </c>
      <c r="M598" s="71">
        <v>45.446956313460802</v>
      </c>
      <c r="N598" s="71">
        <v>53.660957192738692</v>
      </c>
      <c r="O598" s="71">
        <v>50.421662996592737</v>
      </c>
      <c r="P598" s="71">
        <v>34.712864195960229</v>
      </c>
      <c r="Q598" s="71">
        <v>2.3485603305151699</v>
      </c>
      <c r="R598" s="71">
        <v>0</v>
      </c>
      <c r="S598" s="71">
        <v>4.4516723720000009</v>
      </c>
      <c r="T598" s="72"/>
      <c r="U598" s="71">
        <v>8495281</v>
      </c>
      <c r="V598" s="71">
        <v>1240</v>
      </c>
      <c r="W598" s="71">
        <v>23</v>
      </c>
      <c r="X598" s="71">
        <v>8504</v>
      </c>
      <c r="Y598" s="71">
        <v>13773</v>
      </c>
      <c r="Z598" s="71">
        <v>23999</v>
      </c>
      <c r="AA598" s="71">
        <v>6903</v>
      </c>
      <c r="AB598" s="71">
        <v>39864</v>
      </c>
      <c r="AC598" s="71">
        <v>0</v>
      </c>
      <c r="AD598" s="71">
        <v>4.4516723720000009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2388</v>
      </c>
      <c r="B599" s="70">
        <v>139</v>
      </c>
      <c r="C599" s="70">
        <v>3</v>
      </c>
      <c r="D599" s="70">
        <v>9</v>
      </c>
      <c r="E599" s="70">
        <v>2006</v>
      </c>
      <c r="F599" s="70" t="s">
        <v>790</v>
      </c>
      <c r="G599" s="70" t="s">
        <v>2385</v>
      </c>
      <c r="H599" s="70" t="s">
        <v>2386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2389</v>
      </c>
      <c r="B600" s="70">
        <v>140</v>
      </c>
      <c r="C600" s="70">
        <v>4</v>
      </c>
      <c r="D600" s="70">
        <v>9</v>
      </c>
      <c r="E600" s="70">
        <v>2007</v>
      </c>
      <c r="F600" s="70" t="s">
        <v>791</v>
      </c>
      <c r="G600" s="70" t="s">
        <v>2385</v>
      </c>
      <c r="H600" s="70" t="s">
        <v>2386</v>
      </c>
      <c r="I600" s="148"/>
      <c r="J600" s="71">
        <v>58.699133190392622</v>
      </c>
      <c r="K600" s="71">
        <v>3.6253286418353738</v>
      </c>
      <c r="L600" s="71">
        <v>1.474494332419847</v>
      </c>
      <c r="M600" s="71">
        <v>41.595542719474963</v>
      </c>
      <c r="N600" s="71">
        <v>57.848935449016793</v>
      </c>
      <c r="O600" s="71">
        <v>49.174270014877301</v>
      </c>
      <c r="P600" s="71">
        <v>34.601653556787618</v>
      </c>
      <c r="Q600" s="71">
        <v>2.4675556253770101</v>
      </c>
      <c r="R600" s="71">
        <v>0</v>
      </c>
      <c r="S600" s="71">
        <v>4.8059521440000008</v>
      </c>
      <c r="T600" s="72"/>
      <c r="U600" s="71">
        <v>9482125</v>
      </c>
      <c r="V600" s="71">
        <v>1165</v>
      </c>
      <c r="W600" s="71">
        <v>23</v>
      </c>
      <c r="X600" s="71">
        <v>9788</v>
      </c>
      <c r="Y600" s="71">
        <v>14030</v>
      </c>
      <c r="Z600" s="71">
        <v>24331</v>
      </c>
      <c r="AA600" s="71">
        <v>6776</v>
      </c>
      <c r="AB600" s="71">
        <v>39669</v>
      </c>
      <c r="AC600" s="71">
        <v>0</v>
      </c>
      <c r="AD600" s="71">
        <v>4.8059521440000008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2390</v>
      </c>
      <c r="B601" s="70">
        <v>141</v>
      </c>
      <c r="C601" s="70">
        <v>5</v>
      </c>
      <c r="D601" s="70">
        <v>9</v>
      </c>
      <c r="E601" s="70">
        <v>2008</v>
      </c>
      <c r="F601" s="70" t="s">
        <v>792</v>
      </c>
      <c r="G601" s="70" t="s">
        <v>2385</v>
      </c>
      <c r="H601" s="70" t="s">
        <v>2386</v>
      </c>
      <c r="I601" s="148"/>
      <c r="J601" s="71">
        <v>58.667914444644133</v>
      </c>
      <c r="K601" s="71">
        <v>2.5987296907211559</v>
      </c>
      <c r="L601" s="71">
        <v>1.317328486800214</v>
      </c>
      <c r="M601" s="71">
        <v>46.157425920401437</v>
      </c>
      <c r="N601" s="71">
        <v>52.962890922790642</v>
      </c>
      <c r="O601" s="71">
        <v>47.948132832472872</v>
      </c>
      <c r="P601" s="71">
        <v>33.343156901508337</v>
      </c>
      <c r="Q601" s="71">
        <v>2.4226693867489701</v>
      </c>
      <c r="R601" s="71">
        <v>0</v>
      </c>
      <c r="S601" s="71">
        <v>7.3324946759199996</v>
      </c>
      <c r="T601" s="72"/>
      <c r="U601" s="71">
        <v>9963299</v>
      </c>
      <c r="V601" s="71">
        <v>1165</v>
      </c>
      <c r="W601" s="71">
        <v>23</v>
      </c>
      <c r="X601" s="71">
        <v>9788</v>
      </c>
      <c r="Y601" s="71">
        <v>14172</v>
      </c>
      <c r="Z601" s="71">
        <v>24557</v>
      </c>
      <c r="AA601" s="71">
        <v>6537</v>
      </c>
      <c r="AB601" s="71">
        <v>39588</v>
      </c>
      <c r="AC601" s="71">
        <v>0</v>
      </c>
      <c r="AD601" s="71">
        <v>7.3324946759199996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2391</v>
      </c>
      <c r="B602" s="70">
        <v>142</v>
      </c>
      <c r="C602" s="70">
        <v>6</v>
      </c>
      <c r="D602" s="70">
        <v>9</v>
      </c>
      <c r="E602" s="70">
        <v>2009</v>
      </c>
      <c r="F602" s="70" t="s">
        <v>176</v>
      </c>
      <c r="G602" s="70" t="s">
        <v>2385</v>
      </c>
      <c r="H602" s="70" t="s">
        <v>2386</v>
      </c>
      <c r="I602" s="148"/>
      <c r="J602" s="71">
        <v>41.889375431235933</v>
      </c>
      <c r="K602" s="71">
        <v>3.0242334116390661</v>
      </c>
      <c r="L602" s="71">
        <v>3.028999840605302</v>
      </c>
      <c r="M602" s="71">
        <v>47.442538361799173</v>
      </c>
      <c r="N602" s="71">
        <v>46.090772125934237</v>
      </c>
      <c r="O602" s="71">
        <v>48.840370165193143</v>
      </c>
      <c r="P602" s="71">
        <v>31.87265087480111</v>
      </c>
      <c r="Q602" s="71">
        <v>2.3012882211265602</v>
      </c>
      <c r="R602" s="71">
        <v>0</v>
      </c>
      <c r="S602" s="71">
        <v>4.7720290195999997</v>
      </c>
      <c r="T602" s="72"/>
      <c r="U602" s="71">
        <v>6886319</v>
      </c>
      <c r="V602" s="71">
        <v>1288</v>
      </c>
      <c r="W602" s="71">
        <v>62</v>
      </c>
      <c r="X602" s="71">
        <v>10980</v>
      </c>
      <c r="Y602" s="71">
        <v>14232</v>
      </c>
      <c r="Z602" s="71">
        <v>24690</v>
      </c>
      <c r="AA602" s="71">
        <v>6415</v>
      </c>
      <c r="AB602" s="71">
        <v>39475</v>
      </c>
      <c r="AC602" s="71">
        <v>0</v>
      </c>
      <c r="AD602" s="71">
        <v>4.7720290195999997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30.652000000000001</v>
      </c>
      <c r="BK602" s="71">
        <v>0</v>
      </c>
      <c r="BL602" s="71">
        <v>24.9</v>
      </c>
      <c r="BM602" s="71">
        <v>0</v>
      </c>
      <c r="BN602" s="72"/>
      <c r="BO602" s="71">
        <v>0</v>
      </c>
      <c r="BP602" s="71">
        <v>0</v>
      </c>
      <c r="BQ602" s="71">
        <v>3</v>
      </c>
      <c r="BR602" s="71">
        <v>0</v>
      </c>
      <c r="BS602" s="71">
        <v>1</v>
      </c>
      <c r="BT602" s="71">
        <v>0</v>
      </c>
      <c r="BU602"/>
      <c r="BV602" s="70">
        <v>48.22</v>
      </c>
      <c r="BW602" s="70">
        <v>7.3319999999999999</v>
      </c>
      <c r="BX602" s="70">
        <v>0</v>
      </c>
      <c r="BY602" s="70">
        <v>0</v>
      </c>
      <c r="BZ602" s="70">
        <v>0</v>
      </c>
      <c r="CA602" s="70">
        <v>0</v>
      </c>
      <c r="CB602" s="70">
        <v>0</v>
      </c>
      <c r="CC602" s="70">
        <v>0</v>
      </c>
      <c r="CD602" s="70">
        <v>0</v>
      </c>
    </row>
    <row r="603" spans="1:82">
      <c r="A603" s="70" t="s">
        <v>2392</v>
      </c>
      <c r="B603" s="70">
        <v>143</v>
      </c>
      <c r="C603" s="70">
        <v>7</v>
      </c>
      <c r="D603" s="70">
        <v>9</v>
      </c>
      <c r="E603" s="70">
        <v>2010</v>
      </c>
      <c r="F603" s="70" t="s">
        <v>177</v>
      </c>
      <c r="G603" s="70" t="s">
        <v>2385</v>
      </c>
      <c r="H603" s="70" t="s">
        <v>2386</v>
      </c>
      <c r="I603" s="148"/>
      <c r="J603" s="71">
        <v>38.37052741432661</v>
      </c>
      <c r="K603" s="71">
        <v>2.9437453137002172</v>
      </c>
      <c r="L603" s="71">
        <v>2.6800335843769818</v>
      </c>
      <c r="M603" s="71">
        <v>47.627494867526337</v>
      </c>
      <c r="N603" s="71">
        <v>54.524143925842012</v>
      </c>
      <c r="O603" s="71">
        <v>49.027957272055403</v>
      </c>
      <c r="P603" s="71">
        <v>32.087721763420511</v>
      </c>
      <c r="Q603" s="71">
        <v>2.3934657693150601</v>
      </c>
      <c r="R603" s="71">
        <v>0</v>
      </c>
      <c r="S603" s="71">
        <v>5.0948985624000001</v>
      </c>
      <c r="T603" s="72"/>
      <c r="U603" s="71">
        <v>7069411</v>
      </c>
      <c r="V603" s="71">
        <v>1288</v>
      </c>
      <c r="W603" s="71">
        <v>62</v>
      </c>
      <c r="X603" s="71">
        <v>10980</v>
      </c>
      <c r="Y603" s="71">
        <v>14344</v>
      </c>
      <c r="Z603" s="71">
        <v>24900</v>
      </c>
      <c r="AA603" s="71">
        <v>6297</v>
      </c>
      <c r="AB603" s="71">
        <v>39341</v>
      </c>
      <c r="AC603" s="71">
        <v>0</v>
      </c>
      <c r="AD603" s="71">
        <v>5.0948985624000001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32.386000000000003</v>
      </c>
      <c r="BK603" s="71">
        <v>0</v>
      </c>
      <c r="BL603" s="71">
        <v>30.404999999999998</v>
      </c>
      <c r="BM603" s="71">
        <v>0</v>
      </c>
      <c r="BN603" s="72"/>
      <c r="BO603" s="71">
        <v>0</v>
      </c>
      <c r="BP603" s="71">
        <v>0</v>
      </c>
      <c r="BQ603" s="71">
        <v>3</v>
      </c>
      <c r="BR603" s="71">
        <v>0</v>
      </c>
      <c r="BS603" s="71">
        <v>2</v>
      </c>
      <c r="BT603" s="71">
        <v>0</v>
      </c>
      <c r="BU603"/>
      <c r="BV603" s="70">
        <v>55.311999999999998</v>
      </c>
      <c r="BW603" s="70">
        <v>7.4790000000000001</v>
      </c>
      <c r="BX603" s="70">
        <v>0</v>
      </c>
      <c r="BY603" s="70">
        <v>0</v>
      </c>
      <c r="BZ603" s="70">
        <v>0</v>
      </c>
      <c r="CA603" s="70">
        <v>0</v>
      </c>
      <c r="CB603" s="70">
        <v>0</v>
      </c>
      <c r="CC603" s="70">
        <v>0</v>
      </c>
      <c r="CD603" s="70">
        <v>0</v>
      </c>
    </row>
    <row r="604" spans="1:82">
      <c r="A604" s="70" t="s">
        <v>2393</v>
      </c>
      <c r="B604" s="70">
        <v>144</v>
      </c>
      <c r="C604" s="70">
        <v>8</v>
      </c>
      <c r="D604" s="70">
        <v>9</v>
      </c>
      <c r="E604" s="70">
        <v>2011</v>
      </c>
      <c r="F604" s="70" t="s">
        <v>178</v>
      </c>
      <c r="G604" s="70" t="s">
        <v>2385</v>
      </c>
      <c r="H604" s="70" t="s">
        <v>2386</v>
      </c>
      <c r="I604" s="148"/>
      <c r="J604" s="71">
        <v>47.597768352458758</v>
      </c>
      <c r="K604" s="71">
        <v>3.961436134402601</v>
      </c>
      <c r="L604" s="71">
        <v>2.574564386710736</v>
      </c>
      <c r="M604" s="71">
        <v>61.066454280987323</v>
      </c>
      <c r="N604" s="71">
        <v>54.929852045761649</v>
      </c>
      <c r="O604" s="71">
        <v>48.459546293250291</v>
      </c>
      <c r="P604" s="71">
        <v>31.279201363119142</v>
      </c>
      <c r="Q604" s="71">
        <v>2.7618876572242601</v>
      </c>
      <c r="R604" s="71">
        <v>0</v>
      </c>
      <c r="S604" s="71">
        <v>5.2882165961625001</v>
      </c>
      <c r="T604" s="72"/>
      <c r="U604" s="71">
        <v>7448587</v>
      </c>
      <c r="V604" s="71">
        <v>1288</v>
      </c>
      <c r="W604" s="71">
        <v>62</v>
      </c>
      <c r="X604" s="71">
        <v>10980</v>
      </c>
      <c r="Y604" s="71">
        <v>14504</v>
      </c>
      <c r="Z604" s="71">
        <v>25146</v>
      </c>
      <c r="AA604" s="71">
        <v>6321</v>
      </c>
      <c r="AB604" s="71">
        <v>39356</v>
      </c>
      <c r="AC604" s="71">
        <v>0</v>
      </c>
      <c r="AD604" s="71">
        <v>5.2882165961625001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29.045000000000002</v>
      </c>
      <c r="BK604" s="71">
        <v>0</v>
      </c>
      <c r="BL604" s="71">
        <v>28.884999999999998</v>
      </c>
      <c r="BM604" s="71">
        <v>0</v>
      </c>
      <c r="BN604" s="72"/>
      <c r="BO604" s="71">
        <v>0</v>
      </c>
      <c r="BP604" s="71">
        <v>0</v>
      </c>
      <c r="BQ604" s="71">
        <v>2</v>
      </c>
      <c r="BR604" s="71">
        <v>0</v>
      </c>
      <c r="BS604" s="71">
        <v>2</v>
      </c>
      <c r="BT604" s="71">
        <v>0</v>
      </c>
      <c r="BU604"/>
      <c r="BV604" s="70">
        <v>50.701000000000001</v>
      </c>
      <c r="BW604" s="70">
        <v>7.2290000000000001</v>
      </c>
      <c r="BX604" s="70">
        <v>0</v>
      </c>
      <c r="BY604" s="70">
        <v>0</v>
      </c>
      <c r="BZ604" s="70">
        <v>0</v>
      </c>
      <c r="CA604" s="70">
        <v>0</v>
      </c>
      <c r="CB604" s="70">
        <v>0</v>
      </c>
      <c r="CC604" s="70">
        <v>0</v>
      </c>
      <c r="CD604" s="70">
        <v>0</v>
      </c>
    </row>
    <row r="605" spans="1:82">
      <c r="A605" s="70" t="s">
        <v>2394</v>
      </c>
      <c r="B605" s="70">
        <v>145</v>
      </c>
      <c r="C605" s="70">
        <v>9</v>
      </c>
      <c r="D605" s="70">
        <v>9</v>
      </c>
      <c r="E605" s="70">
        <v>2012</v>
      </c>
      <c r="F605" s="70" t="s">
        <v>179</v>
      </c>
      <c r="G605" s="70" t="s">
        <v>2385</v>
      </c>
      <c r="H605" s="70" t="s">
        <v>2386</v>
      </c>
      <c r="I605" s="148"/>
      <c r="J605" s="71">
        <v>59.112521535093158</v>
      </c>
      <c r="K605" s="71">
        <v>3.5192427410493461</v>
      </c>
      <c r="L605" s="71">
        <v>2.5534305168294278</v>
      </c>
      <c r="M605" s="71">
        <v>57.944567605158497</v>
      </c>
      <c r="N605" s="71">
        <v>54.141785969206197</v>
      </c>
      <c r="O605" s="71">
        <v>48.823876100745238</v>
      </c>
      <c r="P605" s="71">
        <v>31.422328229525348</v>
      </c>
      <c r="Q605" s="71">
        <v>3.0363421424123902</v>
      </c>
      <c r="R605" s="71">
        <v>0</v>
      </c>
      <c r="S605" s="71">
        <v>4.9778419949999986</v>
      </c>
      <c r="T605" s="72"/>
      <c r="U605" s="71">
        <v>7823934</v>
      </c>
      <c r="V605" s="71">
        <v>1288</v>
      </c>
      <c r="W605" s="71">
        <v>62</v>
      </c>
      <c r="X605" s="71">
        <v>10980</v>
      </c>
      <c r="Y605" s="71">
        <v>14886</v>
      </c>
      <c r="Z605" s="71">
        <v>25536</v>
      </c>
      <c r="AA605" s="71">
        <v>6314</v>
      </c>
      <c r="AB605" s="71">
        <v>39823</v>
      </c>
      <c r="AC605" s="71">
        <v>0</v>
      </c>
      <c r="AD605" s="71">
        <v>4.9778419949999986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39.023000000000003</v>
      </c>
      <c r="BK605" s="71">
        <v>0</v>
      </c>
      <c r="BL605" s="71">
        <v>29.855</v>
      </c>
      <c r="BM605" s="71">
        <v>0</v>
      </c>
      <c r="BN605" s="72"/>
      <c r="BO605" s="71">
        <v>0</v>
      </c>
      <c r="BP605" s="71">
        <v>0</v>
      </c>
      <c r="BQ605" s="71">
        <v>3</v>
      </c>
      <c r="BR605" s="71">
        <v>0</v>
      </c>
      <c r="BS605" s="71">
        <v>2</v>
      </c>
      <c r="BT605" s="71">
        <v>0</v>
      </c>
      <c r="BU605"/>
      <c r="BV605" s="70">
        <v>59.981999999999999</v>
      </c>
      <c r="BW605" s="70">
        <v>8.8960000000000008</v>
      </c>
      <c r="BX605" s="70">
        <v>0</v>
      </c>
      <c r="BY605" s="70">
        <v>0</v>
      </c>
      <c r="BZ605" s="70">
        <v>0</v>
      </c>
      <c r="CA605" s="70">
        <v>0</v>
      </c>
      <c r="CB605" s="70">
        <v>0</v>
      </c>
      <c r="CC605" s="70">
        <v>0</v>
      </c>
      <c r="CD605" s="70">
        <v>0</v>
      </c>
    </row>
    <row r="606" spans="1:82">
      <c r="A606" s="70" t="s">
        <v>2395</v>
      </c>
      <c r="B606" s="70">
        <v>146</v>
      </c>
      <c r="C606" s="70">
        <v>10</v>
      </c>
      <c r="D606" s="70">
        <v>9</v>
      </c>
      <c r="E606" s="70">
        <v>2013</v>
      </c>
      <c r="F606" s="70" t="s">
        <v>180</v>
      </c>
      <c r="G606" s="70" t="s">
        <v>2385</v>
      </c>
      <c r="H606" s="70" t="s">
        <v>2386</v>
      </c>
      <c r="I606" s="148"/>
      <c r="J606" s="71">
        <v>50.419232225547042</v>
      </c>
      <c r="K606" s="71">
        <v>2.9853661408336021</v>
      </c>
      <c r="L606" s="71">
        <v>2.4237318265482268</v>
      </c>
      <c r="M606" s="71">
        <v>57.691623233461073</v>
      </c>
      <c r="N606" s="71">
        <v>62.670399077006998</v>
      </c>
      <c r="O606" s="71">
        <v>47.37956471875053</v>
      </c>
      <c r="P606" s="71">
        <v>31.695584071685118</v>
      </c>
      <c r="Q606" s="71">
        <v>3.0873885212658299</v>
      </c>
      <c r="R606" s="71">
        <v>0</v>
      </c>
      <c r="S606" s="71">
        <v>4.8729211957499992</v>
      </c>
      <c r="T606" s="72"/>
      <c r="U606" s="71">
        <v>7435771</v>
      </c>
      <c r="V606" s="71">
        <v>1288</v>
      </c>
      <c r="W606" s="71">
        <v>62</v>
      </c>
      <c r="X606" s="71">
        <v>10980</v>
      </c>
      <c r="Y606" s="71">
        <v>15052</v>
      </c>
      <c r="Z606" s="71">
        <v>25887</v>
      </c>
      <c r="AA606" s="71">
        <v>6345</v>
      </c>
      <c r="AB606" s="71">
        <v>39912</v>
      </c>
      <c r="AC606" s="71">
        <v>0</v>
      </c>
      <c r="AD606" s="71">
        <v>4.8729211957499992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47.533999999999999</v>
      </c>
      <c r="BK606" s="71">
        <v>0</v>
      </c>
      <c r="BL606" s="71">
        <v>28.251999999999999</v>
      </c>
      <c r="BM606" s="71">
        <v>0</v>
      </c>
      <c r="BN606" s="72"/>
      <c r="BO606" s="71">
        <v>0</v>
      </c>
      <c r="BP606" s="71">
        <v>0</v>
      </c>
      <c r="BQ606" s="71">
        <v>4</v>
      </c>
      <c r="BR606" s="71">
        <v>0</v>
      </c>
      <c r="BS606" s="71">
        <v>1</v>
      </c>
      <c r="BT606" s="71">
        <v>0</v>
      </c>
      <c r="BU606"/>
      <c r="BV606" s="70">
        <v>66.335999999999999</v>
      </c>
      <c r="BW606" s="70">
        <v>9.4499999999999993</v>
      </c>
      <c r="BX606" s="70">
        <v>0</v>
      </c>
      <c r="BY606" s="70">
        <v>0</v>
      </c>
      <c r="BZ606" s="70">
        <v>0</v>
      </c>
      <c r="CA606" s="70">
        <v>0</v>
      </c>
      <c r="CB606" s="70">
        <v>0</v>
      </c>
      <c r="CC606" s="70">
        <v>0</v>
      </c>
      <c r="CD606" s="70">
        <v>0</v>
      </c>
    </row>
    <row r="607" spans="1:82">
      <c r="A607" s="70" t="s">
        <v>2396</v>
      </c>
      <c r="B607" s="70">
        <v>147</v>
      </c>
      <c r="C607" s="70">
        <v>11</v>
      </c>
      <c r="D607" s="70">
        <v>9</v>
      </c>
      <c r="E607" s="70">
        <v>2014</v>
      </c>
      <c r="F607" s="70" t="s">
        <v>181</v>
      </c>
      <c r="G607" s="70" t="s">
        <v>2385</v>
      </c>
      <c r="H607" s="70" t="s">
        <v>2386</v>
      </c>
      <c r="I607" s="148"/>
      <c r="J607" s="71">
        <v>46.015450298372507</v>
      </c>
      <c r="K607" s="71">
        <v>2.7618374618722021</v>
      </c>
      <c r="L607" s="71">
        <v>3.2485411572843672</v>
      </c>
      <c r="M607" s="71">
        <v>56.696534597402618</v>
      </c>
      <c r="N607" s="71">
        <v>57.757387582971639</v>
      </c>
      <c r="O607" s="71">
        <v>45.41455693434591</v>
      </c>
      <c r="P607" s="71">
        <v>31.63939439827459</v>
      </c>
      <c r="Q607" s="71">
        <v>2.9629075652228201</v>
      </c>
      <c r="R607" s="71">
        <v>0</v>
      </c>
      <c r="S607" s="71">
        <v>3.9454988183199999</v>
      </c>
      <c r="T607" s="72"/>
      <c r="U607" s="71">
        <v>7239729</v>
      </c>
      <c r="V607" s="71">
        <v>1088</v>
      </c>
      <c r="W607" s="71">
        <v>79</v>
      </c>
      <c r="X607" s="71">
        <v>11172</v>
      </c>
      <c r="Y607" s="71">
        <v>15237</v>
      </c>
      <c r="Z607" s="71">
        <v>26134</v>
      </c>
      <c r="AA607" s="71">
        <v>6301</v>
      </c>
      <c r="AB607" s="71">
        <v>39922</v>
      </c>
      <c r="AC607" s="71">
        <v>0</v>
      </c>
      <c r="AD607" s="71">
        <v>3.9454988183199999</v>
      </c>
      <c r="AE607" s="72"/>
      <c r="AF607" s="71"/>
      <c r="AG607" s="71"/>
      <c r="AH607" s="71"/>
      <c r="AI607" s="71"/>
      <c r="AJ607" s="71"/>
      <c r="AK607" s="71"/>
      <c r="AL607" s="71"/>
      <c r="AM607" s="71"/>
      <c r="AN607" s="71"/>
      <c r="AO607" s="71"/>
      <c r="AP607" s="71"/>
      <c r="AQ607" s="72"/>
      <c r="AR607" s="71">
        <v>576</v>
      </c>
      <c r="AS607" s="71">
        <v>239</v>
      </c>
      <c r="AT607" s="71">
        <v>0</v>
      </c>
      <c r="AU607" s="71">
        <v>0</v>
      </c>
      <c r="AV607" s="71">
        <v>0</v>
      </c>
      <c r="AW607" s="71">
        <v>0</v>
      </c>
      <c r="AX607" s="71"/>
      <c r="AY607" s="72"/>
      <c r="AZ607" s="71">
        <v>2741.3</v>
      </c>
      <c r="BA607" s="71">
        <v>16256.5</v>
      </c>
      <c r="BB607" s="71">
        <v>0</v>
      </c>
      <c r="BC607" s="71">
        <v>0</v>
      </c>
      <c r="BD607" s="71">
        <v>0</v>
      </c>
      <c r="BE607" s="71">
        <v>0</v>
      </c>
      <c r="BF607" s="71"/>
      <c r="BG607" s="72"/>
      <c r="BH607" s="71">
        <v>0</v>
      </c>
      <c r="BI607" s="71">
        <v>0</v>
      </c>
      <c r="BJ607" s="71">
        <v>47.481000000000002</v>
      </c>
      <c r="BK607" s="71">
        <v>0</v>
      </c>
      <c r="BL607" s="71">
        <v>27.466000000000001</v>
      </c>
      <c r="BM607" s="71">
        <v>0</v>
      </c>
      <c r="BN607" s="72"/>
      <c r="BO607" s="71">
        <v>0</v>
      </c>
      <c r="BP607" s="71">
        <v>0</v>
      </c>
      <c r="BQ607" s="71">
        <v>4</v>
      </c>
      <c r="BR607" s="71">
        <v>0</v>
      </c>
      <c r="BS607" s="71">
        <v>1</v>
      </c>
      <c r="BT607" s="71">
        <v>0</v>
      </c>
      <c r="BU607"/>
      <c r="BV607" s="70">
        <v>63.838000000000001</v>
      </c>
      <c r="BW607" s="70">
        <v>11.109</v>
      </c>
      <c r="BX607" s="70">
        <v>0</v>
      </c>
      <c r="BY607" s="70">
        <v>0</v>
      </c>
      <c r="BZ607" s="70">
        <v>0</v>
      </c>
      <c r="CA607" s="70">
        <v>0</v>
      </c>
      <c r="CB607" s="70">
        <v>0</v>
      </c>
      <c r="CC607" s="70">
        <v>0</v>
      </c>
      <c r="CD607" s="70">
        <v>0</v>
      </c>
    </row>
    <row r="608" spans="1:82">
      <c r="A608" s="70" t="s">
        <v>2397</v>
      </c>
      <c r="B608" s="70">
        <v>148</v>
      </c>
      <c r="C608" s="70">
        <v>12</v>
      </c>
      <c r="D608" s="70">
        <v>9</v>
      </c>
      <c r="E608" s="70">
        <v>2015</v>
      </c>
      <c r="F608" s="70" t="s">
        <v>182</v>
      </c>
      <c r="G608" s="70" t="s">
        <v>2385</v>
      </c>
      <c r="H608" s="70" t="s">
        <v>2386</v>
      </c>
      <c r="I608" s="148"/>
      <c r="J608" s="71">
        <v>48.493185033346293</v>
      </c>
      <c r="K608" s="71">
        <v>2.7440059305494362</v>
      </c>
      <c r="L608" s="71">
        <v>3.029573571147012</v>
      </c>
      <c r="M608" s="71">
        <v>50.750778034936808</v>
      </c>
      <c r="N608" s="71">
        <v>52.675762086760848</v>
      </c>
      <c r="O608" s="71">
        <v>45.291471959003744</v>
      </c>
      <c r="P608" s="71">
        <v>31.885504401622068</v>
      </c>
      <c r="Q608" s="71">
        <v>2.8958456903330001</v>
      </c>
      <c r="R608" s="71">
        <v>0</v>
      </c>
      <c r="S608" s="71">
        <v>4.8082644383199993</v>
      </c>
      <c r="T608" s="72"/>
      <c r="U608" s="71">
        <v>8713178</v>
      </c>
      <c r="V608" s="71">
        <v>1088</v>
      </c>
      <c r="W608" s="71">
        <v>79</v>
      </c>
      <c r="X608" s="71">
        <v>11172</v>
      </c>
      <c r="Y608" s="71">
        <v>15428</v>
      </c>
      <c r="Z608" s="71">
        <v>26314</v>
      </c>
      <c r="AA608" s="71">
        <v>6345</v>
      </c>
      <c r="AB608" s="71">
        <v>39858</v>
      </c>
      <c r="AC608" s="71">
        <v>0</v>
      </c>
      <c r="AD608" s="71">
        <v>4.8082644383199993</v>
      </c>
      <c r="AE608" s="72"/>
      <c r="AF608" s="71">
        <v>59973679.642588623</v>
      </c>
      <c r="AG608" s="71">
        <v>2096494.4461853681</v>
      </c>
      <c r="AH608" s="71">
        <v>643750.74342662538</v>
      </c>
      <c r="AI608" s="71">
        <v>70361849.499165669</v>
      </c>
      <c r="AJ608" s="71">
        <v>78331575.637854442</v>
      </c>
      <c r="AK608" s="71">
        <v>0</v>
      </c>
      <c r="AL608" s="71">
        <v>0</v>
      </c>
      <c r="AM608" s="71">
        <v>5462371.7019784376</v>
      </c>
      <c r="AN608" s="71">
        <v>0</v>
      </c>
      <c r="AO608" s="71">
        <v>0</v>
      </c>
      <c r="AP608" s="71">
        <v>216869721.67119917</v>
      </c>
      <c r="AQ608" s="72"/>
      <c r="AR608" s="71">
        <v>703</v>
      </c>
      <c r="AS608" s="71">
        <v>414</v>
      </c>
      <c r="AT608" s="71">
        <v>0</v>
      </c>
      <c r="AU608" s="71">
        <v>0</v>
      </c>
      <c r="AV608" s="71">
        <v>0</v>
      </c>
      <c r="AW608" s="71">
        <v>0</v>
      </c>
      <c r="AX608" s="71"/>
      <c r="AY608" s="72"/>
      <c r="AZ608" s="71">
        <v>3370.1</v>
      </c>
      <c r="BA608" s="71">
        <v>23056.1</v>
      </c>
      <c r="BB608" s="71">
        <v>0</v>
      </c>
      <c r="BC608" s="71">
        <v>0</v>
      </c>
      <c r="BD608" s="71">
        <v>0</v>
      </c>
      <c r="BE608" s="71">
        <v>0</v>
      </c>
      <c r="BF608" s="71"/>
      <c r="BG608" s="72"/>
      <c r="BH608" s="71">
        <v>0</v>
      </c>
      <c r="BI608" s="71">
        <v>0</v>
      </c>
      <c r="BJ608" s="71">
        <v>48.177999999999997</v>
      </c>
      <c r="BK608" s="71">
        <v>0</v>
      </c>
      <c r="BL608" s="71">
        <v>27.512</v>
      </c>
      <c r="BM608" s="71">
        <v>0</v>
      </c>
      <c r="BN608" s="72"/>
      <c r="BO608" s="71">
        <v>0</v>
      </c>
      <c r="BP608" s="71">
        <v>0</v>
      </c>
      <c r="BQ608" s="71">
        <v>4</v>
      </c>
      <c r="BR608" s="71">
        <v>0</v>
      </c>
      <c r="BS608" s="71">
        <v>1</v>
      </c>
      <c r="BT608" s="71">
        <v>0</v>
      </c>
      <c r="BU608"/>
      <c r="BV608" s="70">
        <v>64.731999999999999</v>
      </c>
      <c r="BW608" s="70">
        <v>10.958</v>
      </c>
      <c r="BX608" s="70">
        <v>0</v>
      </c>
      <c r="BY608" s="70">
        <v>0</v>
      </c>
      <c r="BZ608" s="70">
        <v>0</v>
      </c>
      <c r="CA608" s="70">
        <v>0</v>
      </c>
      <c r="CB608" s="70">
        <v>0</v>
      </c>
      <c r="CC608" s="70">
        <v>0</v>
      </c>
      <c r="CD608" s="70">
        <v>0</v>
      </c>
    </row>
    <row r="609" spans="1:82">
      <c r="A609" s="70" t="s">
        <v>2398</v>
      </c>
      <c r="B609" s="70">
        <v>149</v>
      </c>
      <c r="C609" s="70">
        <v>13</v>
      </c>
      <c r="D609" s="70">
        <v>9</v>
      </c>
      <c r="E609" s="70">
        <v>2016</v>
      </c>
      <c r="F609" s="70" t="s">
        <v>155</v>
      </c>
      <c r="G609" s="70" t="s">
        <v>2385</v>
      </c>
      <c r="H609" s="70" t="s">
        <v>2386</v>
      </c>
      <c r="I609" s="148"/>
      <c r="J609" s="71">
        <v>74.125416504887923</v>
      </c>
      <c r="K609" s="71">
        <v>3.0141273093722378</v>
      </c>
      <c r="L609" s="71">
        <v>3.1152092510680265</v>
      </c>
      <c r="M609" s="71">
        <v>46.734356330523752</v>
      </c>
      <c r="N609" s="71">
        <v>55.930437443503635</v>
      </c>
      <c r="O609" s="71">
        <v>45.30087179288919</v>
      </c>
      <c r="P609" s="71">
        <v>31.163842485065441</v>
      </c>
      <c r="Q609" s="71">
        <v>2.8116491326769411</v>
      </c>
      <c r="R609" s="71">
        <v>0</v>
      </c>
      <c r="S609" s="71">
        <v>4.9771859365575004</v>
      </c>
      <c r="T609" s="72"/>
      <c r="U609" s="71">
        <v>13925143</v>
      </c>
      <c r="V609" s="71">
        <v>1088</v>
      </c>
      <c r="W609" s="71">
        <v>79</v>
      </c>
      <c r="X609" s="71">
        <v>11172</v>
      </c>
      <c r="Y609" s="71">
        <v>15588</v>
      </c>
      <c r="Z609" s="71">
        <v>26643</v>
      </c>
      <c r="AA609" s="71">
        <v>6414</v>
      </c>
      <c r="AB609" s="71">
        <v>39807</v>
      </c>
      <c r="AC609" s="71">
        <v>0</v>
      </c>
      <c r="AD609" s="71">
        <v>4.9771859365575004</v>
      </c>
      <c r="AE609" s="72"/>
      <c r="AF609" s="71">
        <v>95864220.711617634</v>
      </c>
      <c r="AG609" s="71">
        <v>2305086.330734381</v>
      </c>
      <c r="AH609" s="71">
        <v>514188.15100416722</v>
      </c>
      <c r="AI609" s="71">
        <v>71193558.615300089</v>
      </c>
      <c r="AJ609" s="71">
        <v>77337507.658096269</v>
      </c>
      <c r="AK609" s="71">
        <v>0</v>
      </c>
      <c r="AL609" s="71">
        <v>0</v>
      </c>
      <c r="AM609" s="71">
        <v>5459620.6627363879</v>
      </c>
      <c r="AN609" s="71">
        <v>0</v>
      </c>
      <c r="AO609" s="71">
        <v>0</v>
      </c>
      <c r="AP609" s="71">
        <v>252674182.12948892</v>
      </c>
      <c r="AQ609" s="72"/>
      <c r="AR609" s="71">
        <v>794</v>
      </c>
      <c r="AS609" s="71">
        <v>525</v>
      </c>
      <c r="AT609" s="71">
        <v>0</v>
      </c>
      <c r="AU609" s="71">
        <v>0</v>
      </c>
      <c r="AV609" s="71">
        <v>0</v>
      </c>
      <c r="AW609" s="71">
        <v>0</v>
      </c>
      <c r="AX609" s="71"/>
      <c r="AY609" s="72"/>
      <c r="AZ609" s="71">
        <v>3846.5</v>
      </c>
      <c r="BA609" s="71">
        <v>29265.7</v>
      </c>
      <c r="BB609" s="71">
        <v>0</v>
      </c>
      <c r="BC609" s="71">
        <v>0</v>
      </c>
      <c r="BD609" s="71">
        <v>0</v>
      </c>
      <c r="BE609" s="71">
        <v>0</v>
      </c>
      <c r="BF609" s="71"/>
      <c r="BG609" s="72"/>
      <c r="BH609" s="71">
        <v>0</v>
      </c>
      <c r="BI609" s="71">
        <v>0</v>
      </c>
      <c r="BJ609" s="71">
        <v>55.625</v>
      </c>
      <c r="BK609" s="71">
        <v>0</v>
      </c>
      <c r="BL609" s="71">
        <v>31.177999999999997</v>
      </c>
      <c r="BM609" s="71">
        <v>0</v>
      </c>
      <c r="BN609" s="72"/>
      <c r="BO609" s="71">
        <v>0</v>
      </c>
      <c r="BP609" s="71">
        <v>0</v>
      </c>
      <c r="BQ609" s="71">
        <v>5</v>
      </c>
      <c r="BR609" s="71">
        <v>0</v>
      </c>
      <c r="BS609" s="71">
        <v>2</v>
      </c>
      <c r="BT609" s="71">
        <v>0</v>
      </c>
      <c r="BU609"/>
      <c r="BV609" s="70">
        <v>76.332999999999998</v>
      </c>
      <c r="BW609" s="70">
        <v>10.47</v>
      </c>
      <c r="BX609" s="70">
        <v>0</v>
      </c>
      <c r="BY609" s="70">
        <v>0</v>
      </c>
      <c r="BZ609" s="70">
        <v>0</v>
      </c>
      <c r="CA609" s="70">
        <v>0</v>
      </c>
      <c r="CB609" s="70">
        <v>0</v>
      </c>
      <c r="CC609" s="70">
        <v>0</v>
      </c>
      <c r="CD609" s="70">
        <v>0</v>
      </c>
    </row>
    <row r="610" spans="1:82">
      <c r="A610" s="70" t="s">
        <v>2399</v>
      </c>
      <c r="B610" s="70">
        <v>150</v>
      </c>
      <c r="C610" s="70">
        <v>14</v>
      </c>
      <c r="D610" s="70">
        <v>9</v>
      </c>
      <c r="E610" s="70">
        <v>2017</v>
      </c>
      <c r="F610" s="70" t="s">
        <v>156</v>
      </c>
      <c r="G610" s="70" t="s">
        <v>2385</v>
      </c>
      <c r="H610" s="70" t="s">
        <v>2386</v>
      </c>
      <c r="I610" s="148"/>
      <c r="J610" s="71">
        <v>85.617590135484491</v>
      </c>
      <c r="K610" s="71">
        <v>2.984401466907793</v>
      </c>
      <c r="L610" s="71">
        <v>3.579523698343424</v>
      </c>
      <c r="M610" s="71">
        <v>45.976956097971382</v>
      </c>
      <c r="N610" s="71">
        <v>55.655393087364097</v>
      </c>
      <c r="O610" s="71">
        <v>44.916249467887731</v>
      </c>
      <c r="P610" s="71">
        <v>31.091957206434035</v>
      </c>
      <c r="Q610" s="71">
        <v>2.7091600035171899</v>
      </c>
      <c r="R610" s="71">
        <v>0</v>
      </c>
      <c r="S610" s="71">
        <v>5.0845008724800005</v>
      </c>
      <c r="T610" s="72"/>
      <c r="U610" s="71">
        <v>15926385</v>
      </c>
      <c r="V610" s="71">
        <v>1088</v>
      </c>
      <c r="W610" s="71">
        <v>79</v>
      </c>
      <c r="X610" s="71">
        <v>11172</v>
      </c>
      <c r="Y610" s="71">
        <v>15780</v>
      </c>
      <c r="Z610" s="71">
        <v>26855</v>
      </c>
      <c r="AA610" s="71">
        <v>6440</v>
      </c>
      <c r="AB610" s="71">
        <v>39664</v>
      </c>
      <c r="AC610" s="71">
        <v>0</v>
      </c>
      <c r="AD610" s="71">
        <v>5.0845008724799996</v>
      </c>
      <c r="AE610" s="72"/>
      <c r="AF610" s="71">
        <v>114660916.3740214</v>
      </c>
      <c r="AG610" s="71">
        <v>2346383.1206400851</v>
      </c>
      <c r="AH610" s="71">
        <v>776135.07539220888</v>
      </c>
      <c r="AI610" s="71">
        <v>74493131.012070268</v>
      </c>
      <c r="AJ610" s="71">
        <v>77344081.180830851</v>
      </c>
      <c r="AK610" s="71">
        <v>0</v>
      </c>
      <c r="AL610" s="71">
        <v>0</v>
      </c>
      <c r="AM610" s="71">
        <v>5448520.0146062188</v>
      </c>
      <c r="AN610" s="71">
        <v>0</v>
      </c>
      <c r="AO610" s="71">
        <v>0</v>
      </c>
      <c r="AP610" s="71">
        <v>275069166.77756107</v>
      </c>
      <c r="AQ610" s="72"/>
      <c r="AR610" s="71">
        <v>866</v>
      </c>
      <c r="AS610" s="71">
        <v>601</v>
      </c>
      <c r="AT610" s="71">
        <v>0</v>
      </c>
      <c r="AU610" s="71">
        <v>0</v>
      </c>
      <c r="AV610" s="71">
        <v>0</v>
      </c>
      <c r="AW610" s="71">
        <v>0</v>
      </c>
      <c r="AX610" s="71"/>
      <c r="AY610" s="72"/>
      <c r="AZ610" s="71">
        <v>4214.8</v>
      </c>
      <c r="BA610" s="71">
        <v>48059.900000000023</v>
      </c>
      <c r="BB610" s="71">
        <v>0</v>
      </c>
      <c r="BC610" s="71">
        <v>0</v>
      </c>
      <c r="BD610" s="71">
        <v>0</v>
      </c>
      <c r="BE610" s="71">
        <v>0</v>
      </c>
      <c r="BF610" s="71"/>
      <c r="BG610" s="72"/>
      <c r="BH610" s="71">
        <v>0</v>
      </c>
      <c r="BI610" s="71">
        <v>0</v>
      </c>
      <c r="BJ610" s="71">
        <v>63.939</v>
      </c>
      <c r="BK610" s="71">
        <v>0</v>
      </c>
      <c r="BL610" s="71">
        <v>30.617999999999999</v>
      </c>
      <c r="BM610" s="71">
        <v>0</v>
      </c>
      <c r="BN610" s="72"/>
      <c r="BO610" s="71">
        <v>0</v>
      </c>
      <c r="BP610" s="71">
        <v>0</v>
      </c>
      <c r="BQ610" s="71">
        <v>4</v>
      </c>
      <c r="BR610" s="71">
        <v>0</v>
      </c>
      <c r="BS610" s="71">
        <v>2</v>
      </c>
      <c r="BT610" s="71">
        <v>0</v>
      </c>
      <c r="BU610"/>
      <c r="BV610" s="70">
        <v>82.981999999999999</v>
      </c>
      <c r="BW610" s="70">
        <v>11.574999999999999</v>
      </c>
      <c r="BX610" s="70">
        <v>0</v>
      </c>
      <c r="BY610" s="70">
        <v>0</v>
      </c>
      <c r="BZ610" s="70">
        <v>0</v>
      </c>
      <c r="CA610" s="70">
        <v>0</v>
      </c>
      <c r="CB610" s="70">
        <v>0</v>
      </c>
      <c r="CC610" s="70">
        <v>0</v>
      </c>
      <c r="CD610" s="70">
        <v>0</v>
      </c>
    </row>
    <row r="611" spans="1:82">
      <c r="A611" s="70" t="s">
        <v>2400</v>
      </c>
      <c r="B611" s="70">
        <v>151</v>
      </c>
      <c r="C611" s="70">
        <v>15</v>
      </c>
      <c r="D611" s="70">
        <v>9</v>
      </c>
      <c r="E611" s="70">
        <v>2018</v>
      </c>
      <c r="F611" s="70" t="s">
        <v>183</v>
      </c>
      <c r="G611" s="70" t="s">
        <v>2385</v>
      </c>
      <c r="H611" s="70" t="s">
        <v>2386</v>
      </c>
      <c r="I611" s="148"/>
      <c r="J611" s="71">
        <v>62.659373775773659</v>
      </c>
      <c r="K611" s="71">
        <v>2.6918800256231323</v>
      </c>
      <c r="L611" s="71">
        <v>3.3166416800257457</v>
      </c>
      <c r="M611" s="71">
        <v>45.356325099375049</v>
      </c>
      <c r="N611" s="71">
        <v>49.088560620346414</v>
      </c>
      <c r="O611" s="71">
        <v>44.331668678061149</v>
      </c>
      <c r="P611" s="71">
        <v>30.619944388785012</v>
      </c>
      <c r="Q611" s="71">
        <v>2.5051908201857498</v>
      </c>
      <c r="R611" s="71">
        <v>0</v>
      </c>
      <c r="S611" s="71">
        <v>5.8694792729999996</v>
      </c>
      <c r="T611" s="72"/>
      <c r="U611" s="71">
        <v>11607279</v>
      </c>
      <c r="V611" s="71">
        <v>1088</v>
      </c>
      <c r="W611" s="71">
        <v>79</v>
      </c>
      <c r="X611" s="71">
        <v>11172</v>
      </c>
      <c r="Y611" s="71">
        <v>15911</v>
      </c>
      <c r="Z611" s="71">
        <v>27013</v>
      </c>
      <c r="AA611" s="71">
        <v>6406</v>
      </c>
      <c r="AB611" s="71">
        <v>39526</v>
      </c>
      <c r="AC611" s="71">
        <v>0</v>
      </c>
      <c r="AD611" s="71">
        <v>5.8694792729999996</v>
      </c>
      <c r="AE611" s="72"/>
      <c r="AF611" s="71">
        <v>85153574.953978583</v>
      </c>
      <c r="AG611" s="71">
        <v>2025679.4817756049</v>
      </c>
      <c r="AH611" s="71">
        <v>734848.78849408124</v>
      </c>
      <c r="AI611" s="71">
        <v>71974725.319560677</v>
      </c>
      <c r="AJ611" s="71">
        <v>72596590.139207691</v>
      </c>
      <c r="AK611" s="71">
        <v>0</v>
      </c>
      <c r="AL611" s="71">
        <v>0</v>
      </c>
      <c r="AM611" s="71">
        <v>5440797.8019886333</v>
      </c>
      <c r="AN611" s="71">
        <v>0</v>
      </c>
      <c r="AO611" s="71">
        <v>0</v>
      </c>
      <c r="AP611" s="71">
        <v>237926216.48500526</v>
      </c>
      <c r="AQ611" s="72"/>
      <c r="AR611" s="71">
        <v>938</v>
      </c>
      <c r="AS611" s="71">
        <v>691</v>
      </c>
      <c r="AT611" s="71">
        <v>0</v>
      </c>
      <c r="AU611" s="71">
        <v>0</v>
      </c>
      <c r="AV611" s="71">
        <v>0</v>
      </c>
      <c r="AW611" s="71">
        <v>0</v>
      </c>
      <c r="AX611" s="71"/>
      <c r="AY611" s="72"/>
      <c r="AZ611" s="71">
        <v>4582.1000000000004</v>
      </c>
      <c r="BA611" s="71">
        <v>52482</v>
      </c>
      <c r="BB611" s="71">
        <v>0</v>
      </c>
      <c r="BC611" s="71">
        <v>0</v>
      </c>
      <c r="BD611" s="71">
        <v>0</v>
      </c>
      <c r="BE611" s="71">
        <v>0</v>
      </c>
      <c r="BF611" s="71"/>
      <c r="BG611" s="72"/>
      <c r="BH611" s="71">
        <v>0</v>
      </c>
      <c r="BI611" s="71">
        <v>0</v>
      </c>
      <c r="BJ611" s="71">
        <v>68.504999999999995</v>
      </c>
      <c r="BK611" s="71">
        <v>0</v>
      </c>
      <c r="BL611" s="71">
        <v>29.571000000000002</v>
      </c>
      <c r="BM611" s="71">
        <v>0</v>
      </c>
      <c r="BN611" s="72"/>
      <c r="BO611" s="71">
        <v>0</v>
      </c>
      <c r="BP611" s="71">
        <v>0</v>
      </c>
      <c r="BQ611" s="71">
        <v>4</v>
      </c>
      <c r="BR611" s="71">
        <v>0</v>
      </c>
      <c r="BS611" s="71">
        <v>2</v>
      </c>
      <c r="BT611" s="71">
        <v>0</v>
      </c>
      <c r="BU611"/>
      <c r="BV611" s="70">
        <v>86.257999999999996</v>
      </c>
      <c r="BW611" s="70">
        <v>11.818</v>
      </c>
      <c r="BX611" s="70">
        <v>0</v>
      </c>
      <c r="BY611" s="70">
        <v>0</v>
      </c>
      <c r="BZ611" s="70">
        <v>0</v>
      </c>
      <c r="CA611" s="70">
        <v>0</v>
      </c>
      <c r="CB611" s="70">
        <v>0</v>
      </c>
      <c r="CC611" s="70">
        <v>0</v>
      </c>
      <c r="CD611" s="70">
        <v>0</v>
      </c>
    </row>
    <row r="612" spans="1:82">
      <c r="A612" s="70" t="s">
        <v>2401</v>
      </c>
      <c r="B612" s="70">
        <v>152</v>
      </c>
      <c r="C612" s="70">
        <v>16</v>
      </c>
      <c r="D612" s="70">
        <v>9</v>
      </c>
      <c r="E612" s="70">
        <v>2019</v>
      </c>
      <c r="F612" s="70" t="s">
        <v>158</v>
      </c>
      <c r="G612" s="70" t="s">
        <v>2385</v>
      </c>
      <c r="H612" s="70" t="s">
        <v>2386</v>
      </c>
      <c r="I612" s="148"/>
      <c r="J612" s="71">
        <v>53.552814263246439</v>
      </c>
      <c r="K612" s="71">
        <v>2.4862916777211619</v>
      </c>
      <c r="L612" s="71">
        <v>3.3447408334625162</v>
      </c>
      <c r="M612" s="71">
        <v>43.977097787563416</v>
      </c>
      <c r="N612" s="71">
        <v>50.685216257835222</v>
      </c>
      <c r="O612" s="71">
        <v>43.038523639259111</v>
      </c>
      <c r="P612" s="71">
        <v>30.446326925459559</v>
      </c>
      <c r="Q612" s="71">
        <v>2.4260138609322599</v>
      </c>
      <c r="R612" s="71">
        <v>0</v>
      </c>
      <c r="S612" s="71">
        <v>6.9813750239999992</v>
      </c>
      <c r="T612" s="72"/>
      <c r="U612" s="71">
        <v>10493501</v>
      </c>
      <c r="V612" s="71">
        <v>1088</v>
      </c>
      <c r="W612" s="71">
        <v>79</v>
      </c>
      <c r="X612" s="71">
        <v>11172</v>
      </c>
      <c r="Y612" s="71">
        <v>16044</v>
      </c>
      <c r="Z612" s="71">
        <v>26945</v>
      </c>
      <c r="AA612" s="71">
        <v>6322</v>
      </c>
      <c r="AB612" s="71">
        <v>39313</v>
      </c>
      <c r="AC612" s="71">
        <v>0</v>
      </c>
      <c r="AD612" s="71">
        <v>6.9813750239999992</v>
      </c>
      <c r="AE612" s="72"/>
      <c r="AF612" s="71">
        <v>74453388.832271397</v>
      </c>
      <c r="AG612" s="71">
        <v>1955304.3522356539</v>
      </c>
      <c r="AH612" s="71">
        <v>784571.61868572002</v>
      </c>
      <c r="AI612" s="71">
        <v>72690581.163097322</v>
      </c>
      <c r="AJ612" s="71">
        <v>73353176.70815748</v>
      </c>
      <c r="AK612" s="71">
        <v>0</v>
      </c>
      <c r="AL612" s="71">
        <v>0</v>
      </c>
      <c r="AM612" s="71">
        <v>5354134.6518944493</v>
      </c>
      <c r="AN612" s="71">
        <v>0</v>
      </c>
      <c r="AO612" s="71">
        <v>0</v>
      </c>
      <c r="AP612" s="71">
        <v>228591157.32634202</v>
      </c>
      <c r="AQ612" s="72"/>
      <c r="AR612" s="71">
        <v>1037</v>
      </c>
      <c r="AS612" s="71">
        <v>791</v>
      </c>
      <c r="AT612" s="71">
        <v>0</v>
      </c>
      <c r="AU612" s="71">
        <v>0</v>
      </c>
      <c r="AV612" s="71">
        <v>0</v>
      </c>
      <c r="AW612" s="71">
        <v>1</v>
      </c>
      <c r="AX612" s="71"/>
      <c r="AY612" s="72"/>
      <c r="AZ612" s="71">
        <v>5101.6000000000004</v>
      </c>
      <c r="BA612" s="71">
        <v>57310.900000000023</v>
      </c>
      <c r="BB612" s="71">
        <v>0</v>
      </c>
      <c r="BC612" s="71">
        <v>0</v>
      </c>
      <c r="BD612" s="71">
        <v>0</v>
      </c>
      <c r="BE612" s="71">
        <v>18000</v>
      </c>
      <c r="BF612" s="71"/>
      <c r="BG612" s="72"/>
      <c r="BH612" s="71">
        <v>0</v>
      </c>
      <c r="BI612" s="71">
        <v>0</v>
      </c>
      <c r="BJ612" s="71">
        <v>52.616999999999997</v>
      </c>
      <c r="BK612" s="71">
        <v>0</v>
      </c>
      <c r="BL612" s="71">
        <v>28.131</v>
      </c>
      <c r="BM612" s="71">
        <v>0</v>
      </c>
      <c r="BN612" s="72"/>
      <c r="BO612" s="71">
        <v>0</v>
      </c>
      <c r="BP612" s="71">
        <v>0</v>
      </c>
      <c r="BQ612" s="71">
        <v>4</v>
      </c>
      <c r="BR612" s="71">
        <v>0</v>
      </c>
      <c r="BS612" s="71">
        <v>2</v>
      </c>
      <c r="BT612" s="71">
        <v>0</v>
      </c>
      <c r="BU612"/>
      <c r="BV612" s="70">
        <v>80.748000000000005</v>
      </c>
      <c r="BW612" s="70">
        <v>0</v>
      </c>
      <c r="BX612" s="70">
        <v>0</v>
      </c>
      <c r="BY612" s="70">
        <v>0</v>
      </c>
      <c r="BZ612" s="70">
        <v>0</v>
      </c>
      <c r="CA612" s="70">
        <v>0</v>
      </c>
      <c r="CB612" s="70">
        <v>0</v>
      </c>
      <c r="CC612" s="70">
        <v>0</v>
      </c>
      <c r="CD612" s="70">
        <v>0</v>
      </c>
    </row>
    <row r="613" spans="1:82">
      <c r="A613" s="70" t="s">
        <v>2402</v>
      </c>
      <c r="B613" s="70">
        <v>153</v>
      </c>
      <c r="C613" s="70">
        <v>17</v>
      </c>
      <c r="D613" s="70">
        <v>9</v>
      </c>
      <c r="E613" s="70">
        <v>2020</v>
      </c>
      <c r="F613" s="70" t="s">
        <v>159</v>
      </c>
      <c r="G613" s="70" t="s">
        <v>2385</v>
      </c>
      <c r="H613" s="70" t="s">
        <v>2386</v>
      </c>
      <c r="I613" s="148"/>
      <c r="J613" s="71">
        <v>49.456352352917492</v>
      </c>
      <c r="K613" s="71">
        <v>2.6797652144034836</v>
      </c>
      <c r="L613" s="71">
        <v>2.4848416786729302</v>
      </c>
      <c r="M613" s="71">
        <v>45.176651377044479</v>
      </c>
      <c r="N613" s="71">
        <v>48.100057415268452</v>
      </c>
      <c r="O613" s="71">
        <v>37.843577017955504</v>
      </c>
      <c r="P613" s="71">
        <v>28.875805278639707</v>
      </c>
      <c r="Q613" s="71">
        <v>2.30512844200417</v>
      </c>
      <c r="R613" s="71">
        <v>0</v>
      </c>
      <c r="S613" s="71">
        <v>4.5892926428800012</v>
      </c>
      <c r="T613" s="72"/>
      <c r="U613" s="71">
        <v>8990368</v>
      </c>
      <c r="V613" s="71">
        <v>1003</v>
      </c>
      <c r="W613" s="71">
        <v>71</v>
      </c>
      <c r="X613" s="71">
        <v>12009</v>
      </c>
      <c r="Y613" s="71">
        <v>16159</v>
      </c>
      <c r="Z613" s="71">
        <v>27042</v>
      </c>
      <c r="AA613" s="71">
        <v>6373</v>
      </c>
      <c r="AB613" s="71">
        <v>39096</v>
      </c>
      <c r="AC613" s="71">
        <v>0</v>
      </c>
      <c r="AD613" s="71">
        <v>4.5892926428800012</v>
      </c>
      <c r="AE613" s="72"/>
      <c r="AF613" s="71">
        <v>69941715.612446815</v>
      </c>
      <c r="AG613" s="71">
        <v>2037352.0418161233</v>
      </c>
      <c r="AH613" s="71">
        <v>611949.52087827702</v>
      </c>
      <c r="AI613" s="71">
        <v>73827814.599739239</v>
      </c>
      <c r="AJ613" s="71">
        <v>67094289.668191977</v>
      </c>
      <c r="AK613" s="71"/>
      <c r="AL613" s="71"/>
      <c r="AM613" s="71">
        <v>5102462.365619584</v>
      </c>
      <c r="AN613" s="71"/>
      <c r="AO613" s="71"/>
      <c r="AP613" s="71">
        <v>218615583.80869201</v>
      </c>
      <c r="AQ613" s="72"/>
      <c r="AR613" s="71">
        <v>1134</v>
      </c>
      <c r="AS613" s="71">
        <v>838</v>
      </c>
      <c r="AT613" s="71">
        <v>0</v>
      </c>
      <c r="AU613" s="71">
        <v>0</v>
      </c>
      <c r="AV613" s="71">
        <v>0</v>
      </c>
      <c r="AW613" s="71">
        <v>1</v>
      </c>
      <c r="AX613" s="71"/>
      <c r="AY613" s="72"/>
      <c r="AZ613" s="71">
        <v>5591.5999999999931</v>
      </c>
      <c r="BA613" s="71">
        <v>59557.699999999873</v>
      </c>
      <c r="BB613" s="71">
        <v>0</v>
      </c>
      <c r="BC613" s="71">
        <v>0</v>
      </c>
      <c r="BD613" s="71">
        <v>0</v>
      </c>
      <c r="BE613" s="71">
        <v>18000</v>
      </c>
      <c r="BF613" s="71"/>
      <c r="BG613" s="72"/>
      <c r="BH613" s="71">
        <v>0</v>
      </c>
      <c r="BI613" s="71">
        <v>0</v>
      </c>
      <c r="BJ613" s="71">
        <v>57.162999999999997</v>
      </c>
      <c r="BK613" s="71">
        <v>0</v>
      </c>
      <c r="BL613" s="71">
        <v>28.311</v>
      </c>
      <c r="BM613" s="71">
        <v>0</v>
      </c>
      <c r="BN613" s="72"/>
      <c r="BO613" s="71">
        <v>0</v>
      </c>
      <c r="BP613" s="71">
        <v>0</v>
      </c>
      <c r="BQ613" s="71">
        <v>4</v>
      </c>
      <c r="BR613" s="71">
        <v>0</v>
      </c>
      <c r="BS613" s="71">
        <v>2</v>
      </c>
      <c r="BT613" s="71">
        <v>0</v>
      </c>
      <c r="BU613"/>
      <c r="BV613" s="70">
        <v>76.412000000000006</v>
      </c>
      <c r="BW613" s="70">
        <v>9.0619999999999994</v>
      </c>
      <c r="BX613" s="70">
        <v>0</v>
      </c>
      <c r="BY613" s="70">
        <v>0</v>
      </c>
      <c r="BZ613" s="70">
        <v>0</v>
      </c>
      <c r="CA613" s="70">
        <v>0</v>
      </c>
      <c r="CB613" s="70">
        <v>0</v>
      </c>
      <c r="CC613" s="70">
        <v>0</v>
      </c>
      <c r="CD613" s="70">
        <v>0</v>
      </c>
    </row>
    <row r="614" spans="1:82">
      <c r="A614" s="70" t="s">
        <v>2403</v>
      </c>
      <c r="B614" s="70">
        <v>153</v>
      </c>
      <c r="C614" s="70">
        <v>18</v>
      </c>
      <c r="D614" s="70">
        <v>9</v>
      </c>
      <c r="E614" s="70">
        <v>2021</v>
      </c>
      <c r="F614" s="70" t="s">
        <v>160</v>
      </c>
      <c r="G614" s="70" t="s">
        <v>2385</v>
      </c>
      <c r="H614" s="70" t="s">
        <v>2386</v>
      </c>
      <c r="I614" s="148"/>
      <c r="J614" s="71">
        <v>58.190342799452687</v>
      </c>
      <c r="K614" s="71">
        <v>3.0700053801516485</v>
      </c>
      <c r="L614" s="71">
        <v>2.0839562500223385</v>
      </c>
      <c r="M614" s="71">
        <v>50.316556299552353</v>
      </c>
      <c r="N614" s="71">
        <v>46.101008859328026</v>
      </c>
      <c r="O614" s="71">
        <v>36.768697206050618</v>
      </c>
      <c r="P614" s="71">
        <v>29.952047425893742</v>
      </c>
      <c r="Q614" s="71">
        <v>2.2672297673498401</v>
      </c>
      <c r="R614" s="71">
        <v>0</v>
      </c>
      <c r="S614" s="71">
        <v>4.36458143656</v>
      </c>
      <c r="T614" s="72"/>
      <c r="U614" s="71">
        <v>10840123</v>
      </c>
      <c r="V614" s="71">
        <v>1003</v>
      </c>
      <c r="W614" s="71">
        <v>71</v>
      </c>
      <c r="X614" s="71">
        <v>12009</v>
      </c>
      <c r="Y614" s="71">
        <v>16190</v>
      </c>
      <c r="Z614" s="71">
        <v>27053</v>
      </c>
      <c r="AA614" s="71">
        <v>6446</v>
      </c>
      <c r="AB614" s="71">
        <v>38831</v>
      </c>
      <c r="AC614" s="71">
        <v>0</v>
      </c>
      <c r="AD614" s="71">
        <v>4.36458143656</v>
      </c>
      <c r="AE614" s="72"/>
      <c r="AF614" s="71">
        <v>81230021.021954745</v>
      </c>
      <c r="AG614" s="71">
        <v>2656845.9845422707</v>
      </c>
      <c r="AH614" s="71">
        <v>492286.22042229492</v>
      </c>
      <c r="AI614" s="71">
        <v>82509568.516121179</v>
      </c>
      <c r="AJ614" s="71">
        <v>69121301.376128942</v>
      </c>
      <c r="AK614" s="71">
        <v>0</v>
      </c>
      <c r="AL614" s="71">
        <v>0</v>
      </c>
      <c r="AM614" s="71">
        <v>5097108.0274647949</v>
      </c>
      <c r="AN614" s="71">
        <v>0</v>
      </c>
      <c r="AO614" s="71">
        <v>0</v>
      </c>
      <c r="AP614" s="71">
        <v>241107131.14663425</v>
      </c>
      <c r="AQ614" s="72"/>
      <c r="AR614" s="71">
        <v>1211</v>
      </c>
      <c r="AS614" s="71">
        <v>892</v>
      </c>
      <c r="AT614" s="71">
        <v>0</v>
      </c>
      <c r="AU614" s="71">
        <v>0</v>
      </c>
      <c r="AV614" s="71">
        <v>0</v>
      </c>
      <c r="AW614" s="71">
        <v>1</v>
      </c>
      <c r="AX614" s="71"/>
      <c r="AY614" s="72"/>
      <c r="AZ614" s="71">
        <v>6055.4999999999882</v>
      </c>
      <c r="BA614" s="71">
        <v>63858.599999999868</v>
      </c>
      <c r="BB614" s="71">
        <v>0</v>
      </c>
      <c r="BC614" s="71">
        <v>0</v>
      </c>
      <c r="BD614" s="71">
        <v>0</v>
      </c>
      <c r="BE614" s="71">
        <v>18000</v>
      </c>
      <c r="BF614" s="71"/>
      <c r="BG614" s="72"/>
      <c r="BH614" s="71">
        <v>0</v>
      </c>
      <c r="BI614" s="71">
        <v>0</v>
      </c>
      <c r="BJ614" s="71">
        <v>59.994999999999997</v>
      </c>
      <c r="BK614" s="71">
        <v>0</v>
      </c>
      <c r="BL614" s="71">
        <v>28.023999999999997</v>
      </c>
      <c r="BM614" s="71">
        <v>0</v>
      </c>
      <c r="BN614" s="72"/>
      <c r="BO614" s="71">
        <v>0</v>
      </c>
      <c r="BP614" s="71">
        <v>0</v>
      </c>
      <c r="BQ614" s="71">
        <v>4</v>
      </c>
      <c r="BR614" s="71">
        <v>0</v>
      </c>
      <c r="BS614" s="71">
        <v>2</v>
      </c>
      <c r="BT614" s="71">
        <v>0</v>
      </c>
      <c r="BU614"/>
      <c r="BV614" s="70">
        <v>79.471999999999994</v>
      </c>
      <c r="BW614" s="70">
        <v>8.5470000000000006</v>
      </c>
      <c r="BX614" s="70">
        <v>0</v>
      </c>
      <c r="BY614" s="70">
        <v>0</v>
      </c>
      <c r="BZ614" s="70">
        <v>0</v>
      </c>
      <c r="CA614" s="70">
        <v>0</v>
      </c>
      <c r="CB614" s="70">
        <v>0</v>
      </c>
      <c r="CC614" s="70">
        <v>0</v>
      </c>
      <c r="CD614" s="70">
        <v>0</v>
      </c>
    </row>
    <row r="615" spans="1:82">
      <c r="A615" s="70" t="s">
        <v>2404</v>
      </c>
      <c r="B615" s="70">
        <v>153</v>
      </c>
      <c r="C615" s="70">
        <v>19</v>
      </c>
      <c r="D615" s="70">
        <v>9</v>
      </c>
      <c r="E615" s="70">
        <v>2022</v>
      </c>
      <c r="F615" s="70" t="s">
        <v>161</v>
      </c>
      <c r="G615" s="1064" t="s">
        <v>2385</v>
      </c>
      <c r="H615" s="70" t="s">
        <v>2386</v>
      </c>
      <c r="I615" s="148"/>
      <c r="J615" s="71">
        <v>87.649398624352429</v>
      </c>
      <c r="K615" s="71">
        <v>2.5135811361260814</v>
      </c>
      <c r="L615" s="71">
        <v>2.353130602831095</v>
      </c>
      <c r="M615" s="71">
        <v>47.803705247011457</v>
      </c>
      <c r="N615" s="71">
        <v>52.360954273106259</v>
      </c>
      <c r="O615" s="71">
        <v>38.766731725388972</v>
      </c>
      <c r="P615" s="71">
        <v>29.676221776689061</v>
      </c>
      <c r="Q615" s="71">
        <v>2.2723759207734524</v>
      </c>
      <c r="R615" s="71">
        <v>0</v>
      </c>
      <c r="S615" s="71">
        <v>4.7850459806600014</v>
      </c>
      <c r="T615" s="72"/>
      <c r="U615" s="71">
        <v>18685135</v>
      </c>
      <c r="V615" s="71">
        <v>1003</v>
      </c>
      <c r="W615" s="71">
        <v>71</v>
      </c>
      <c r="X615" s="71">
        <v>12009</v>
      </c>
      <c r="Y615" s="71">
        <v>16347</v>
      </c>
      <c r="Z615" s="71">
        <v>27100</v>
      </c>
      <c r="AA615" s="71">
        <v>6484</v>
      </c>
      <c r="AB615" s="71">
        <v>38600</v>
      </c>
      <c r="AC615" s="71">
        <v>0</v>
      </c>
      <c r="AD615" s="71">
        <v>4.7850459806600014</v>
      </c>
      <c r="AE615" s="72"/>
      <c r="AF615" s="71">
        <v>121121167.05680108</v>
      </c>
      <c r="AG615" s="71">
        <v>1892399.2637210698</v>
      </c>
      <c r="AH615" s="71">
        <v>654405.6301769081</v>
      </c>
      <c r="AI615" s="71">
        <v>76706317.745766789</v>
      </c>
      <c r="AJ615" s="71">
        <v>82388693.692013621</v>
      </c>
      <c r="AK615" s="71">
        <v>0</v>
      </c>
      <c r="AL615" s="71">
        <v>0</v>
      </c>
      <c r="AM615" s="71">
        <v>4984313.564114661</v>
      </c>
      <c r="AN615" s="71">
        <v>0</v>
      </c>
      <c r="AO615" s="71">
        <v>0</v>
      </c>
      <c r="AP615" s="71">
        <v>287747296.95259416</v>
      </c>
      <c r="AQ615" s="72"/>
      <c r="AR615" s="71">
        <v>1329</v>
      </c>
      <c r="AS615" s="71">
        <v>912</v>
      </c>
      <c r="AT615" s="71">
        <v>0</v>
      </c>
      <c r="AU615" s="71">
        <v>0</v>
      </c>
      <c r="AV615" s="71">
        <v>0</v>
      </c>
      <c r="AW615" s="71">
        <v>1</v>
      </c>
      <c r="AX615" s="71"/>
      <c r="AY615" s="72"/>
      <c r="AZ615" s="71">
        <v>6680.6999999999853</v>
      </c>
      <c r="BA615" s="71">
        <v>65699.599999999875</v>
      </c>
      <c r="BB615" s="71">
        <v>0</v>
      </c>
      <c r="BC615" s="71">
        <v>0</v>
      </c>
      <c r="BD615" s="71">
        <v>0</v>
      </c>
      <c r="BE615" s="71">
        <v>18000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2405</v>
      </c>
      <c r="B616" s="70">
        <v>153</v>
      </c>
      <c r="C616" s="70">
        <v>20</v>
      </c>
      <c r="D616" s="70">
        <v>9</v>
      </c>
      <c r="E616" s="70">
        <v>2023</v>
      </c>
      <c r="F616" s="70" t="s">
        <v>1539</v>
      </c>
      <c r="G616" s="1064" t="s">
        <v>2385</v>
      </c>
      <c r="H616" s="70" t="s">
        <v>2386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1451</v>
      </c>
      <c r="AS616" s="71">
        <v>930</v>
      </c>
      <c r="AT616" s="71">
        <v>0</v>
      </c>
      <c r="AU616" s="71">
        <v>0</v>
      </c>
      <c r="AV616" s="71">
        <v>0</v>
      </c>
      <c r="AW616" s="71">
        <v>1</v>
      </c>
      <c r="AX616" s="71"/>
      <c r="AY616" s="72"/>
      <c r="AZ616" s="71">
        <v>7344.3999999999824</v>
      </c>
      <c r="BA616" s="71">
        <v>67990.799999999872</v>
      </c>
      <c r="BB616" s="71">
        <v>0</v>
      </c>
      <c r="BC616" s="71">
        <v>0</v>
      </c>
      <c r="BD616" s="71">
        <v>0</v>
      </c>
      <c r="BE616" s="71">
        <v>18000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2406</v>
      </c>
      <c r="B617" s="70">
        <v>153</v>
      </c>
      <c r="C617" s="70">
        <v>21</v>
      </c>
      <c r="D617" s="70">
        <v>9</v>
      </c>
      <c r="E617" s="70">
        <v>2024</v>
      </c>
      <c r="F617" s="70" t="s">
        <v>1558</v>
      </c>
      <c r="G617" s="70" t="s">
        <v>2385</v>
      </c>
      <c r="H617" s="70" t="s">
        <v>2386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2415</v>
      </c>
      <c r="B618" s="70">
        <v>511</v>
      </c>
      <c r="C618" s="70">
        <v>1</v>
      </c>
      <c r="D618" s="70">
        <v>31</v>
      </c>
      <c r="E618" s="70">
        <v>1990</v>
      </c>
      <c r="F618" s="70" t="s">
        <v>787</v>
      </c>
      <c r="G618" s="70" t="s">
        <v>2416</v>
      </c>
      <c r="H618" s="70" t="s">
        <v>2417</v>
      </c>
      <c r="I618" s="148"/>
      <c r="J618" s="71">
        <v>34212.326584287533</v>
      </c>
      <c r="K618" s="71">
        <v>666.36144261852428</v>
      </c>
      <c r="L618" s="71">
        <v>550.51626254064092</v>
      </c>
      <c r="M618" s="71">
        <v>6553.0426768376738</v>
      </c>
      <c r="N618" s="71">
        <v>7168.6426282730818</v>
      </c>
      <c r="O618" s="71">
        <v>5466.2219290334269</v>
      </c>
      <c r="P618" s="71">
        <v>3371.8352340567021</v>
      </c>
      <c r="Q618" s="71">
        <v>491.50604550436901</v>
      </c>
      <c r="R618" s="71">
        <v>589.52840017083463</v>
      </c>
      <c r="S618" s="71">
        <v>725.6654299999999</v>
      </c>
      <c r="T618" s="72"/>
      <c r="U618" s="71">
        <v>2804483562</v>
      </c>
      <c r="V618" s="71">
        <v>278978</v>
      </c>
      <c r="W618" s="71">
        <v>5017</v>
      </c>
      <c r="X618" s="71">
        <v>2235324</v>
      </c>
      <c r="Y618" s="71">
        <v>2847812</v>
      </c>
      <c r="Z618" s="71">
        <v>2248321</v>
      </c>
      <c r="AA618" s="71">
        <v>818719</v>
      </c>
      <c r="AB618" s="71">
        <v>7980391</v>
      </c>
      <c r="AC618" s="71">
        <v>102107380</v>
      </c>
      <c r="AD618" s="71">
        <v>725.66543000000001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2418</v>
      </c>
      <c r="B619" s="70">
        <v>512</v>
      </c>
      <c r="C619" s="70">
        <v>2</v>
      </c>
      <c r="D619" s="70">
        <v>31</v>
      </c>
      <c r="E619" s="70">
        <v>2005</v>
      </c>
      <c r="F619" s="70" t="s">
        <v>789</v>
      </c>
      <c r="G619" s="70" t="s">
        <v>2416</v>
      </c>
      <c r="H619" s="70" t="s">
        <v>2417</v>
      </c>
      <c r="I619" s="148"/>
      <c r="J619" s="71">
        <v>28887.611171553599</v>
      </c>
      <c r="K619" s="71">
        <v>427.94345752238638</v>
      </c>
      <c r="L619" s="71">
        <v>331.40289953135169</v>
      </c>
      <c r="M619" s="71">
        <v>11666.910084959271</v>
      </c>
      <c r="N619" s="71">
        <v>10549.53328436469</v>
      </c>
      <c r="O619" s="71">
        <v>6605.7588981148474</v>
      </c>
      <c r="P619" s="71">
        <v>3295.9419517343781</v>
      </c>
      <c r="Q619" s="71">
        <v>512.16413220378399</v>
      </c>
      <c r="R619" s="71">
        <v>610.55488311847057</v>
      </c>
      <c r="S619" s="71">
        <v>925.21885141333985</v>
      </c>
      <c r="T619" s="72"/>
      <c r="U619" s="71">
        <v>1940019235</v>
      </c>
      <c r="V619" s="71">
        <v>216608</v>
      </c>
      <c r="W619" s="71">
        <v>3669</v>
      </c>
      <c r="X619" s="71">
        <v>2222766</v>
      </c>
      <c r="Y619" s="71">
        <v>3713460</v>
      </c>
      <c r="Z619" s="71">
        <v>3144117</v>
      </c>
      <c r="AA619" s="71">
        <v>655431</v>
      </c>
      <c r="AB619" s="71">
        <v>8693373</v>
      </c>
      <c r="AC619" s="71">
        <v>107963989</v>
      </c>
      <c r="AD619" s="71">
        <v>925.21885141333973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2419</v>
      </c>
      <c r="B620" s="70">
        <v>513</v>
      </c>
      <c r="C620" s="70">
        <v>3</v>
      </c>
      <c r="D620" s="70">
        <v>31</v>
      </c>
      <c r="E620" s="70">
        <v>2006</v>
      </c>
      <c r="F620" s="70" t="s">
        <v>790</v>
      </c>
      <c r="G620" s="70" t="s">
        <v>2416</v>
      </c>
      <c r="H620" s="70" t="s">
        <v>2417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2420</v>
      </c>
      <c r="B621" s="70">
        <v>514</v>
      </c>
      <c r="C621" s="70">
        <v>4</v>
      </c>
      <c r="D621" s="70">
        <v>31</v>
      </c>
      <c r="E621" s="70">
        <v>2007</v>
      </c>
      <c r="F621" s="70" t="s">
        <v>791</v>
      </c>
      <c r="G621" s="70" t="s">
        <v>2416</v>
      </c>
      <c r="H621" s="70" t="s">
        <v>2417</v>
      </c>
      <c r="I621" s="148"/>
      <c r="J621" s="71">
        <v>29939.043669465951</v>
      </c>
      <c r="K621" s="71">
        <v>437.1538800133726</v>
      </c>
      <c r="L621" s="71">
        <v>401.55617795673481</v>
      </c>
      <c r="M621" s="71">
        <v>11801.21915988764</v>
      </c>
      <c r="N621" s="71">
        <v>11653.60749268795</v>
      </c>
      <c r="O621" s="71">
        <v>6364.970701347811</v>
      </c>
      <c r="P621" s="71">
        <v>3288.0251931345911</v>
      </c>
      <c r="Q621" s="71">
        <v>547.28547519833398</v>
      </c>
      <c r="R621" s="71">
        <v>583.65614547991697</v>
      </c>
      <c r="S621" s="71">
        <v>877.78402362545012</v>
      </c>
      <c r="T621" s="72"/>
      <c r="U621" s="71">
        <v>2020115796</v>
      </c>
      <c r="V621" s="71">
        <v>207730</v>
      </c>
      <c r="W621" s="71">
        <v>4088</v>
      </c>
      <c r="X621" s="71">
        <v>2605233</v>
      </c>
      <c r="Y621" s="71">
        <v>3832776</v>
      </c>
      <c r="Z621" s="71">
        <v>3149332</v>
      </c>
      <c r="AA621" s="71">
        <v>643890</v>
      </c>
      <c r="AB621" s="71">
        <v>8798289</v>
      </c>
      <c r="AC621" s="71">
        <v>106168793</v>
      </c>
      <c r="AD621" s="71">
        <v>877.78402362545012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2421</v>
      </c>
      <c r="B622" s="70">
        <v>515</v>
      </c>
      <c r="C622" s="70">
        <v>5</v>
      </c>
      <c r="D622" s="70">
        <v>31</v>
      </c>
      <c r="E622" s="70">
        <v>2008</v>
      </c>
      <c r="F622" s="70" t="s">
        <v>792</v>
      </c>
      <c r="G622" s="70" t="s">
        <v>2416</v>
      </c>
      <c r="H622" s="70" t="s">
        <v>2417</v>
      </c>
      <c r="I622" s="148"/>
      <c r="J622" s="71">
        <v>27540.133661248528</v>
      </c>
      <c r="K622" s="71">
        <v>331.26075124686719</v>
      </c>
      <c r="L622" s="71">
        <v>319.25823582353843</v>
      </c>
      <c r="M622" s="71">
        <v>12343.65461286535</v>
      </c>
      <c r="N622" s="71">
        <v>11325.032712917389</v>
      </c>
      <c r="O622" s="71">
        <v>6118.8959827171047</v>
      </c>
      <c r="P622" s="71">
        <v>3210.042678869153</v>
      </c>
      <c r="Q622" s="71">
        <v>541.49175993187703</v>
      </c>
      <c r="R622" s="71">
        <v>534.81693264204728</v>
      </c>
      <c r="S622" s="71">
        <v>864.12245566719025</v>
      </c>
      <c r="T622" s="72"/>
      <c r="U622" s="71">
        <v>1949748289</v>
      </c>
      <c r="V622" s="71">
        <v>207730</v>
      </c>
      <c r="W622" s="71">
        <v>4088</v>
      </c>
      <c r="X622" s="71">
        <v>2605233</v>
      </c>
      <c r="Y622" s="71">
        <v>3887348</v>
      </c>
      <c r="Z622" s="71">
        <v>3133839</v>
      </c>
      <c r="AA622" s="71">
        <v>629336</v>
      </c>
      <c r="AB622" s="71">
        <v>8848329</v>
      </c>
      <c r="AC622" s="71">
        <v>101019560</v>
      </c>
      <c r="AD622" s="71">
        <v>864.12245566719025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2422</v>
      </c>
      <c r="B623" s="70">
        <v>516</v>
      </c>
      <c r="C623" s="70">
        <v>6</v>
      </c>
      <c r="D623" s="70">
        <v>31</v>
      </c>
      <c r="E623" s="70">
        <v>2009</v>
      </c>
      <c r="F623" s="70" t="s">
        <v>176</v>
      </c>
      <c r="G623" s="70" t="s">
        <v>2416</v>
      </c>
      <c r="H623" s="70" t="s">
        <v>2417</v>
      </c>
      <c r="I623" s="148"/>
      <c r="J623" s="71">
        <v>26576.61083046503</v>
      </c>
      <c r="K623" s="71">
        <v>310.58694707443283</v>
      </c>
      <c r="L623" s="71">
        <v>369.09330269712592</v>
      </c>
      <c r="M623" s="71">
        <v>11814.373268443071</v>
      </c>
      <c r="N623" s="71">
        <v>9774.279966035916</v>
      </c>
      <c r="O623" s="71">
        <v>6183.3768084296744</v>
      </c>
      <c r="P623" s="71">
        <v>3071.475199929489</v>
      </c>
      <c r="Q623" s="71">
        <v>517.99872918846904</v>
      </c>
      <c r="R623" s="71">
        <v>509.94918544291579</v>
      </c>
      <c r="S623" s="71">
        <v>882.22936492893859</v>
      </c>
      <c r="T623" s="72"/>
      <c r="U623" s="71">
        <v>1486838540</v>
      </c>
      <c r="V623" s="71">
        <v>237639</v>
      </c>
      <c r="W623" s="71">
        <v>6980</v>
      </c>
      <c r="X623" s="71">
        <v>2911100</v>
      </c>
      <c r="Y623" s="71">
        <v>3928288</v>
      </c>
      <c r="Z623" s="71">
        <v>3125848</v>
      </c>
      <c r="AA623" s="71">
        <v>618195</v>
      </c>
      <c r="AB623" s="71">
        <v>8885458</v>
      </c>
      <c r="AC623" s="71">
        <v>93970207</v>
      </c>
      <c r="AD623" s="71">
        <v>882.22936492893859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4.49</v>
      </c>
      <c r="BJ623" s="71">
        <v>17133.039000000001</v>
      </c>
      <c r="BK623" s="71">
        <v>3858.8960000000002</v>
      </c>
      <c r="BL623" s="71">
        <v>3432.5819999999994</v>
      </c>
      <c r="BM623" s="71">
        <v>34.6</v>
      </c>
      <c r="BN623" s="72"/>
      <c r="BO623" s="71">
        <v>0</v>
      </c>
      <c r="BP623" s="71">
        <v>1</v>
      </c>
      <c r="BQ623" s="71">
        <v>417</v>
      </c>
      <c r="BR623" s="71">
        <v>19</v>
      </c>
      <c r="BS623" s="71">
        <v>368</v>
      </c>
      <c r="BT623" s="71">
        <v>1</v>
      </c>
      <c r="BU623"/>
      <c r="BV623" s="70">
        <v>22642.732</v>
      </c>
      <c r="BW623" s="70">
        <v>68.456999999999994</v>
      </c>
      <c r="BX623" s="70">
        <v>1165.0899999999999</v>
      </c>
      <c r="BY623" s="70">
        <v>19.283000000000001</v>
      </c>
      <c r="BZ623" s="70">
        <v>258.137</v>
      </c>
      <c r="CA623" s="70">
        <v>45.331000000000003</v>
      </c>
      <c r="CB623" s="70">
        <v>226.57300000000001</v>
      </c>
      <c r="CC623" s="70">
        <v>38.003999999999998</v>
      </c>
      <c r="CD623" s="70">
        <v>0</v>
      </c>
    </row>
    <row r="624" spans="1:82">
      <c r="A624" s="70" t="s">
        <v>2423</v>
      </c>
      <c r="B624" s="70">
        <v>517</v>
      </c>
      <c r="C624" s="70">
        <v>7</v>
      </c>
      <c r="D624" s="70">
        <v>31</v>
      </c>
      <c r="E624" s="70">
        <v>2010</v>
      </c>
      <c r="F624" s="70" t="s">
        <v>177</v>
      </c>
      <c r="G624" s="70" t="s">
        <v>2416</v>
      </c>
      <c r="H624" s="70" t="s">
        <v>2417</v>
      </c>
      <c r="I624" s="148"/>
      <c r="J624" s="71">
        <v>26254.741613512331</v>
      </c>
      <c r="K624" s="71">
        <v>332.05993329666342</v>
      </c>
      <c r="L624" s="71">
        <v>341.98227742793227</v>
      </c>
      <c r="M624" s="71">
        <v>11963.25420857784</v>
      </c>
      <c r="N624" s="71">
        <v>10435.52981759318</v>
      </c>
      <c r="O624" s="71">
        <v>6142.3169987679612</v>
      </c>
      <c r="P624" s="71">
        <v>3119.5003329923029</v>
      </c>
      <c r="Q624" s="71">
        <v>541.86772797650997</v>
      </c>
      <c r="R624" s="71">
        <v>515.48661320113467</v>
      </c>
      <c r="S624" s="71">
        <v>823.78200116159599</v>
      </c>
      <c r="T624" s="72"/>
      <c r="U624" s="71">
        <v>1724668311</v>
      </c>
      <c r="V624" s="71">
        <v>237639</v>
      </c>
      <c r="W624" s="71">
        <v>6980</v>
      </c>
      <c r="X624" s="71">
        <v>2911100</v>
      </c>
      <c r="Y624" s="71">
        <v>3962170</v>
      </c>
      <c r="Z624" s="71">
        <v>3119520</v>
      </c>
      <c r="AA624" s="71">
        <v>612181</v>
      </c>
      <c r="AB624" s="71">
        <v>8906590</v>
      </c>
      <c r="AC624" s="71">
        <v>90018688</v>
      </c>
      <c r="AD624" s="71">
        <v>823.78200116159587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18.013999999999999</v>
      </c>
      <c r="BJ624" s="71">
        <v>18693.223999999998</v>
      </c>
      <c r="BK624" s="71">
        <v>5368.7139999999999</v>
      </c>
      <c r="BL624" s="71">
        <v>3523.3250000000007</v>
      </c>
      <c r="BM624" s="71">
        <v>0</v>
      </c>
      <c r="BN624" s="72"/>
      <c r="BO624" s="71">
        <v>0</v>
      </c>
      <c r="BP624" s="71">
        <v>4</v>
      </c>
      <c r="BQ624" s="71">
        <v>424</v>
      </c>
      <c r="BR624" s="71">
        <v>22</v>
      </c>
      <c r="BS624" s="71">
        <v>388</v>
      </c>
      <c r="BT624" s="71">
        <v>0</v>
      </c>
      <c r="BU624"/>
      <c r="BV624" s="70">
        <v>25812.100999999999</v>
      </c>
      <c r="BW624" s="70">
        <v>79.512</v>
      </c>
      <c r="BX624" s="70">
        <v>1239.0119999999999</v>
      </c>
      <c r="BY624" s="70">
        <v>19.050999999999998</v>
      </c>
      <c r="BZ624" s="70">
        <v>253.131</v>
      </c>
      <c r="CA624" s="70">
        <v>24.283000000000001</v>
      </c>
      <c r="CB624" s="70">
        <v>136.60300000000001</v>
      </c>
      <c r="CC624" s="70">
        <v>39.584000000000003</v>
      </c>
      <c r="CD624" s="70">
        <v>0</v>
      </c>
    </row>
    <row r="625" spans="1:82">
      <c r="A625" s="70" t="s">
        <v>2424</v>
      </c>
      <c r="B625" s="70">
        <v>518</v>
      </c>
      <c r="C625" s="70">
        <v>8</v>
      </c>
      <c r="D625" s="70">
        <v>31</v>
      </c>
      <c r="E625" s="70">
        <v>2011</v>
      </c>
      <c r="F625" s="70" t="s">
        <v>178</v>
      </c>
      <c r="G625" s="70" t="s">
        <v>2416</v>
      </c>
      <c r="H625" s="70" t="s">
        <v>2417</v>
      </c>
      <c r="I625" s="148"/>
      <c r="J625" s="71">
        <v>27016.476803333051</v>
      </c>
      <c r="K625" s="71">
        <v>519.58580576872441</v>
      </c>
      <c r="L625" s="71">
        <v>313.43988885651902</v>
      </c>
      <c r="M625" s="71">
        <v>15115.28978205585</v>
      </c>
      <c r="N625" s="71">
        <v>11053.27607927397</v>
      </c>
      <c r="O625" s="71">
        <v>6041.3344284893692</v>
      </c>
      <c r="P625" s="71">
        <v>3030.2524259331963</v>
      </c>
      <c r="Q625" s="71">
        <v>625.79450691448903</v>
      </c>
      <c r="R625" s="71">
        <v>506.76301314041427</v>
      </c>
      <c r="S625" s="71">
        <v>846.96856859603054</v>
      </c>
      <c r="T625" s="72"/>
      <c r="U625" s="71">
        <v>1785059381</v>
      </c>
      <c r="V625" s="71">
        <v>237639</v>
      </c>
      <c r="W625" s="71">
        <v>6980</v>
      </c>
      <c r="X625" s="71">
        <v>2911100</v>
      </c>
      <c r="Y625" s="71">
        <v>3993565</v>
      </c>
      <c r="Z625" s="71">
        <v>3134891</v>
      </c>
      <c r="AA625" s="71">
        <v>612363</v>
      </c>
      <c r="AB625" s="71">
        <v>8917368</v>
      </c>
      <c r="AC625" s="71">
        <v>88348938</v>
      </c>
      <c r="AD625" s="71">
        <v>846.96856859603054</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9.2859999999999996</v>
      </c>
      <c r="BJ625" s="71">
        <v>18470.48</v>
      </c>
      <c r="BK625" s="71">
        <v>6036.2969999999996</v>
      </c>
      <c r="BL625" s="71">
        <v>2952.7674000000002</v>
      </c>
      <c r="BM625" s="71">
        <v>0</v>
      </c>
      <c r="BN625" s="72"/>
      <c r="BO625" s="71">
        <v>0</v>
      </c>
      <c r="BP625" s="71">
        <v>3</v>
      </c>
      <c r="BQ625" s="71">
        <v>425</v>
      </c>
      <c r="BR625" s="71">
        <v>22</v>
      </c>
      <c r="BS625" s="71">
        <v>372</v>
      </c>
      <c r="BT625" s="71">
        <v>0</v>
      </c>
      <c r="BU625"/>
      <c r="BV625" s="70">
        <v>25901.707399999999</v>
      </c>
      <c r="BW625" s="70">
        <v>79.155000000000001</v>
      </c>
      <c r="BX625" s="70">
        <v>970.79600000000005</v>
      </c>
      <c r="BY625" s="70">
        <v>19.606000000000002</v>
      </c>
      <c r="BZ625" s="70">
        <v>254.09899999999999</v>
      </c>
      <c r="CA625" s="70">
        <v>69.453000000000003</v>
      </c>
      <c r="CB625" s="70">
        <v>118.637</v>
      </c>
      <c r="CC625" s="70">
        <v>55.377000000000002</v>
      </c>
      <c r="CD625" s="70">
        <v>0</v>
      </c>
    </row>
    <row r="626" spans="1:82">
      <c r="A626" s="70" t="s">
        <v>2425</v>
      </c>
      <c r="B626" s="70">
        <v>519</v>
      </c>
      <c r="C626" s="70">
        <v>9</v>
      </c>
      <c r="D626" s="70">
        <v>31</v>
      </c>
      <c r="E626" s="70">
        <v>2012</v>
      </c>
      <c r="F626" s="70" t="s">
        <v>179</v>
      </c>
      <c r="G626" s="70" t="s">
        <v>2416</v>
      </c>
      <c r="H626" s="70" t="s">
        <v>2417</v>
      </c>
      <c r="I626" s="148"/>
      <c r="J626" s="71">
        <v>26992.087846073478</v>
      </c>
      <c r="K626" s="71">
        <v>492.62870644283299</v>
      </c>
      <c r="L626" s="71">
        <v>309.08173339001371</v>
      </c>
      <c r="M626" s="71">
        <v>15547.4003584777</v>
      </c>
      <c r="N626" s="71">
        <v>11831.71969503786</v>
      </c>
      <c r="O626" s="71">
        <v>6018.1067583739987</v>
      </c>
      <c r="P626" s="71">
        <v>3043.5018172912182</v>
      </c>
      <c r="Q626" s="71">
        <v>692.59091599149599</v>
      </c>
      <c r="R626" s="71">
        <v>542.64578224413845</v>
      </c>
      <c r="S626" s="71">
        <v>903.2385517482802</v>
      </c>
      <c r="T626" s="72"/>
      <c r="U626" s="71">
        <v>1746130179</v>
      </c>
      <c r="V626" s="71">
        <v>237639</v>
      </c>
      <c r="W626" s="71">
        <v>6980</v>
      </c>
      <c r="X626" s="71">
        <v>2911100</v>
      </c>
      <c r="Y626" s="71">
        <v>4092210</v>
      </c>
      <c r="Z626" s="71">
        <v>3147607</v>
      </c>
      <c r="AA626" s="71">
        <v>611561</v>
      </c>
      <c r="AB626" s="71">
        <v>9083643</v>
      </c>
      <c r="AC626" s="71">
        <v>92154392</v>
      </c>
      <c r="AD626" s="71">
        <v>903.2385517482802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10.802</v>
      </c>
      <c r="BJ626" s="71">
        <v>21850.857</v>
      </c>
      <c r="BK626" s="71">
        <v>5470.7290000000003</v>
      </c>
      <c r="BL626" s="71">
        <v>3560.5700999999995</v>
      </c>
      <c r="BM626" s="71">
        <v>0</v>
      </c>
      <c r="BN626" s="72"/>
      <c r="BO626" s="71">
        <v>0</v>
      </c>
      <c r="BP626" s="71">
        <v>2</v>
      </c>
      <c r="BQ626" s="71">
        <v>444</v>
      </c>
      <c r="BR626" s="71">
        <v>22</v>
      </c>
      <c r="BS626" s="71">
        <v>407</v>
      </c>
      <c r="BT626" s="71">
        <v>0</v>
      </c>
      <c r="BU626"/>
      <c r="BV626" s="70">
        <v>29294.288100000002</v>
      </c>
      <c r="BW626" s="70">
        <v>99.186000000000007</v>
      </c>
      <c r="BX626" s="70">
        <v>1055.454</v>
      </c>
      <c r="BY626" s="70">
        <v>19.712</v>
      </c>
      <c r="BZ626" s="70">
        <v>272.29599999999999</v>
      </c>
      <c r="CA626" s="70">
        <v>62.427</v>
      </c>
      <c r="CB626" s="70">
        <v>54.08</v>
      </c>
      <c r="CC626" s="70">
        <v>35.515000000000001</v>
      </c>
      <c r="CD626" s="70">
        <v>0</v>
      </c>
    </row>
    <row r="627" spans="1:82">
      <c r="A627" s="70" t="s">
        <v>2426</v>
      </c>
      <c r="B627" s="70">
        <v>520</v>
      </c>
      <c r="C627" s="70">
        <v>10</v>
      </c>
      <c r="D627" s="70">
        <v>31</v>
      </c>
      <c r="E627" s="70">
        <v>2013</v>
      </c>
      <c r="F627" s="70" t="s">
        <v>180</v>
      </c>
      <c r="G627" s="70" t="s">
        <v>2416</v>
      </c>
      <c r="H627" s="70" t="s">
        <v>2417</v>
      </c>
      <c r="I627" s="148"/>
      <c r="J627" s="71">
        <v>28592.602938453649</v>
      </c>
      <c r="K627" s="71">
        <v>441.97268594864983</v>
      </c>
      <c r="L627" s="71">
        <v>282.75181605065683</v>
      </c>
      <c r="M627" s="71">
        <v>16425.145739998959</v>
      </c>
      <c r="N627" s="71">
        <v>12542.7360030173</v>
      </c>
      <c r="O627" s="71">
        <v>5800.1943430640085</v>
      </c>
      <c r="P627" s="71">
        <v>3066.6888779662713</v>
      </c>
      <c r="Q627" s="71">
        <v>703.97641062745504</v>
      </c>
      <c r="R627" s="71">
        <v>571.67236187955507</v>
      </c>
      <c r="S627" s="71">
        <v>813.56456810576958</v>
      </c>
      <c r="T627" s="72"/>
      <c r="U627" s="71">
        <v>1722614249</v>
      </c>
      <c r="V627" s="71">
        <v>237639</v>
      </c>
      <c r="W627" s="71">
        <v>6980</v>
      </c>
      <c r="X627" s="71">
        <v>2911100</v>
      </c>
      <c r="Y627" s="71">
        <v>4114032</v>
      </c>
      <c r="Z627" s="71">
        <v>3169080</v>
      </c>
      <c r="AA627" s="71">
        <v>613907</v>
      </c>
      <c r="AB627" s="71">
        <v>9100606</v>
      </c>
      <c r="AC627" s="71">
        <v>94767162</v>
      </c>
      <c r="AD627" s="71">
        <v>813.56456810576958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3.8210000000000002</v>
      </c>
      <c r="BI627" s="71">
        <v>11.106</v>
      </c>
      <c r="BJ627" s="71">
        <v>20252.690999999999</v>
      </c>
      <c r="BK627" s="71">
        <v>5503.6310000000003</v>
      </c>
      <c r="BL627" s="71">
        <v>3743.1793999999995</v>
      </c>
      <c r="BM627" s="71">
        <v>0</v>
      </c>
      <c r="BN627" s="72"/>
      <c r="BO627" s="71">
        <v>1</v>
      </c>
      <c r="BP627" s="71">
        <v>2</v>
      </c>
      <c r="BQ627" s="71">
        <v>444</v>
      </c>
      <c r="BR627" s="71">
        <v>22</v>
      </c>
      <c r="BS627" s="71">
        <v>402</v>
      </c>
      <c r="BT627" s="71">
        <v>0</v>
      </c>
      <c r="BU627"/>
      <c r="BV627" s="70">
        <v>27546.6564</v>
      </c>
      <c r="BW627" s="70">
        <v>192.11099999999999</v>
      </c>
      <c r="BX627" s="70">
        <v>1525.1759999999999</v>
      </c>
      <c r="BY627" s="70">
        <v>15.519</v>
      </c>
      <c r="BZ627" s="70">
        <v>149.85300000000001</v>
      </c>
      <c r="CA627" s="70">
        <v>26.488</v>
      </c>
      <c r="CB627" s="70">
        <v>30.271999999999998</v>
      </c>
      <c r="CC627" s="70">
        <v>28.353000000000002</v>
      </c>
      <c r="CD627" s="70">
        <v>0</v>
      </c>
    </row>
    <row r="628" spans="1:82">
      <c r="A628" s="70" t="s">
        <v>2427</v>
      </c>
      <c r="B628" s="70">
        <v>521</v>
      </c>
      <c r="C628" s="70">
        <v>11</v>
      </c>
      <c r="D628" s="70">
        <v>31</v>
      </c>
      <c r="E628" s="70">
        <v>2014</v>
      </c>
      <c r="F628" s="70" t="s">
        <v>181</v>
      </c>
      <c r="G628" s="70" t="s">
        <v>2416</v>
      </c>
      <c r="H628" s="70" t="s">
        <v>2417</v>
      </c>
      <c r="I628" s="148"/>
      <c r="J628" s="71">
        <v>27069.784994312839</v>
      </c>
      <c r="K628" s="71">
        <v>433.35954664329631</v>
      </c>
      <c r="L628" s="71">
        <v>385.0637786286436</v>
      </c>
      <c r="M628" s="71">
        <v>14762.4947291714</v>
      </c>
      <c r="N628" s="71">
        <v>12565.640339540751</v>
      </c>
      <c r="O628" s="71">
        <v>5516.8816212102274</v>
      </c>
      <c r="P628" s="71">
        <v>3089.1316795123516</v>
      </c>
      <c r="Q628" s="71">
        <v>676.61536648989795</v>
      </c>
      <c r="R628" s="71">
        <v>556.09554522147641</v>
      </c>
      <c r="S628" s="71">
        <v>856.73273955045545</v>
      </c>
      <c r="T628" s="72"/>
      <c r="U628" s="71">
        <v>1772105105</v>
      </c>
      <c r="V628" s="71">
        <v>209209</v>
      </c>
      <c r="W628" s="71">
        <v>6010</v>
      </c>
      <c r="X628" s="71">
        <v>3031395</v>
      </c>
      <c r="Y628" s="71">
        <v>4150981</v>
      </c>
      <c r="Z628" s="71">
        <v>3174713</v>
      </c>
      <c r="AA628" s="71">
        <v>615202</v>
      </c>
      <c r="AB628" s="71">
        <v>9116666</v>
      </c>
      <c r="AC628" s="71">
        <v>92474829</v>
      </c>
      <c r="AD628" s="71">
        <v>856.73273955045545</v>
      </c>
      <c r="AE628" s="72"/>
      <c r="AF628" s="71"/>
      <c r="AG628" s="71"/>
      <c r="AH628" s="71"/>
      <c r="AI628" s="71"/>
      <c r="AJ628" s="71"/>
      <c r="AK628" s="71"/>
      <c r="AL628" s="71"/>
      <c r="AM628" s="71"/>
      <c r="AN628" s="71"/>
      <c r="AO628" s="71"/>
      <c r="AP628" s="71"/>
      <c r="AQ628" s="72"/>
      <c r="AR628" s="71">
        <v>61851</v>
      </c>
      <c r="AS628" s="71">
        <v>3922</v>
      </c>
      <c r="AT628" s="71">
        <v>4</v>
      </c>
      <c r="AU628" s="71">
        <v>12</v>
      </c>
      <c r="AV628" s="71">
        <v>0</v>
      </c>
      <c r="AW628" s="71">
        <v>10</v>
      </c>
      <c r="AX628" s="71"/>
      <c r="AY628" s="72"/>
      <c r="AZ628" s="71">
        <v>228963.3</v>
      </c>
      <c r="BA628" s="71">
        <v>140332.4</v>
      </c>
      <c r="BB628" s="71">
        <v>6270</v>
      </c>
      <c r="BC628" s="71">
        <v>1373.8</v>
      </c>
      <c r="BD628" s="71">
        <v>0</v>
      </c>
      <c r="BE628" s="71">
        <v>51346.3</v>
      </c>
      <c r="BF628" s="71"/>
      <c r="BG628" s="72"/>
      <c r="BH628" s="71">
        <v>0</v>
      </c>
      <c r="BI628" s="71">
        <v>11.271000000000001</v>
      </c>
      <c r="BJ628" s="71">
        <v>19916.025000000001</v>
      </c>
      <c r="BK628" s="71">
        <v>5431.2420000000002</v>
      </c>
      <c r="BL628" s="71">
        <v>3810.5722999999994</v>
      </c>
      <c r="BM628" s="71">
        <v>0</v>
      </c>
      <c r="BN628" s="72"/>
      <c r="BO628" s="71">
        <v>0</v>
      </c>
      <c r="BP628" s="71">
        <v>2</v>
      </c>
      <c r="BQ628" s="71">
        <v>445</v>
      </c>
      <c r="BR628" s="71">
        <v>20</v>
      </c>
      <c r="BS628" s="71">
        <v>402</v>
      </c>
      <c r="BT628" s="71">
        <v>0</v>
      </c>
      <c r="BU628"/>
      <c r="BV628" s="70">
        <v>27155.1613</v>
      </c>
      <c r="BW628" s="70">
        <v>163.83500000000001</v>
      </c>
      <c r="BX628" s="70">
        <v>1565.0119999999999</v>
      </c>
      <c r="BY628" s="70">
        <v>13.404999999999999</v>
      </c>
      <c r="BZ628" s="70">
        <v>176.578</v>
      </c>
      <c r="CA628" s="70">
        <v>32.656999999999996</v>
      </c>
      <c r="CB628" s="70">
        <v>21.32</v>
      </c>
      <c r="CC628" s="70">
        <v>41.142000000000003</v>
      </c>
      <c r="CD628" s="70">
        <v>0</v>
      </c>
    </row>
    <row r="629" spans="1:82">
      <c r="A629" s="70" t="s">
        <v>2428</v>
      </c>
      <c r="B629" s="70">
        <v>522</v>
      </c>
      <c r="C629" s="70">
        <v>12</v>
      </c>
      <c r="D629" s="70">
        <v>31</v>
      </c>
      <c r="E629" s="70">
        <v>2015</v>
      </c>
      <c r="F629" s="70" t="s">
        <v>182</v>
      </c>
      <c r="G629" s="70" t="s">
        <v>2416</v>
      </c>
      <c r="H629" s="70" t="s">
        <v>2417</v>
      </c>
      <c r="I629" s="148"/>
      <c r="J629" s="71">
        <v>26339.301719863259</v>
      </c>
      <c r="K629" s="71">
        <v>413.7936536372672</v>
      </c>
      <c r="L629" s="71">
        <v>425.37084691571653</v>
      </c>
      <c r="M629" s="71">
        <v>14840.60069752353</v>
      </c>
      <c r="N629" s="71">
        <v>11210.263654635401</v>
      </c>
      <c r="O629" s="71">
        <v>5470.7929397089711</v>
      </c>
      <c r="P629" s="71">
        <v>3100.2258341160427</v>
      </c>
      <c r="Q629" s="71">
        <v>663.77850116868694</v>
      </c>
      <c r="R629" s="71">
        <v>545.91155050824375</v>
      </c>
      <c r="S629" s="71">
        <v>838.05868595713582</v>
      </c>
      <c r="T629" s="72"/>
      <c r="U629" s="71">
        <v>1747722611</v>
      </c>
      <c r="V629" s="71">
        <v>209209</v>
      </c>
      <c r="W629" s="71">
        <v>6010</v>
      </c>
      <c r="X629" s="71">
        <v>3031395</v>
      </c>
      <c r="Y629" s="71">
        <v>4193331</v>
      </c>
      <c r="Z629" s="71">
        <v>3178489</v>
      </c>
      <c r="AA629" s="71">
        <v>616924</v>
      </c>
      <c r="AB629" s="71">
        <v>9136151</v>
      </c>
      <c r="AC629" s="71">
        <v>93314672</v>
      </c>
      <c r="AD629" s="71">
        <v>838.05868595713582</v>
      </c>
      <c r="AE629" s="72"/>
      <c r="AF629" s="71">
        <v>12469870659.296881</v>
      </c>
      <c r="AG629" s="71">
        <v>351077782.1918605</v>
      </c>
      <c r="AH629" s="71">
        <v>81277504.161301106</v>
      </c>
      <c r="AI629" s="71">
        <v>21367496268.509281</v>
      </c>
      <c r="AJ629" s="71">
        <v>16483184130.846979</v>
      </c>
      <c r="AK629" s="71"/>
      <c r="AL629" s="71"/>
      <c r="AM629" s="71">
        <v>1252071169.837975</v>
      </c>
      <c r="AN629" s="71"/>
      <c r="AO629" s="71"/>
      <c r="AP629" s="71">
        <v>52004977514.844276</v>
      </c>
      <c r="AQ629" s="72"/>
      <c r="AR629" s="71">
        <v>71084</v>
      </c>
      <c r="AS629" s="71">
        <v>5726</v>
      </c>
      <c r="AT629" s="71">
        <v>4</v>
      </c>
      <c r="AU629" s="71">
        <v>13</v>
      </c>
      <c r="AV629" s="71">
        <v>0</v>
      </c>
      <c r="AW629" s="71">
        <v>11</v>
      </c>
      <c r="AX629" s="71"/>
      <c r="AY629" s="72"/>
      <c r="AZ629" s="71">
        <v>267634.59999999998</v>
      </c>
      <c r="BA629" s="71">
        <v>212773.50000000009</v>
      </c>
      <c r="BB629" s="71">
        <v>6270</v>
      </c>
      <c r="BC629" s="71">
        <v>1399.7</v>
      </c>
      <c r="BD629" s="71">
        <v>0</v>
      </c>
      <c r="BE629" s="71">
        <v>100346.3</v>
      </c>
      <c r="BF629" s="71"/>
      <c r="BG629" s="72"/>
      <c r="BH629" s="71">
        <v>0</v>
      </c>
      <c r="BI629" s="71">
        <v>10.913</v>
      </c>
      <c r="BJ629" s="71">
        <v>18650.129000000001</v>
      </c>
      <c r="BK629" s="71">
        <v>5497.7340000000004</v>
      </c>
      <c r="BL629" s="71">
        <v>3777.5488000000005</v>
      </c>
      <c r="BM629" s="71">
        <v>0</v>
      </c>
      <c r="BN629" s="72"/>
      <c r="BO629" s="71">
        <v>0</v>
      </c>
      <c r="BP629" s="71">
        <v>2</v>
      </c>
      <c r="BQ629" s="71">
        <v>437</v>
      </c>
      <c r="BR629" s="71">
        <v>21</v>
      </c>
      <c r="BS629" s="71">
        <v>400</v>
      </c>
      <c r="BT629" s="71">
        <v>0</v>
      </c>
      <c r="BU629"/>
      <c r="BV629" s="70">
        <v>26166.4208</v>
      </c>
      <c r="BW629" s="70">
        <v>107.982</v>
      </c>
      <c r="BX629" s="70">
        <v>1344.6559999999999</v>
      </c>
      <c r="BY629" s="70">
        <v>14.536</v>
      </c>
      <c r="BZ629" s="70">
        <v>163.22200000000001</v>
      </c>
      <c r="CA629" s="70">
        <v>48.622</v>
      </c>
      <c r="CB629" s="70">
        <v>39.886000000000003</v>
      </c>
      <c r="CC629" s="70">
        <v>51</v>
      </c>
      <c r="CD629" s="70">
        <v>0</v>
      </c>
    </row>
    <row r="630" spans="1:82">
      <c r="A630" s="70" t="s">
        <v>2429</v>
      </c>
      <c r="B630" s="70">
        <v>523</v>
      </c>
      <c r="C630" s="70">
        <v>13</v>
      </c>
      <c r="D630" s="70">
        <v>31</v>
      </c>
      <c r="E630" s="70">
        <v>2016</v>
      </c>
      <c r="F630" s="70" t="s">
        <v>155</v>
      </c>
      <c r="G630" s="70" t="s">
        <v>2416</v>
      </c>
      <c r="H630" s="70" t="s">
        <v>2417</v>
      </c>
      <c r="I630" s="148"/>
      <c r="J630" s="71">
        <v>25749.162414012724</v>
      </c>
      <c r="K630" s="71">
        <v>407.52997532063881</v>
      </c>
      <c r="L630" s="71">
        <v>466.70377562630102</v>
      </c>
      <c r="M630" s="71">
        <v>12579.741993252515</v>
      </c>
      <c r="N630" s="71">
        <v>10852.317332095483</v>
      </c>
      <c r="O630" s="71">
        <v>5425.2159470927418</v>
      </c>
      <c r="P630" s="71">
        <v>3075.1482754521721</v>
      </c>
      <c r="Q630" s="71">
        <v>646.66369083754137</v>
      </c>
      <c r="R630" s="71">
        <v>551.32195413542024</v>
      </c>
      <c r="S630" s="71">
        <v>837.19273763930198</v>
      </c>
      <c r="T630" s="72"/>
      <c r="U630" s="71">
        <v>1628816296</v>
      </c>
      <c r="V630" s="71">
        <v>209209</v>
      </c>
      <c r="W630" s="71">
        <v>6010</v>
      </c>
      <c r="X630" s="71">
        <v>3031395</v>
      </c>
      <c r="Y630" s="71">
        <v>4236072</v>
      </c>
      <c r="Z630" s="71">
        <v>3190756</v>
      </c>
      <c r="AA630" s="71">
        <v>632913</v>
      </c>
      <c r="AB630" s="71">
        <v>9155389</v>
      </c>
      <c r="AC630" s="71">
        <v>94160362.839674547</v>
      </c>
      <c r="AD630" s="71">
        <v>837.19273763930198</v>
      </c>
      <c r="AE630" s="72"/>
      <c r="AF630" s="71">
        <v>12478185220.770411</v>
      </c>
      <c r="AG630" s="71">
        <v>326176517.5912981</v>
      </c>
      <c r="AH630" s="71">
        <v>85420041.959472492</v>
      </c>
      <c r="AI630" s="71">
        <v>19887350148.371769</v>
      </c>
      <c r="AJ630" s="71">
        <v>15757647916.837891</v>
      </c>
      <c r="AK630" s="71"/>
      <c r="AL630" s="71"/>
      <c r="AM630" s="71">
        <v>1255682441.7763059</v>
      </c>
      <c r="AN630" s="71"/>
      <c r="AO630" s="71"/>
      <c r="AP630" s="71">
        <v>49790462287.307144</v>
      </c>
      <c r="AQ630" s="72"/>
      <c r="AR630" s="71">
        <v>78184</v>
      </c>
      <c r="AS630" s="71">
        <v>6742</v>
      </c>
      <c r="AT630" s="71">
        <v>4</v>
      </c>
      <c r="AU630" s="71">
        <v>16</v>
      </c>
      <c r="AV630" s="71">
        <v>0</v>
      </c>
      <c r="AW630" s="71">
        <v>11</v>
      </c>
      <c r="AX630" s="71"/>
      <c r="AY630" s="72"/>
      <c r="AZ630" s="71">
        <v>299279.09999999998</v>
      </c>
      <c r="BA630" s="71">
        <v>239457.8</v>
      </c>
      <c r="BB630" s="71">
        <v>6270</v>
      </c>
      <c r="BC630" s="71">
        <v>1604.7</v>
      </c>
      <c r="BD630" s="71">
        <v>0</v>
      </c>
      <c r="BE630" s="71">
        <v>99786.3</v>
      </c>
      <c r="BF630" s="71"/>
      <c r="BG630" s="72"/>
      <c r="BH630" s="71">
        <v>3.6930000000000001</v>
      </c>
      <c r="BI630" s="71">
        <v>10.388</v>
      </c>
      <c r="BJ630" s="71">
        <v>19183.458600000002</v>
      </c>
      <c r="BK630" s="71">
        <v>3827.288</v>
      </c>
      <c r="BL630" s="71">
        <v>3660.3307</v>
      </c>
      <c r="BM630" s="71">
        <v>0</v>
      </c>
      <c r="BN630" s="72"/>
      <c r="BO630" s="71">
        <v>1</v>
      </c>
      <c r="BP630" s="71">
        <v>2</v>
      </c>
      <c r="BQ630" s="71">
        <v>428</v>
      </c>
      <c r="BR630" s="71">
        <v>17</v>
      </c>
      <c r="BS630" s="71">
        <v>405</v>
      </c>
      <c r="BT630" s="71">
        <v>0</v>
      </c>
      <c r="BU630"/>
      <c r="BV630" s="70">
        <v>24564.664700000001</v>
      </c>
      <c r="BW630" s="70">
        <v>193.32900000000001</v>
      </c>
      <c r="BX630" s="70">
        <v>1647.1130000000001</v>
      </c>
      <c r="BY630" s="70">
        <v>18.484000000000002</v>
      </c>
      <c r="BZ630" s="70">
        <v>164.018</v>
      </c>
      <c r="CA630" s="70">
        <v>56.218600000000002</v>
      </c>
      <c r="CB630" s="70">
        <v>12.878</v>
      </c>
      <c r="CC630" s="70">
        <v>28.452999999999999</v>
      </c>
      <c r="CD630" s="70">
        <v>0</v>
      </c>
    </row>
    <row r="631" spans="1:82">
      <c r="A631" s="70" t="s">
        <v>2430</v>
      </c>
      <c r="B631" s="70">
        <v>524</v>
      </c>
      <c r="C631" s="70">
        <v>14</v>
      </c>
      <c r="D631" s="70">
        <v>31</v>
      </c>
      <c r="E631" s="70">
        <v>2017</v>
      </c>
      <c r="F631" s="70" t="s">
        <v>156</v>
      </c>
      <c r="G631" s="70" t="s">
        <v>2416</v>
      </c>
      <c r="H631" s="70" t="s">
        <v>2417</v>
      </c>
      <c r="I631" s="148"/>
      <c r="J631" s="71">
        <v>25959.946218263238</v>
      </c>
      <c r="K631" s="71">
        <v>420.60415091502597</v>
      </c>
      <c r="L631" s="71">
        <v>551.95426816780071</v>
      </c>
      <c r="M631" s="71">
        <v>12549.083627071786</v>
      </c>
      <c r="N631" s="71">
        <v>11150.040900266145</v>
      </c>
      <c r="O631" s="71">
        <v>5349.4375029083531</v>
      </c>
      <c r="P631" s="71">
        <v>3062.9778159326588</v>
      </c>
      <c r="Q631" s="71">
        <v>626.42317219890003</v>
      </c>
      <c r="R631" s="71">
        <v>548.74602636040981</v>
      </c>
      <c r="S631" s="71">
        <v>869.10199440854149</v>
      </c>
      <c r="T631" s="72"/>
      <c r="U631" s="71">
        <v>1795642664</v>
      </c>
      <c r="V631" s="71">
        <v>209209</v>
      </c>
      <c r="W631" s="71">
        <v>6010</v>
      </c>
      <c r="X631" s="71">
        <v>3031395</v>
      </c>
      <c r="Y631" s="71">
        <v>4280874</v>
      </c>
      <c r="Z631" s="71">
        <v>3198378</v>
      </c>
      <c r="AA631" s="71">
        <v>634427</v>
      </c>
      <c r="AB631" s="71">
        <v>9171274</v>
      </c>
      <c r="AC631" s="71">
        <v>95580027.999999985</v>
      </c>
      <c r="AD631" s="71">
        <v>869.10199440854149</v>
      </c>
      <c r="AE631" s="72"/>
      <c r="AF631" s="71">
        <v>12919986083.459021</v>
      </c>
      <c r="AG631" s="71">
        <v>339180023.91620111</v>
      </c>
      <c r="AH631" s="71">
        <v>121595484.3900172</v>
      </c>
      <c r="AI631" s="71">
        <v>20597148975.369888</v>
      </c>
      <c r="AJ631" s="71">
        <v>16910272126.607349</v>
      </c>
      <c r="AK631" s="71"/>
      <c r="AL631" s="71"/>
      <c r="AM631" s="71">
        <v>1259829314.9565761</v>
      </c>
      <c r="AN631" s="71"/>
      <c r="AO631" s="71"/>
      <c r="AP631" s="71">
        <v>52148012008.699051</v>
      </c>
      <c r="AQ631" s="72"/>
      <c r="AR631" s="71">
        <v>83941</v>
      </c>
      <c r="AS631" s="71">
        <v>7467</v>
      </c>
      <c r="AT631" s="71">
        <v>4</v>
      </c>
      <c r="AU631" s="71">
        <v>16</v>
      </c>
      <c r="AV631" s="71">
        <v>0</v>
      </c>
      <c r="AW631" s="71">
        <v>11</v>
      </c>
      <c r="AX631" s="71"/>
      <c r="AY631" s="72"/>
      <c r="AZ631" s="71">
        <v>324984.90000000002</v>
      </c>
      <c r="BA631" s="71">
        <v>256672.2999999999</v>
      </c>
      <c r="BB631" s="71">
        <v>6270</v>
      </c>
      <c r="BC631" s="71">
        <v>1604.7</v>
      </c>
      <c r="BD631" s="71">
        <v>0</v>
      </c>
      <c r="BE631" s="71">
        <v>99786.26</v>
      </c>
      <c r="BF631" s="71"/>
      <c r="BG631" s="72"/>
      <c r="BH631" s="71">
        <v>3.8490000000000002</v>
      </c>
      <c r="BI631" s="71">
        <v>9.5139999999999993</v>
      </c>
      <c r="BJ631" s="71">
        <v>19361.203000000001</v>
      </c>
      <c r="BK631" s="71">
        <v>5288.0169999999998</v>
      </c>
      <c r="BL631" s="71">
        <v>3967.7059999999997</v>
      </c>
      <c r="BM631" s="71">
        <v>0</v>
      </c>
      <c r="BN631" s="72"/>
      <c r="BO631" s="71">
        <v>1</v>
      </c>
      <c r="BP631" s="71">
        <v>2</v>
      </c>
      <c r="BQ631" s="71">
        <v>439</v>
      </c>
      <c r="BR631" s="71">
        <v>20</v>
      </c>
      <c r="BS631" s="71">
        <v>418</v>
      </c>
      <c r="BT631" s="71">
        <v>0</v>
      </c>
      <c r="BU631"/>
      <c r="BV631" s="70">
        <v>26186.342000000001</v>
      </c>
      <c r="BW631" s="70">
        <v>194.81800000000001</v>
      </c>
      <c r="BX631" s="70">
        <v>1900.673</v>
      </c>
      <c r="BY631" s="70">
        <v>19.198</v>
      </c>
      <c r="BZ631" s="70">
        <v>213.86199999999999</v>
      </c>
      <c r="CA631" s="70">
        <v>50.923999999999999</v>
      </c>
      <c r="CB631" s="70">
        <v>33.213999999999999</v>
      </c>
      <c r="CC631" s="70">
        <v>31.257999999999999</v>
      </c>
      <c r="CD631" s="70">
        <v>0</v>
      </c>
    </row>
    <row r="632" spans="1:82">
      <c r="A632" s="70" t="s">
        <v>2431</v>
      </c>
      <c r="B632" s="70">
        <v>525</v>
      </c>
      <c r="C632" s="70">
        <v>15</v>
      </c>
      <c r="D632" s="70">
        <v>31</v>
      </c>
      <c r="E632" s="70">
        <v>2018</v>
      </c>
      <c r="F632" s="70" t="s">
        <v>183</v>
      </c>
      <c r="G632" s="70" t="s">
        <v>2416</v>
      </c>
      <c r="H632" s="70" t="s">
        <v>2417</v>
      </c>
      <c r="I632" s="148"/>
      <c r="J632" s="71">
        <v>25379.414519137543</v>
      </c>
      <c r="K632" s="71">
        <v>392.8562890031688</v>
      </c>
      <c r="L632" s="71">
        <v>362.37179754519815</v>
      </c>
      <c r="M632" s="71">
        <v>12367.230644086156</v>
      </c>
      <c r="N632" s="71">
        <v>10828.726434663795</v>
      </c>
      <c r="O632" s="71">
        <v>5243.468305871319</v>
      </c>
      <c r="P632" s="71">
        <v>3056.3015956429344</v>
      </c>
      <c r="Q632" s="71">
        <v>582.43949934484101</v>
      </c>
      <c r="R632" s="71">
        <v>531.39938774199106</v>
      </c>
      <c r="S632" s="71">
        <v>918.64613026577945</v>
      </c>
      <c r="T632" s="72"/>
      <c r="U632" s="71">
        <v>1844305776</v>
      </c>
      <c r="V632" s="71">
        <v>209209</v>
      </c>
      <c r="W632" s="71">
        <v>6010</v>
      </c>
      <c r="X632" s="71">
        <v>3031395</v>
      </c>
      <c r="Y632" s="71">
        <v>4328814</v>
      </c>
      <c r="Z632" s="71">
        <v>3195048</v>
      </c>
      <c r="AA632" s="71">
        <v>639409</v>
      </c>
      <c r="AB632" s="71">
        <v>9189521</v>
      </c>
      <c r="AC632" s="71">
        <v>92195858</v>
      </c>
      <c r="AD632" s="71">
        <v>918.64613026577945</v>
      </c>
      <c r="AE632" s="72"/>
      <c r="AF632" s="71">
        <v>12246945920.16186</v>
      </c>
      <c r="AG632" s="71">
        <v>301166645.13589692</v>
      </c>
      <c r="AH632" s="71">
        <v>72442263.20774138</v>
      </c>
      <c r="AI632" s="71">
        <v>19970036320.905128</v>
      </c>
      <c r="AJ632" s="71">
        <v>15878284560.198219</v>
      </c>
      <c r="AK632" s="71"/>
      <c r="AL632" s="71"/>
      <c r="AM632" s="71">
        <v>1264947772.558023</v>
      </c>
      <c r="AN632" s="71"/>
      <c r="AO632" s="71"/>
      <c r="AP632" s="71">
        <v>49733823482.166862</v>
      </c>
      <c r="AQ632" s="72"/>
      <c r="AR632" s="71">
        <v>116725</v>
      </c>
      <c r="AS632" s="71">
        <v>8436</v>
      </c>
      <c r="AT632" s="71">
        <v>3</v>
      </c>
      <c r="AU632" s="71">
        <v>17</v>
      </c>
      <c r="AV632" s="71">
        <v>0</v>
      </c>
      <c r="AW632" s="71">
        <v>13</v>
      </c>
      <c r="AX632" s="71"/>
      <c r="AY632" s="72"/>
      <c r="AZ632" s="71">
        <v>441778.20000000036</v>
      </c>
      <c r="BA632" s="71">
        <v>282206.09999999998</v>
      </c>
      <c r="BB632" s="71">
        <v>4770</v>
      </c>
      <c r="BC632" s="71">
        <v>1944.5</v>
      </c>
      <c r="BD632" s="71">
        <v>0</v>
      </c>
      <c r="BE632" s="71">
        <v>104286.26000000001</v>
      </c>
      <c r="BF632" s="71"/>
      <c r="BG632" s="72"/>
      <c r="BH632" s="71">
        <v>3.3889999999999998</v>
      </c>
      <c r="BI632" s="71">
        <v>9.1479999999999997</v>
      </c>
      <c r="BJ632" s="71">
        <v>19439.478999999999</v>
      </c>
      <c r="BK632" s="71">
        <v>5130.116</v>
      </c>
      <c r="BL632" s="71">
        <v>4003.7679999999991</v>
      </c>
      <c r="BM632" s="71">
        <v>0</v>
      </c>
      <c r="BN632" s="72"/>
      <c r="BO632" s="71">
        <v>1</v>
      </c>
      <c r="BP632" s="71">
        <v>2</v>
      </c>
      <c r="BQ632" s="71">
        <v>424</v>
      </c>
      <c r="BR632" s="71">
        <v>20</v>
      </c>
      <c r="BS632" s="71">
        <v>409</v>
      </c>
      <c r="BT632" s="71">
        <v>0</v>
      </c>
      <c r="BU632"/>
      <c r="BV632" s="70">
        <v>26116.587</v>
      </c>
      <c r="BW632" s="70">
        <v>202.00899999999999</v>
      </c>
      <c r="BX632" s="70">
        <v>1936.6890000000001</v>
      </c>
      <c r="BY632" s="70">
        <v>25.620999999999999</v>
      </c>
      <c r="BZ632" s="70">
        <v>246.42400000000001</v>
      </c>
      <c r="CA632" s="70">
        <v>19.271000000000001</v>
      </c>
      <c r="CB632" s="70">
        <v>27.385999999999999</v>
      </c>
      <c r="CC632" s="70">
        <v>11.913</v>
      </c>
      <c r="CD632" s="70">
        <v>0</v>
      </c>
    </row>
    <row r="633" spans="1:82">
      <c r="A633" s="70" t="s">
        <v>2432</v>
      </c>
      <c r="B633" s="70">
        <v>526</v>
      </c>
      <c r="C633" s="70">
        <v>16</v>
      </c>
      <c r="D633" s="70">
        <v>31</v>
      </c>
      <c r="E633" s="70">
        <v>2019</v>
      </c>
      <c r="F633" s="70" t="s">
        <v>158</v>
      </c>
      <c r="G633" s="70" t="s">
        <v>2416</v>
      </c>
      <c r="H633" s="70" t="s">
        <v>2417</v>
      </c>
      <c r="I633" s="148"/>
      <c r="J633" s="71">
        <v>24237.368514019759</v>
      </c>
      <c r="K633" s="71">
        <v>357.31189590690173</v>
      </c>
      <c r="L633" s="71">
        <v>365.4577535044686</v>
      </c>
      <c r="M633" s="71">
        <v>12363.204153329736</v>
      </c>
      <c r="N633" s="71">
        <v>11158.586450849114</v>
      </c>
      <c r="O633" s="71">
        <v>5088.6229854110525</v>
      </c>
      <c r="P633" s="71">
        <v>3032.9636874620596</v>
      </c>
      <c r="Q633" s="71">
        <v>568.31668769749797</v>
      </c>
      <c r="R633" s="71">
        <v>493.13316405378009</v>
      </c>
      <c r="S633" s="71">
        <v>867.56936891692919</v>
      </c>
      <c r="T633" s="72"/>
      <c r="U633" s="71">
        <v>1774613863</v>
      </c>
      <c r="V633" s="71">
        <v>209209</v>
      </c>
      <c r="W633" s="71">
        <v>6010</v>
      </c>
      <c r="X633" s="71">
        <v>3031395</v>
      </c>
      <c r="Y633" s="71">
        <v>4381327</v>
      </c>
      <c r="Z633" s="71">
        <v>3185819</v>
      </c>
      <c r="AA633" s="71">
        <v>629777</v>
      </c>
      <c r="AB633" s="71">
        <v>9209442</v>
      </c>
      <c r="AC633" s="71">
        <v>86958126</v>
      </c>
      <c r="AD633" s="71">
        <v>867.56936891692919</v>
      </c>
      <c r="AE633" s="72"/>
      <c r="AF633" s="71">
        <v>12096355263.737551</v>
      </c>
      <c r="AG633" s="71">
        <v>289769937.99243969</v>
      </c>
      <c r="AH633" s="71">
        <v>76459444.99770534</v>
      </c>
      <c r="AI633" s="71">
        <v>20737655230.205391</v>
      </c>
      <c r="AJ633" s="71">
        <v>16351710772.403641</v>
      </c>
      <c r="AK633" s="71">
        <v>0</v>
      </c>
      <c r="AL633" s="71">
        <v>0</v>
      </c>
      <c r="AM633" s="71">
        <v>1254256671.7577419</v>
      </c>
      <c r="AN633" s="71">
        <v>0</v>
      </c>
      <c r="AO633" s="71">
        <v>0</v>
      </c>
      <c r="AP633" s="71">
        <v>50806207321.094475</v>
      </c>
      <c r="AQ633" s="72"/>
      <c r="AR633" s="71">
        <v>97528</v>
      </c>
      <c r="AS633" s="71">
        <v>8958</v>
      </c>
      <c r="AT633" s="71">
        <v>3</v>
      </c>
      <c r="AU633" s="71">
        <v>17</v>
      </c>
      <c r="AV633" s="71">
        <v>0</v>
      </c>
      <c r="AW633" s="71">
        <v>16</v>
      </c>
      <c r="AX633" s="71"/>
      <c r="AY633" s="72"/>
      <c r="AZ633" s="71">
        <v>384994.40000000107</v>
      </c>
      <c r="BA633" s="71">
        <v>295957.7</v>
      </c>
      <c r="BB633" s="71">
        <v>4770</v>
      </c>
      <c r="BC633" s="71">
        <v>1596.7</v>
      </c>
      <c r="BD633" s="71">
        <v>0</v>
      </c>
      <c r="BE633" s="71">
        <v>115763.628</v>
      </c>
      <c r="BF633" s="71"/>
      <c r="BG633" s="72"/>
      <c r="BH633" s="71">
        <v>3.613</v>
      </c>
      <c r="BI633" s="71">
        <v>9.2220000000000013</v>
      </c>
      <c r="BJ633" s="71">
        <v>18121.850999999999</v>
      </c>
      <c r="BK633" s="71">
        <v>5056.6469999999999</v>
      </c>
      <c r="BL633" s="71">
        <v>3849.5150000000003</v>
      </c>
      <c r="BM633" s="71">
        <v>0</v>
      </c>
      <c r="BN633" s="72"/>
      <c r="BO633" s="71">
        <v>1</v>
      </c>
      <c r="BP633" s="71">
        <v>2</v>
      </c>
      <c r="BQ633" s="71">
        <v>427</v>
      </c>
      <c r="BR633" s="71">
        <v>20</v>
      </c>
      <c r="BS633" s="71">
        <v>407</v>
      </c>
      <c r="BT633" s="71">
        <v>0</v>
      </c>
      <c r="BU633"/>
      <c r="BV633" s="70">
        <v>25084.626</v>
      </c>
      <c r="BW633" s="70">
        <v>126.79</v>
      </c>
      <c r="BX633" s="70">
        <v>1491.3109999999999</v>
      </c>
      <c r="BY633" s="70">
        <v>17.204000000000001</v>
      </c>
      <c r="BZ633" s="70">
        <v>226.726</v>
      </c>
      <c r="CA633" s="70">
        <v>30.623999999999999</v>
      </c>
      <c r="CB633" s="70">
        <v>33.759</v>
      </c>
      <c r="CC633" s="70">
        <v>29.808</v>
      </c>
      <c r="CD633" s="70">
        <v>0</v>
      </c>
    </row>
    <row r="634" spans="1:82">
      <c r="A634" s="70" t="s">
        <v>2433</v>
      </c>
      <c r="B634" s="70">
        <v>527</v>
      </c>
      <c r="C634" s="70">
        <v>17</v>
      </c>
      <c r="D634" s="70">
        <v>31</v>
      </c>
      <c r="E634" s="70">
        <v>2020</v>
      </c>
      <c r="F634" s="70" t="s">
        <v>159</v>
      </c>
      <c r="G634" s="1064" t="s">
        <v>2416</v>
      </c>
      <c r="H634" s="70" t="s">
        <v>2417</v>
      </c>
      <c r="I634" s="148"/>
      <c r="J634" s="71">
        <v>22025.019401078633</v>
      </c>
      <c r="K634" s="71">
        <v>379.87629628302125</v>
      </c>
      <c r="L634" s="71">
        <v>394.64654091180847</v>
      </c>
      <c r="M634" s="71">
        <v>11200.142469214987</v>
      </c>
      <c r="N634" s="71">
        <v>11458.498802273054</v>
      </c>
      <c r="O634" s="71">
        <v>4476.163815415779</v>
      </c>
      <c r="P634" s="71">
        <v>2873.688605851682</v>
      </c>
      <c r="Q634" s="71">
        <v>543.63231511527397</v>
      </c>
      <c r="R634" s="71">
        <v>454.86200237633432</v>
      </c>
      <c r="S634" s="71">
        <v>858.6047778834195</v>
      </c>
      <c r="T634" s="72"/>
      <c r="U634" s="71">
        <v>1583527800</v>
      </c>
      <c r="V634" s="71">
        <v>208794</v>
      </c>
      <c r="W634" s="71">
        <v>6704</v>
      </c>
      <c r="X634" s="71">
        <v>3115967</v>
      </c>
      <c r="Y634" s="71">
        <v>4429961</v>
      </c>
      <c r="Z634" s="71">
        <v>3198546</v>
      </c>
      <c r="AA634" s="71">
        <v>634234</v>
      </c>
      <c r="AB634" s="71">
        <v>9220245</v>
      </c>
      <c r="AC634" s="71">
        <v>80633281</v>
      </c>
      <c r="AD634" s="71">
        <v>858.6047778834195</v>
      </c>
      <c r="AE634" s="72"/>
      <c r="AF634" s="71">
        <v>11031231380.87035</v>
      </c>
      <c r="AG634" s="71">
        <v>290295693.31708843</v>
      </c>
      <c r="AH634" s="71">
        <v>81751618.66162248</v>
      </c>
      <c r="AI634" s="71">
        <v>18919260801.914639</v>
      </c>
      <c r="AJ634" s="71">
        <v>18507076532.573811</v>
      </c>
      <c r="AK634" s="71">
        <v>0</v>
      </c>
      <c r="AL634" s="71">
        <v>0</v>
      </c>
      <c r="AM634" s="71">
        <v>1203344411.558526</v>
      </c>
      <c r="AN634" s="71">
        <v>0</v>
      </c>
      <c r="AO634" s="71">
        <v>0</v>
      </c>
      <c r="AP634" s="71">
        <v>50032960438.896034</v>
      </c>
      <c r="AQ634" s="72"/>
      <c r="AR634" s="71">
        <v>104936</v>
      </c>
      <c r="AS634" s="71">
        <v>9086</v>
      </c>
      <c r="AT634" s="71">
        <v>4</v>
      </c>
      <c r="AU634" s="71">
        <v>17</v>
      </c>
      <c r="AV634" s="71">
        <v>0</v>
      </c>
      <c r="AW634" s="71">
        <v>16</v>
      </c>
      <c r="AX634" s="71"/>
      <c r="AY634" s="72"/>
      <c r="AZ634" s="71">
        <v>419467.0000000007</v>
      </c>
      <c r="BA634" s="71">
        <v>311583.90000000008</v>
      </c>
      <c r="BB634" s="71">
        <v>5370</v>
      </c>
      <c r="BC634" s="71">
        <v>1596.7</v>
      </c>
      <c r="BD634" s="71">
        <v>0</v>
      </c>
      <c r="BE634" s="71">
        <v>115763.628</v>
      </c>
      <c r="BF634" s="71"/>
      <c r="BG634" s="72"/>
      <c r="BH634" s="71">
        <v>3.9020000000000001</v>
      </c>
      <c r="BI634" s="71">
        <v>8.5879999999999992</v>
      </c>
      <c r="BJ634" s="71">
        <v>15627.598</v>
      </c>
      <c r="BK634" s="71">
        <v>4292.7089999999998</v>
      </c>
      <c r="BL634" s="71">
        <v>3413.2879999999996</v>
      </c>
      <c r="BM634" s="71">
        <v>0</v>
      </c>
      <c r="BN634" s="72"/>
      <c r="BO634" s="71">
        <v>1</v>
      </c>
      <c r="BP634" s="71">
        <v>2</v>
      </c>
      <c r="BQ634" s="71">
        <v>414</v>
      </c>
      <c r="BR634" s="71">
        <v>21</v>
      </c>
      <c r="BS634" s="71">
        <v>398</v>
      </c>
      <c r="BT634" s="71">
        <v>0</v>
      </c>
      <c r="BU634"/>
      <c r="BV634" s="70">
        <v>21727.248</v>
      </c>
      <c r="BW634" s="70">
        <v>120.321</v>
      </c>
      <c r="BX634" s="70">
        <v>1222.307</v>
      </c>
      <c r="BY634" s="70">
        <v>16.484000000000002</v>
      </c>
      <c r="BZ634" s="70">
        <v>190.28100000000001</v>
      </c>
      <c r="CA634" s="70">
        <v>17.652999999999999</v>
      </c>
      <c r="CB634" s="70">
        <v>39.177999999999997</v>
      </c>
      <c r="CC634" s="70">
        <v>12.613</v>
      </c>
      <c r="CD634" s="70">
        <v>0</v>
      </c>
    </row>
    <row r="635" spans="1:82">
      <c r="A635" s="70" t="s">
        <v>2434</v>
      </c>
      <c r="B635" s="70">
        <v>527</v>
      </c>
      <c r="C635" s="70">
        <v>18</v>
      </c>
      <c r="D635" s="70">
        <v>31</v>
      </c>
      <c r="E635" s="70">
        <v>2021</v>
      </c>
      <c r="F635" s="70" t="s">
        <v>160</v>
      </c>
      <c r="G635" s="1064" t="s">
        <v>2416</v>
      </c>
      <c r="H635" s="70" t="s">
        <v>2417</v>
      </c>
      <c r="I635" s="148"/>
      <c r="J635" s="71">
        <v>23111.148899747761</v>
      </c>
      <c r="K635" s="71">
        <v>477.07578462088128</v>
      </c>
      <c r="L635" s="71">
        <v>384.66950543788363</v>
      </c>
      <c r="M635" s="71">
        <v>12067.419573399095</v>
      </c>
      <c r="N635" s="71">
        <v>10976.877724210533</v>
      </c>
      <c r="O635" s="71">
        <v>4354.6883466251365</v>
      </c>
      <c r="P635" s="71">
        <v>2969.1419076511438</v>
      </c>
      <c r="Q635" s="71">
        <v>538.04945595992604</v>
      </c>
      <c r="R635" s="71">
        <v>511.30103919173808</v>
      </c>
      <c r="S635" s="71">
        <v>825.98854154524872</v>
      </c>
      <c r="T635" s="72"/>
      <c r="U635" s="71">
        <v>1737517810</v>
      </c>
      <c r="V635" s="71">
        <v>208794</v>
      </c>
      <c r="W635" s="71">
        <v>6704</v>
      </c>
      <c r="X635" s="71">
        <v>3115967</v>
      </c>
      <c r="Y635" s="71">
        <v>4468179</v>
      </c>
      <c r="Z635" s="71">
        <v>3204013</v>
      </c>
      <c r="AA635" s="71">
        <v>638991</v>
      </c>
      <c r="AB635" s="71">
        <v>9215210</v>
      </c>
      <c r="AC635" s="71">
        <v>87929700</v>
      </c>
      <c r="AD635" s="71">
        <v>825.98854154524872</v>
      </c>
      <c r="AE635" s="72"/>
      <c r="AF635" s="71">
        <v>10696715906.304039</v>
      </c>
      <c r="AG635" s="71">
        <v>359790138.7429204</v>
      </c>
      <c r="AH635" s="71">
        <v>77384059.403510973</v>
      </c>
      <c r="AI635" s="71">
        <v>20138840966.82444</v>
      </c>
      <c r="AJ635" s="71">
        <v>16348356944.886959</v>
      </c>
      <c r="AK635" s="71">
        <v>0</v>
      </c>
      <c r="AL635" s="71">
        <v>0</v>
      </c>
      <c r="AM635" s="71">
        <v>1209624291.5653434</v>
      </c>
      <c r="AN635" s="71">
        <v>0</v>
      </c>
      <c r="AO635" s="71">
        <v>0</v>
      </c>
      <c r="AP635" s="71">
        <v>48830712307.727211</v>
      </c>
      <c r="AQ635" s="72"/>
      <c r="AR635" s="71">
        <v>137173</v>
      </c>
      <c r="AS635" s="71">
        <v>9221</v>
      </c>
      <c r="AT635" s="71">
        <v>4</v>
      </c>
      <c r="AU635" s="71">
        <v>17</v>
      </c>
      <c r="AV635" s="71">
        <v>0</v>
      </c>
      <c r="AW635" s="71">
        <v>18</v>
      </c>
      <c r="AX635" s="71"/>
      <c r="AY635" s="72"/>
      <c r="AZ635" s="71">
        <v>537765.70000000007</v>
      </c>
      <c r="BA635" s="71">
        <v>325491.70000000321</v>
      </c>
      <c r="BB635" s="71">
        <v>5370</v>
      </c>
      <c r="BC635" s="71">
        <v>1596.7</v>
      </c>
      <c r="BD635" s="71">
        <v>0</v>
      </c>
      <c r="BE635" s="71">
        <v>121661.75999999999</v>
      </c>
      <c r="BF635" s="71"/>
      <c r="BG635" s="72"/>
      <c r="BH635" s="71">
        <v>3.5390000000000001</v>
      </c>
      <c r="BI635" s="71">
        <v>7.9909999999999997</v>
      </c>
      <c r="BJ635" s="71">
        <v>16230.575000000001</v>
      </c>
      <c r="BK635" s="71">
        <v>5058.2640000000001</v>
      </c>
      <c r="BL635" s="71">
        <v>3621.5869999999995</v>
      </c>
      <c r="BM635" s="71">
        <v>0</v>
      </c>
      <c r="BN635" s="72"/>
      <c r="BO635" s="71">
        <v>1</v>
      </c>
      <c r="BP635" s="71">
        <v>2</v>
      </c>
      <c r="BQ635" s="71">
        <v>414</v>
      </c>
      <c r="BR635" s="71">
        <v>21</v>
      </c>
      <c r="BS635" s="71">
        <v>409</v>
      </c>
      <c r="BT635" s="71">
        <v>0</v>
      </c>
      <c r="BU635"/>
      <c r="BV635" s="70">
        <v>23072.387999999999</v>
      </c>
      <c r="BW635" s="70">
        <v>109.98099999999999</v>
      </c>
      <c r="BX635" s="70">
        <v>1462.596</v>
      </c>
      <c r="BY635" s="70">
        <v>17.524999999999999</v>
      </c>
      <c r="BZ635" s="70">
        <v>189.095</v>
      </c>
      <c r="CA635" s="70">
        <v>20.797999999999998</v>
      </c>
      <c r="CB635" s="70">
        <v>33.18</v>
      </c>
      <c r="CC635" s="70">
        <v>16.393000000000001</v>
      </c>
      <c r="CD635" s="70">
        <v>0</v>
      </c>
    </row>
    <row r="636" spans="1:82">
      <c r="A636" s="70" t="s">
        <v>2435</v>
      </c>
      <c r="B636" s="70">
        <v>527</v>
      </c>
      <c r="C636" s="70">
        <v>19</v>
      </c>
      <c r="D636" s="70">
        <v>31</v>
      </c>
      <c r="E636" s="70">
        <v>2022</v>
      </c>
      <c r="F636" s="70" t="s">
        <v>161</v>
      </c>
      <c r="G636" s="70" t="s">
        <v>2416</v>
      </c>
      <c r="H636" s="70" t="s">
        <v>2417</v>
      </c>
      <c r="I636" s="148"/>
      <c r="J636" s="71">
        <v>22252.713117290772</v>
      </c>
      <c r="K636" s="71">
        <v>420.18923631033869</v>
      </c>
      <c r="L636" s="71">
        <v>273.26146756396179</v>
      </c>
      <c r="M636" s="71">
        <v>11954.312007433648</v>
      </c>
      <c r="N636" s="71">
        <v>11314.94633672953</v>
      </c>
      <c r="O636" s="71">
        <v>4593.588774197915</v>
      </c>
      <c r="P636" s="71">
        <v>2957.3883664578198</v>
      </c>
      <c r="Q636" s="71">
        <v>542.30916578478787</v>
      </c>
      <c r="R636" s="71">
        <v>527.65923970443123</v>
      </c>
      <c r="S636" s="71">
        <v>821.38545518887565</v>
      </c>
      <c r="T636" s="72"/>
      <c r="U636" s="71">
        <v>1823177796</v>
      </c>
      <c r="V636" s="71">
        <v>208794</v>
      </c>
      <c r="W636" s="71">
        <v>6704</v>
      </c>
      <c r="X636" s="71">
        <v>3115967</v>
      </c>
      <c r="Y636" s="71">
        <v>4512592</v>
      </c>
      <c r="Z636" s="71">
        <v>3211162</v>
      </c>
      <c r="AA636" s="71">
        <v>646164</v>
      </c>
      <c r="AB636" s="71">
        <v>9212003</v>
      </c>
      <c r="AC636" s="71">
        <v>91882539.999999985</v>
      </c>
      <c r="AD636" s="71">
        <v>821.38545518887565</v>
      </c>
      <c r="AE636" s="72"/>
      <c r="AF636" s="71">
        <v>10675521525.86034</v>
      </c>
      <c r="AG636" s="71">
        <v>344156449.23478812</v>
      </c>
      <c r="AH636" s="71">
        <v>62778728.682337269</v>
      </c>
      <c r="AI636" s="71">
        <v>19656206044.104691</v>
      </c>
      <c r="AJ636" s="71">
        <v>17346172255.864521</v>
      </c>
      <c r="AK636" s="71">
        <v>0</v>
      </c>
      <c r="AL636" s="71">
        <v>0</v>
      </c>
      <c r="AM636" s="71">
        <v>1189521023.460232</v>
      </c>
      <c r="AN636" s="71">
        <v>0</v>
      </c>
      <c r="AO636" s="71">
        <v>0</v>
      </c>
      <c r="AP636" s="71">
        <v>49274356027.206909</v>
      </c>
      <c r="AQ636" s="72"/>
      <c r="AR636" s="71">
        <v>146754</v>
      </c>
      <c r="AS636" s="71">
        <v>9265</v>
      </c>
      <c r="AT636" s="71">
        <v>4</v>
      </c>
      <c r="AU636" s="71">
        <v>18</v>
      </c>
      <c r="AV636" s="71">
        <v>0</v>
      </c>
      <c r="AW636" s="71">
        <v>18</v>
      </c>
      <c r="AX636" s="71"/>
      <c r="AY636" s="72"/>
      <c r="AZ636" s="71">
        <v>581515.70000002137</v>
      </c>
      <c r="BA636" s="71">
        <v>336306.20000000339</v>
      </c>
      <c r="BB636" s="71">
        <v>5370</v>
      </c>
      <c r="BC636" s="71">
        <v>6056.7</v>
      </c>
      <c r="BD636" s="71">
        <v>0</v>
      </c>
      <c r="BE636" s="71">
        <v>121661.76000000001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2436</v>
      </c>
      <c r="B637" s="70">
        <v>527</v>
      </c>
      <c r="C637" s="70">
        <v>20</v>
      </c>
      <c r="D637" s="70">
        <v>31</v>
      </c>
      <c r="E637" s="70">
        <v>2023</v>
      </c>
      <c r="F637" s="70" t="s">
        <v>1539</v>
      </c>
      <c r="G637" s="70" t="s">
        <v>2416</v>
      </c>
      <c r="H637" s="70" t="s">
        <v>2417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156599</v>
      </c>
      <c r="AS637" s="71">
        <v>9302</v>
      </c>
      <c r="AT637" s="71">
        <v>4</v>
      </c>
      <c r="AU637" s="71">
        <v>20</v>
      </c>
      <c r="AV637" s="71">
        <v>0</v>
      </c>
      <c r="AW637" s="71">
        <v>20</v>
      </c>
      <c r="AX637" s="71"/>
      <c r="AY637" s="72"/>
      <c r="AZ637" s="71">
        <v>624643.60000004608</v>
      </c>
      <c r="BA637" s="71">
        <v>338585.60000000341</v>
      </c>
      <c r="BB637" s="71">
        <v>5370</v>
      </c>
      <c r="BC637" s="71">
        <v>14446.7</v>
      </c>
      <c r="BD637" s="71">
        <v>0</v>
      </c>
      <c r="BE637" s="71">
        <v>126741.946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2437</v>
      </c>
      <c r="B638" s="70">
        <v>527</v>
      </c>
      <c r="C638" s="70">
        <v>21</v>
      </c>
      <c r="D638" s="70">
        <v>31</v>
      </c>
      <c r="E638" s="70">
        <v>2024</v>
      </c>
      <c r="F638" s="70" t="s">
        <v>1558</v>
      </c>
      <c r="G638" s="70" t="s">
        <v>2416</v>
      </c>
      <c r="H638" s="70" t="s">
        <v>2417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1567</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2223</v>
      </c>
      <c r="B9" s="70">
        <v>1</v>
      </c>
      <c r="C9" s="70">
        <v>1</v>
      </c>
      <c r="D9" s="70">
        <v>1</v>
      </c>
      <c r="E9" s="70">
        <v>1990</v>
      </c>
      <c r="F9" s="70" t="s">
        <v>787</v>
      </c>
      <c r="G9" s="1073" t="s">
        <v>2224</v>
      </c>
      <c r="H9" s="70" t="s">
        <v>2225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2226</v>
      </c>
      <c r="B10" s="70">
        <v>2</v>
      </c>
      <c r="C10" s="70">
        <v>2</v>
      </c>
      <c r="D10" s="70">
        <v>1</v>
      </c>
      <c r="E10" s="70">
        <v>2005</v>
      </c>
      <c r="F10" s="70" t="s">
        <v>789</v>
      </c>
      <c r="G10" s="1073" t="s">
        <v>2224</v>
      </c>
      <c r="H10" s="70" t="s">
        <v>2225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2227</v>
      </c>
      <c r="B11" s="70">
        <v>3</v>
      </c>
      <c r="C11" s="70">
        <v>3</v>
      </c>
      <c r="D11" s="70">
        <v>1</v>
      </c>
      <c r="E11" s="70">
        <v>2006</v>
      </c>
      <c r="F11" s="70" t="s">
        <v>790</v>
      </c>
      <c r="G11" s="1073" t="s">
        <v>2224</v>
      </c>
      <c r="H11" s="70" t="s">
        <v>2225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2228</v>
      </c>
      <c r="B12" s="70">
        <v>4</v>
      </c>
      <c r="C12" s="70">
        <v>4</v>
      </c>
      <c r="D12" s="70">
        <v>1</v>
      </c>
      <c r="E12" s="70">
        <v>2007</v>
      </c>
      <c r="F12" s="70" t="s">
        <v>791</v>
      </c>
      <c r="G12" s="1073" t="s">
        <v>2224</v>
      </c>
      <c r="H12" s="70" t="s">
        <v>2225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2229</v>
      </c>
      <c r="B13" s="70">
        <v>5</v>
      </c>
      <c r="C13" s="70">
        <v>5</v>
      </c>
      <c r="D13" s="70">
        <v>1</v>
      </c>
      <c r="E13" s="70">
        <v>2008</v>
      </c>
      <c r="F13" s="70" t="s">
        <v>792</v>
      </c>
      <c r="G13" s="1073" t="s">
        <v>2224</v>
      </c>
      <c r="H13" s="70" t="s">
        <v>2225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2230</v>
      </c>
      <c r="B14" s="70">
        <v>6</v>
      </c>
      <c r="C14" s="70">
        <v>6</v>
      </c>
      <c r="D14" s="70">
        <v>1</v>
      </c>
      <c r="E14" s="70">
        <v>2009</v>
      </c>
      <c r="F14" s="70" t="s">
        <v>176</v>
      </c>
      <c r="G14" s="1073" t="s">
        <v>2224</v>
      </c>
      <c r="H14" s="70" t="s">
        <v>2225</v>
      </c>
      <c r="I14" s="1066"/>
      <c r="J14" s="73">
        <v>0</v>
      </c>
      <c r="K14" s="73">
        <v>0</v>
      </c>
      <c r="L14" s="73">
        <v>0</v>
      </c>
      <c r="M14" s="73">
        <v>0</v>
      </c>
      <c r="N14" s="73">
        <v>0</v>
      </c>
      <c r="O14" s="73">
        <v>0</v>
      </c>
      <c r="P14" s="73">
        <v>0</v>
      </c>
      <c r="Q14" s="73">
        <v>0</v>
      </c>
      <c r="R14" s="73">
        <v>0</v>
      </c>
      <c r="S14" s="73">
        <v>6.54</v>
      </c>
      <c r="T14" s="73">
        <v>0</v>
      </c>
      <c r="U14" s="73">
        <v>0</v>
      </c>
      <c r="V14" s="73">
        <v>0</v>
      </c>
      <c r="W14" s="73">
        <v>0</v>
      </c>
      <c r="X14" s="73">
        <v>5.0199999999999996</v>
      </c>
      <c r="Y14" s="73">
        <v>3.7</v>
      </c>
      <c r="Z14" s="73">
        <v>0</v>
      </c>
      <c r="AA14" s="73">
        <v>0</v>
      </c>
      <c r="AB14" s="73">
        <v>0</v>
      </c>
      <c r="AC14" s="73">
        <v>0</v>
      </c>
      <c r="AD14" s="73">
        <v>47.262</v>
      </c>
      <c r="AE14" s="73">
        <v>0</v>
      </c>
      <c r="AF14" s="73">
        <v>0</v>
      </c>
      <c r="AG14" s="73">
        <v>0</v>
      </c>
      <c r="AH14" s="73">
        <v>0</v>
      </c>
      <c r="AI14" s="73">
        <v>6.41</v>
      </c>
      <c r="AJ14" s="73">
        <v>0</v>
      </c>
      <c r="AK14" s="73">
        <v>0</v>
      </c>
      <c r="AL14" s="73">
        <v>5.08</v>
      </c>
      <c r="AM14" s="73">
        <v>0</v>
      </c>
      <c r="AN14" s="73">
        <v>18.91</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6.54</v>
      </c>
      <c r="DU14" s="73">
        <v>0</v>
      </c>
      <c r="DV14" s="73">
        <v>0</v>
      </c>
      <c r="DW14" s="73">
        <v>0</v>
      </c>
      <c r="DX14" s="73">
        <v>0</v>
      </c>
      <c r="DY14" s="73">
        <v>5.0199999999999996</v>
      </c>
      <c r="DZ14" s="73">
        <v>3.7</v>
      </c>
      <c r="EA14" s="73">
        <v>0</v>
      </c>
      <c r="EB14" s="73">
        <v>0</v>
      </c>
      <c r="EC14" s="73">
        <v>0</v>
      </c>
      <c r="ED14" s="73">
        <v>0</v>
      </c>
      <c r="EE14" s="73">
        <v>47.262</v>
      </c>
      <c r="EF14" s="73">
        <v>0</v>
      </c>
      <c r="EG14" s="73">
        <v>0</v>
      </c>
      <c r="EH14" s="73">
        <v>0</v>
      </c>
      <c r="EI14" s="73">
        <v>0</v>
      </c>
      <c r="EJ14" s="73">
        <v>6.41</v>
      </c>
      <c r="EK14" s="73">
        <v>0</v>
      </c>
      <c r="EL14" s="73">
        <v>0</v>
      </c>
      <c r="EM14" s="73">
        <v>5.08</v>
      </c>
      <c r="EN14" s="73">
        <v>0</v>
      </c>
      <c r="EO14" s="73">
        <v>18.91</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92.921999999999997</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92.921999999999997</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1</v>
      </c>
      <c r="JG14" s="71">
        <v>0</v>
      </c>
      <c r="JH14" s="71">
        <v>0</v>
      </c>
      <c r="JI14" s="71">
        <v>0</v>
      </c>
      <c r="JJ14" s="71">
        <v>0</v>
      </c>
      <c r="JK14" s="71">
        <v>1</v>
      </c>
      <c r="JL14" s="71">
        <v>1</v>
      </c>
      <c r="JM14" s="71">
        <v>0</v>
      </c>
      <c r="JN14" s="71">
        <v>0</v>
      </c>
      <c r="JO14" s="71">
        <v>0</v>
      </c>
      <c r="JP14" s="71">
        <v>0</v>
      </c>
      <c r="JQ14" s="71">
        <v>1</v>
      </c>
      <c r="JR14" s="71">
        <v>0</v>
      </c>
      <c r="JS14" s="71">
        <v>0</v>
      </c>
      <c r="JT14" s="71">
        <v>0</v>
      </c>
      <c r="JU14" s="71">
        <v>0</v>
      </c>
      <c r="JV14" s="71">
        <v>1</v>
      </c>
      <c r="JW14" s="71">
        <v>0</v>
      </c>
      <c r="JX14" s="71">
        <v>0</v>
      </c>
      <c r="JY14" s="71">
        <v>1</v>
      </c>
      <c r="JZ14" s="71">
        <v>0</v>
      </c>
      <c r="KA14" s="71">
        <v>2</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1</v>
      </c>
      <c r="NH14" s="71">
        <v>0</v>
      </c>
      <c r="NI14" s="71">
        <v>0</v>
      </c>
      <c r="NJ14" s="71">
        <v>0</v>
      </c>
      <c r="NK14" s="71">
        <v>0</v>
      </c>
      <c r="NL14" s="71">
        <v>1</v>
      </c>
      <c r="NM14" s="71">
        <v>1</v>
      </c>
      <c r="NN14" s="71">
        <v>0</v>
      </c>
      <c r="NO14" s="71">
        <v>0</v>
      </c>
      <c r="NP14" s="71">
        <v>0</v>
      </c>
      <c r="NQ14" s="71">
        <v>0</v>
      </c>
      <c r="NR14" s="71">
        <v>1</v>
      </c>
      <c r="NS14" s="71">
        <v>0</v>
      </c>
      <c r="NT14" s="71">
        <v>0</v>
      </c>
      <c r="NU14" s="71">
        <v>0</v>
      </c>
      <c r="NV14" s="71">
        <v>0</v>
      </c>
      <c r="NW14" s="71">
        <v>1</v>
      </c>
      <c r="NX14" s="71">
        <v>0</v>
      </c>
      <c r="NY14" s="71">
        <v>0</v>
      </c>
      <c r="NZ14" s="71">
        <v>1</v>
      </c>
      <c r="OA14" s="71">
        <v>0</v>
      </c>
      <c r="OB14" s="71">
        <v>2</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8</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8</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2231</v>
      </c>
      <c r="B15" s="70">
        <v>7</v>
      </c>
      <c r="C15" s="70">
        <v>7</v>
      </c>
      <c r="D15" s="70">
        <v>1</v>
      </c>
      <c r="E15" s="70">
        <v>2010</v>
      </c>
      <c r="F15" s="70" t="s">
        <v>177</v>
      </c>
      <c r="G15" s="1073" t="s">
        <v>2224</v>
      </c>
      <c r="H15" s="70" t="s">
        <v>2225</v>
      </c>
      <c r="I15" s="1066"/>
      <c r="J15" s="73">
        <v>0</v>
      </c>
      <c r="K15" s="73">
        <v>0</v>
      </c>
      <c r="L15" s="73">
        <v>0</v>
      </c>
      <c r="M15" s="73">
        <v>0</v>
      </c>
      <c r="N15" s="73">
        <v>0</v>
      </c>
      <c r="O15" s="73">
        <v>0</v>
      </c>
      <c r="P15" s="73">
        <v>0</v>
      </c>
      <c r="Q15" s="73">
        <v>0</v>
      </c>
      <c r="R15" s="73">
        <v>0</v>
      </c>
      <c r="S15" s="73">
        <v>7.7549999999999999</v>
      </c>
      <c r="T15" s="73">
        <v>0</v>
      </c>
      <c r="U15" s="73">
        <v>0</v>
      </c>
      <c r="V15" s="73">
        <v>0</v>
      </c>
      <c r="W15" s="73">
        <v>0</v>
      </c>
      <c r="X15" s="73">
        <v>5.2949999999999999</v>
      </c>
      <c r="Y15" s="73">
        <v>2.8889999999999998</v>
      </c>
      <c r="Z15" s="73">
        <v>0</v>
      </c>
      <c r="AA15" s="73">
        <v>0</v>
      </c>
      <c r="AB15" s="73">
        <v>0</v>
      </c>
      <c r="AC15" s="73">
        <v>0</v>
      </c>
      <c r="AD15" s="73">
        <v>45.691000000000003</v>
      </c>
      <c r="AE15" s="73">
        <v>0</v>
      </c>
      <c r="AF15" s="73">
        <v>0</v>
      </c>
      <c r="AG15" s="73">
        <v>0</v>
      </c>
      <c r="AH15" s="73">
        <v>0</v>
      </c>
      <c r="AI15" s="73">
        <v>7.9930000000000003</v>
      </c>
      <c r="AJ15" s="73">
        <v>0</v>
      </c>
      <c r="AK15" s="73">
        <v>0</v>
      </c>
      <c r="AL15" s="73">
        <v>4.2919999999999998</v>
      </c>
      <c r="AM15" s="73">
        <v>0</v>
      </c>
      <c r="AN15" s="73">
        <v>7.2990000000000004</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7.7549999999999999</v>
      </c>
      <c r="DU15" s="73">
        <v>0</v>
      </c>
      <c r="DV15" s="73">
        <v>0</v>
      </c>
      <c r="DW15" s="73">
        <v>0</v>
      </c>
      <c r="DX15" s="73">
        <v>0</v>
      </c>
      <c r="DY15" s="73">
        <v>5.2949999999999999</v>
      </c>
      <c r="DZ15" s="73">
        <v>2.8889999999999998</v>
      </c>
      <c r="EA15" s="73">
        <v>0</v>
      </c>
      <c r="EB15" s="73">
        <v>0</v>
      </c>
      <c r="EC15" s="73">
        <v>0</v>
      </c>
      <c r="ED15" s="73">
        <v>0</v>
      </c>
      <c r="EE15" s="73">
        <v>45.691000000000003</v>
      </c>
      <c r="EF15" s="73">
        <v>0</v>
      </c>
      <c r="EG15" s="73">
        <v>0</v>
      </c>
      <c r="EH15" s="73">
        <v>0</v>
      </c>
      <c r="EI15" s="73">
        <v>0</v>
      </c>
      <c r="EJ15" s="73">
        <v>7.9930000000000003</v>
      </c>
      <c r="EK15" s="73">
        <v>0</v>
      </c>
      <c r="EL15" s="73">
        <v>0</v>
      </c>
      <c r="EM15" s="73">
        <v>4.2919999999999998</v>
      </c>
      <c r="EN15" s="73">
        <v>0</v>
      </c>
      <c r="EO15" s="73">
        <v>7.2990000000000004</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81.213999999999999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81.213999999999999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1</v>
      </c>
      <c r="JG15" s="71">
        <v>0</v>
      </c>
      <c r="JH15" s="71">
        <v>0</v>
      </c>
      <c r="JI15" s="71">
        <v>0</v>
      </c>
      <c r="JJ15" s="71">
        <v>0</v>
      </c>
      <c r="JK15" s="71">
        <v>1</v>
      </c>
      <c r="JL15" s="71">
        <v>1</v>
      </c>
      <c r="JM15" s="71">
        <v>0</v>
      </c>
      <c r="JN15" s="71">
        <v>0</v>
      </c>
      <c r="JO15" s="71">
        <v>0</v>
      </c>
      <c r="JP15" s="71">
        <v>0</v>
      </c>
      <c r="JQ15" s="71">
        <v>1</v>
      </c>
      <c r="JR15" s="71">
        <v>0</v>
      </c>
      <c r="JS15" s="71">
        <v>0</v>
      </c>
      <c r="JT15" s="71">
        <v>0</v>
      </c>
      <c r="JU15" s="71">
        <v>0</v>
      </c>
      <c r="JV15" s="71">
        <v>1</v>
      </c>
      <c r="JW15" s="71">
        <v>0</v>
      </c>
      <c r="JX15" s="71">
        <v>0</v>
      </c>
      <c r="JY15" s="71">
        <v>1</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1</v>
      </c>
      <c r="NH15" s="71">
        <v>0</v>
      </c>
      <c r="NI15" s="71">
        <v>0</v>
      </c>
      <c r="NJ15" s="71">
        <v>0</v>
      </c>
      <c r="NK15" s="71">
        <v>0</v>
      </c>
      <c r="NL15" s="71">
        <v>1</v>
      </c>
      <c r="NM15" s="71">
        <v>1</v>
      </c>
      <c r="NN15" s="71">
        <v>0</v>
      </c>
      <c r="NO15" s="71">
        <v>0</v>
      </c>
      <c r="NP15" s="71">
        <v>0</v>
      </c>
      <c r="NQ15" s="71">
        <v>0</v>
      </c>
      <c r="NR15" s="71">
        <v>1</v>
      </c>
      <c r="NS15" s="71">
        <v>0</v>
      </c>
      <c r="NT15" s="71">
        <v>0</v>
      </c>
      <c r="NU15" s="71">
        <v>0</v>
      </c>
      <c r="NV15" s="71">
        <v>0</v>
      </c>
      <c r="NW15" s="71">
        <v>1</v>
      </c>
      <c r="NX15" s="71">
        <v>0</v>
      </c>
      <c r="NY15" s="71">
        <v>0</v>
      </c>
      <c r="NZ15" s="71">
        <v>1</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7</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7</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2232</v>
      </c>
      <c r="B16" s="70">
        <v>8</v>
      </c>
      <c r="C16" s="70">
        <v>8</v>
      </c>
      <c r="D16" s="70">
        <v>1</v>
      </c>
      <c r="E16" s="70">
        <v>2011</v>
      </c>
      <c r="F16" s="70" t="s">
        <v>178</v>
      </c>
      <c r="G16" s="1073" t="s">
        <v>2224</v>
      </c>
      <c r="H16" s="70" t="s">
        <v>2225</v>
      </c>
      <c r="I16" s="1066"/>
      <c r="J16" s="73">
        <v>0</v>
      </c>
      <c r="K16" s="73">
        <v>0</v>
      </c>
      <c r="L16" s="73">
        <v>0</v>
      </c>
      <c r="M16" s="73">
        <v>0</v>
      </c>
      <c r="N16" s="73">
        <v>0</v>
      </c>
      <c r="O16" s="73">
        <v>0</v>
      </c>
      <c r="P16" s="73">
        <v>0</v>
      </c>
      <c r="Q16" s="73">
        <v>0</v>
      </c>
      <c r="R16" s="73">
        <v>0</v>
      </c>
      <c r="S16" s="73">
        <v>6.9649999999999999</v>
      </c>
      <c r="T16" s="73">
        <v>0</v>
      </c>
      <c r="U16" s="73">
        <v>0</v>
      </c>
      <c r="V16" s="73">
        <v>0</v>
      </c>
      <c r="W16" s="73">
        <v>0</v>
      </c>
      <c r="X16" s="73">
        <v>5.141</v>
      </c>
      <c r="Y16" s="73">
        <v>2.6669999999999998</v>
      </c>
      <c r="Z16" s="73">
        <v>0</v>
      </c>
      <c r="AA16" s="73">
        <v>0</v>
      </c>
      <c r="AB16" s="73">
        <v>0</v>
      </c>
      <c r="AC16" s="73">
        <v>0</v>
      </c>
      <c r="AD16" s="73">
        <v>43.13</v>
      </c>
      <c r="AE16" s="73">
        <v>0</v>
      </c>
      <c r="AF16" s="73">
        <v>0</v>
      </c>
      <c r="AG16" s="73">
        <v>0</v>
      </c>
      <c r="AH16" s="73">
        <v>0</v>
      </c>
      <c r="AI16" s="73">
        <v>7.8120000000000003</v>
      </c>
      <c r="AJ16" s="73">
        <v>0</v>
      </c>
      <c r="AK16" s="73">
        <v>0</v>
      </c>
      <c r="AL16" s="73">
        <v>3.673</v>
      </c>
      <c r="AM16" s="73">
        <v>0</v>
      </c>
      <c r="AN16" s="73">
        <v>7.6109999999999998</v>
      </c>
      <c r="AO16" s="73">
        <v>0</v>
      </c>
      <c r="AP16" s="73">
        <v>0</v>
      </c>
      <c r="AQ16" s="73">
        <v>0</v>
      </c>
      <c r="AR16" s="73">
        <v>0</v>
      </c>
      <c r="AS16" s="73">
        <v>0</v>
      </c>
      <c r="AT16" s="73">
        <v>0</v>
      </c>
      <c r="AU16" s="73">
        <v>0</v>
      </c>
      <c r="AV16" s="73">
        <v>2.274</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6.9649999999999999</v>
      </c>
      <c r="DU16" s="73">
        <v>0</v>
      </c>
      <c r="DV16" s="73">
        <v>0</v>
      </c>
      <c r="DW16" s="73">
        <v>0</v>
      </c>
      <c r="DX16" s="73">
        <v>0</v>
      </c>
      <c r="DY16" s="73">
        <v>5.141</v>
      </c>
      <c r="DZ16" s="73">
        <v>2.6669999999999998</v>
      </c>
      <c r="EA16" s="73">
        <v>0</v>
      </c>
      <c r="EB16" s="73">
        <v>0</v>
      </c>
      <c r="EC16" s="73">
        <v>0</v>
      </c>
      <c r="ED16" s="73">
        <v>0</v>
      </c>
      <c r="EE16" s="73">
        <v>43.13</v>
      </c>
      <c r="EF16" s="73">
        <v>0</v>
      </c>
      <c r="EG16" s="73">
        <v>0</v>
      </c>
      <c r="EH16" s="73">
        <v>0</v>
      </c>
      <c r="EI16" s="73">
        <v>0</v>
      </c>
      <c r="EJ16" s="73">
        <v>7.8120000000000003</v>
      </c>
      <c r="EK16" s="73">
        <v>0</v>
      </c>
      <c r="EL16" s="73">
        <v>0</v>
      </c>
      <c r="EM16" s="73">
        <v>3.673</v>
      </c>
      <c r="EN16" s="73">
        <v>0</v>
      </c>
      <c r="EO16" s="73">
        <v>7.6109999999999998</v>
      </c>
      <c r="EP16" s="73">
        <v>0</v>
      </c>
      <c r="EQ16" s="73">
        <v>0</v>
      </c>
      <c r="ER16" s="73">
        <v>0</v>
      </c>
      <c r="ES16" s="73">
        <v>0</v>
      </c>
      <c r="ET16" s="73">
        <v>0</v>
      </c>
      <c r="EU16" s="73">
        <v>0</v>
      </c>
      <c r="EV16" s="73">
        <v>0</v>
      </c>
      <c r="EW16" s="73">
        <v>2.274</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76.998999999999995</v>
      </c>
      <c r="HL16" s="73">
        <v>0</v>
      </c>
      <c r="HM16" s="73">
        <v>2.274</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76.998999999999995</v>
      </c>
      <c r="IG16" s="73">
        <v>0</v>
      </c>
      <c r="IH16" s="73">
        <v>2.274</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1</v>
      </c>
      <c r="JG16" s="71">
        <v>0</v>
      </c>
      <c r="JH16" s="71">
        <v>0</v>
      </c>
      <c r="JI16" s="71">
        <v>0</v>
      </c>
      <c r="JJ16" s="71">
        <v>0</v>
      </c>
      <c r="JK16" s="71">
        <v>1</v>
      </c>
      <c r="JL16" s="71">
        <v>1</v>
      </c>
      <c r="JM16" s="71">
        <v>0</v>
      </c>
      <c r="JN16" s="71">
        <v>0</v>
      </c>
      <c r="JO16" s="71">
        <v>0</v>
      </c>
      <c r="JP16" s="71">
        <v>0</v>
      </c>
      <c r="JQ16" s="71">
        <v>1</v>
      </c>
      <c r="JR16" s="71">
        <v>0</v>
      </c>
      <c r="JS16" s="71">
        <v>0</v>
      </c>
      <c r="JT16" s="71">
        <v>0</v>
      </c>
      <c r="JU16" s="71">
        <v>0</v>
      </c>
      <c r="JV16" s="71">
        <v>1</v>
      </c>
      <c r="JW16" s="71">
        <v>0</v>
      </c>
      <c r="JX16" s="71">
        <v>0</v>
      </c>
      <c r="JY16" s="71">
        <v>1</v>
      </c>
      <c r="JZ16" s="71">
        <v>0</v>
      </c>
      <c r="KA16" s="71">
        <v>1</v>
      </c>
      <c r="KB16" s="71">
        <v>0</v>
      </c>
      <c r="KC16" s="71">
        <v>0</v>
      </c>
      <c r="KD16" s="71">
        <v>0</v>
      </c>
      <c r="KE16" s="71">
        <v>0</v>
      </c>
      <c r="KF16" s="71">
        <v>0</v>
      </c>
      <c r="KG16" s="71">
        <v>0</v>
      </c>
      <c r="KH16" s="71">
        <v>0</v>
      </c>
      <c r="KI16" s="71">
        <v>1</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1</v>
      </c>
      <c r="NH16" s="71">
        <v>0</v>
      </c>
      <c r="NI16" s="71">
        <v>0</v>
      </c>
      <c r="NJ16" s="71">
        <v>0</v>
      </c>
      <c r="NK16" s="71">
        <v>0</v>
      </c>
      <c r="NL16" s="71">
        <v>1</v>
      </c>
      <c r="NM16" s="71">
        <v>1</v>
      </c>
      <c r="NN16" s="71">
        <v>0</v>
      </c>
      <c r="NO16" s="71">
        <v>0</v>
      </c>
      <c r="NP16" s="71">
        <v>0</v>
      </c>
      <c r="NQ16" s="71">
        <v>0</v>
      </c>
      <c r="NR16" s="71">
        <v>1</v>
      </c>
      <c r="NS16" s="71">
        <v>0</v>
      </c>
      <c r="NT16" s="71">
        <v>0</v>
      </c>
      <c r="NU16" s="71">
        <v>0</v>
      </c>
      <c r="NV16" s="71">
        <v>0</v>
      </c>
      <c r="NW16" s="71">
        <v>1</v>
      </c>
      <c r="NX16" s="71">
        <v>0</v>
      </c>
      <c r="NY16" s="71">
        <v>0</v>
      </c>
      <c r="NZ16" s="71">
        <v>1</v>
      </c>
      <c r="OA16" s="71">
        <v>0</v>
      </c>
      <c r="OB16" s="71">
        <v>1</v>
      </c>
      <c r="OC16" s="71">
        <v>0</v>
      </c>
      <c r="OD16" s="71">
        <v>0</v>
      </c>
      <c r="OE16" s="71">
        <v>0</v>
      </c>
      <c r="OF16" s="71">
        <v>0</v>
      </c>
      <c r="OG16" s="71">
        <v>0</v>
      </c>
      <c r="OH16" s="71">
        <v>0</v>
      </c>
      <c r="OI16" s="71">
        <v>0</v>
      </c>
      <c r="OJ16" s="71">
        <v>1</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7</v>
      </c>
      <c r="QY16" s="71">
        <v>0</v>
      </c>
      <c r="QZ16" s="71">
        <v>1</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7</v>
      </c>
      <c r="RT16" s="71">
        <v>0</v>
      </c>
      <c r="RU16" s="71">
        <v>1</v>
      </c>
      <c r="RV16" s="71">
        <v>0</v>
      </c>
      <c r="RW16" s="71">
        <v>0</v>
      </c>
      <c r="RX16" s="71">
        <v>0</v>
      </c>
      <c r="RY16" s="71">
        <v>0</v>
      </c>
      <c r="RZ16" s="71">
        <v>0</v>
      </c>
      <c r="SA16" s="71">
        <v>0</v>
      </c>
      <c r="SB16" s="71">
        <v>0</v>
      </c>
      <c r="SC16" s="71">
        <v>0</v>
      </c>
      <c r="SD16" s="71">
        <v>0</v>
      </c>
      <c r="SE16" s="71">
        <v>0</v>
      </c>
      <c r="SF16" s="71">
        <v>0</v>
      </c>
      <c r="SG16" s="71">
        <v>0</v>
      </c>
      <c r="SH16" s="71">
        <v>0</v>
      </c>
    </row>
    <row r="17" spans="1:502">
      <c r="A17" s="16" t="s">
        <v>2233</v>
      </c>
      <c r="B17" s="70">
        <v>9</v>
      </c>
      <c r="C17" s="70">
        <v>9</v>
      </c>
      <c r="D17" s="70">
        <v>1</v>
      </c>
      <c r="E17" s="70">
        <v>2012</v>
      </c>
      <c r="F17" s="70" t="s">
        <v>179</v>
      </c>
      <c r="G17" s="1073" t="s">
        <v>2224</v>
      </c>
      <c r="H17" s="70" t="s">
        <v>2225</v>
      </c>
      <c r="I17" s="1066"/>
      <c r="J17" s="73">
        <v>0</v>
      </c>
      <c r="K17" s="73">
        <v>0</v>
      </c>
      <c r="L17" s="73">
        <v>0</v>
      </c>
      <c r="M17" s="73">
        <v>0</v>
      </c>
      <c r="N17" s="73">
        <v>0</v>
      </c>
      <c r="O17" s="73">
        <v>0</v>
      </c>
      <c r="P17" s="73">
        <v>0</v>
      </c>
      <c r="Q17" s="73">
        <v>0</v>
      </c>
      <c r="R17" s="73">
        <v>0</v>
      </c>
      <c r="S17" s="73">
        <v>6.327</v>
      </c>
      <c r="T17" s="73">
        <v>0</v>
      </c>
      <c r="U17" s="73">
        <v>0</v>
      </c>
      <c r="V17" s="73">
        <v>0</v>
      </c>
      <c r="W17" s="73">
        <v>0</v>
      </c>
      <c r="X17" s="73">
        <v>5.7309999999999999</v>
      </c>
      <c r="Y17" s="73">
        <v>2.9969999999999999</v>
      </c>
      <c r="Z17" s="73">
        <v>0</v>
      </c>
      <c r="AA17" s="73">
        <v>0</v>
      </c>
      <c r="AB17" s="73">
        <v>0</v>
      </c>
      <c r="AC17" s="73">
        <v>0</v>
      </c>
      <c r="AD17" s="73">
        <v>46.744999999999997</v>
      </c>
      <c r="AE17" s="73">
        <v>0</v>
      </c>
      <c r="AF17" s="73">
        <v>2.6120000000000001</v>
      </c>
      <c r="AG17" s="73">
        <v>0</v>
      </c>
      <c r="AH17" s="73">
        <v>0</v>
      </c>
      <c r="AI17" s="73">
        <v>10.034000000000001</v>
      </c>
      <c r="AJ17" s="73">
        <v>0</v>
      </c>
      <c r="AK17" s="73">
        <v>0</v>
      </c>
      <c r="AL17" s="73">
        <v>4.5599999999999996</v>
      </c>
      <c r="AM17" s="73">
        <v>0</v>
      </c>
      <c r="AN17" s="73">
        <v>8.4149999999999991</v>
      </c>
      <c r="AO17" s="73">
        <v>0</v>
      </c>
      <c r="AP17" s="73">
        <v>0</v>
      </c>
      <c r="AQ17" s="73">
        <v>0</v>
      </c>
      <c r="AR17" s="73">
        <v>0</v>
      </c>
      <c r="AS17" s="73">
        <v>0</v>
      </c>
      <c r="AT17" s="73">
        <v>0</v>
      </c>
      <c r="AU17" s="73">
        <v>0</v>
      </c>
      <c r="AV17" s="73">
        <v>2.9140000000000001</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6.327</v>
      </c>
      <c r="DU17" s="73">
        <v>0</v>
      </c>
      <c r="DV17" s="73">
        <v>0</v>
      </c>
      <c r="DW17" s="73">
        <v>0</v>
      </c>
      <c r="DX17" s="73">
        <v>0</v>
      </c>
      <c r="DY17" s="73">
        <v>5.7309999999999999</v>
      </c>
      <c r="DZ17" s="73">
        <v>2.9969999999999999</v>
      </c>
      <c r="EA17" s="73">
        <v>0</v>
      </c>
      <c r="EB17" s="73">
        <v>0</v>
      </c>
      <c r="EC17" s="73">
        <v>0</v>
      </c>
      <c r="ED17" s="73">
        <v>0</v>
      </c>
      <c r="EE17" s="73">
        <v>46.744999999999997</v>
      </c>
      <c r="EF17" s="73">
        <v>0</v>
      </c>
      <c r="EG17" s="73">
        <v>2.6120000000000001</v>
      </c>
      <c r="EH17" s="73">
        <v>0</v>
      </c>
      <c r="EI17" s="73">
        <v>0</v>
      </c>
      <c r="EJ17" s="73">
        <v>10.034000000000001</v>
      </c>
      <c r="EK17" s="73">
        <v>0</v>
      </c>
      <c r="EL17" s="73">
        <v>0</v>
      </c>
      <c r="EM17" s="73">
        <v>4.5599999999999996</v>
      </c>
      <c r="EN17" s="73">
        <v>0</v>
      </c>
      <c r="EO17" s="73">
        <v>8.4149999999999991</v>
      </c>
      <c r="EP17" s="73">
        <v>0</v>
      </c>
      <c r="EQ17" s="73">
        <v>0</v>
      </c>
      <c r="ER17" s="73">
        <v>0</v>
      </c>
      <c r="ES17" s="73">
        <v>0</v>
      </c>
      <c r="ET17" s="73">
        <v>0</v>
      </c>
      <c r="EU17" s="73">
        <v>0</v>
      </c>
      <c r="EV17" s="73">
        <v>0</v>
      </c>
      <c r="EW17" s="73">
        <v>2.9140000000000001</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87.421000000000006</v>
      </c>
      <c r="HL17" s="73">
        <v>0</v>
      </c>
      <c r="HM17" s="73">
        <v>2.9140000000000001</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87.421000000000006</v>
      </c>
      <c r="IG17" s="73">
        <v>0</v>
      </c>
      <c r="IH17" s="73">
        <v>2.9140000000000001</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1</v>
      </c>
      <c r="JG17" s="71">
        <v>0</v>
      </c>
      <c r="JH17" s="71">
        <v>0</v>
      </c>
      <c r="JI17" s="71">
        <v>0</v>
      </c>
      <c r="JJ17" s="71">
        <v>0</v>
      </c>
      <c r="JK17" s="71">
        <v>1</v>
      </c>
      <c r="JL17" s="71">
        <v>1</v>
      </c>
      <c r="JM17" s="71">
        <v>0</v>
      </c>
      <c r="JN17" s="71">
        <v>0</v>
      </c>
      <c r="JO17" s="71">
        <v>0</v>
      </c>
      <c r="JP17" s="71">
        <v>0</v>
      </c>
      <c r="JQ17" s="71">
        <v>1</v>
      </c>
      <c r="JR17" s="71">
        <v>0</v>
      </c>
      <c r="JS17" s="71">
        <v>1</v>
      </c>
      <c r="JT17" s="71">
        <v>0</v>
      </c>
      <c r="JU17" s="71">
        <v>0</v>
      </c>
      <c r="JV17" s="71">
        <v>1</v>
      </c>
      <c r="JW17" s="71">
        <v>0</v>
      </c>
      <c r="JX17" s="71">
        <v>0</v>
      </c>
      <c r="JY17" s="71">
        <v>1</v>
      </c>
      <c r="JZ17" s="71">
        <v>0</v>
      </c>
      <c r="KA17" s="71">
        <v>1</v>
      </c>
      <c r="KB17" s="71">
        <v>0</v>
      </c>
      <c r="KC17" s="71">
        <v>0</v>
      </c>
      <c r="KD17" s="71">
        <v>0</v>
      </c>
      <c r="KE17" s="71">
        <v>0</v>
      </c>
      <c r="KF17" s="71">
        <v>0</v>
      </c>
      <c r="KG17" s="71">
        <v>0</v>
      </c>
      <c r="KH17" s="71">
        <v>0</v>
      </c>
      <c r="KI17" s="71">
        <v>1</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1</v>
      </c>
      <c r="NH17" s="71">
        <v>0</v>
      </c>
      <c r="NI17" s="71">
        <v>0</v>
      </c>
      <c r="NJ17" s="71">
        <v>0</v>
      </c>
      <c r="NK17" s="71">
        <v>0</v>
      </c>
      <c r="NL17" s="71">
        <v>1</v>
      </c>
      <c r="NM17" s="71">
        <v>1</v>
      </c>
      <c r="NN17" s="71">
        <v>0</v>
      </c>
      <c r="NO17" s="71">
        <v>0</v>
      </c>
      <c r="NP17" s="71">
        <v>0</v>
      </c>
      <c r="NQ17" s="71">
        <v>0</v>
      </c>
      <c r="NR17" s="71">
        <v>1</v>
      </c>
      <c r="NS17" s="71">
        <v>0</v>
      </c>
      <c r="NT17" s="71">
        <v>1</v>
      </c>
      <c r="NU17" s="71">
        <v>0</v>
      </c>
      <c r="NV17" s="71">
        <v>0</v>
      </c>
      <c r="NW17" s="71">
        <v>1</v>
      </c>
      <c r="NX17" s="71">
        <v>0</v>
      </c>
      <c r="NY17" s="71">
        <v>0</v>
      </c>
      <c r="NZ17" s="71">
        <v>1</v>
      </c>
      <c r="OA17" s="71">
        <v>0</v>
      </c>
      <c r="OB17" s="71">
        <v>1</v>
      </c>
      <c r="OC17" s="71">
        <v>0</v>
      </c>
      <c r="OD17" s="71">
        <v>0</v>
      </c>
      <c r="OE17" s="71">
        <v>0</v>
      </c>
      <c r="OF17" s="71">
        <v>0</v>
      </c>
      <c r="OG17" s="71">
        <v>0</v>
      </c>
      <c r="OH17" s="71">
        <v>0</v>
      </c>
      <c r="OI17" s="71">
        <v>0</v>
      </c>
      <c r="OJ17" s="71">
        <v>1</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8</v>
      </c>
      <c r="QY17" s="71">
        <v>0</v>
      </c>
      <c r="QZ17" s="71">
        <v>1</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8</v>
      </c>
      <c r="RT17" s="71">
        <v>0</v>
      </c>
      <c r="RU17" s="71">
        <v>1</v>
      </c>
      <c r="RV17" s="71">
        <v>0</v>
      </c>
      <c r="RW17" s="71">
        <v>0</v>
      </c>
      <c r="RX17" s="71">
        <v>0</v>
      </c>
      <c r="RY17" s="71">
        <v>0</v>
      </c>
      <c r="RZ17" s="71">
        <v>0</v>
      </c>
      <c r="SA17" s="71">
        <v>0</v>
      </c>
      <c r="SB17" s="71">
        <v>0</v>
      </c>
      <c r="SC17" s="71">
        <v>0</v>
      </c>
      <c r="SD17" s="71">
        <v>0</v>
      </c>
      <c r="SE17" s="71">
        <v>0</v>
      </c>
      <c r="SF17" s="71">
        <v>0</v>
      </c>
      <c r="SG17" s="71">
        <v>0</v>
      </c>
      <c r="SH17" s="71">
        <v>0</v>
      </c>
    </row>
    <row r="18" spans="1:502">
      <c r="A18" s="16" t="s">
        <v>2234</v>
      </c>
      <c r="B18" s="70">
        <v>10</v>
      </c>
      <c r="C18" s="70">
        <v>10</v>
      </c>
      <c r="D18" s="70">
        <v>1</v>
      </c>
      <c r="E18" s="70">
        <v>2013</v>
      </c>
      <c r="F18" s="70" t="s">
        <v>180</v>
      </c>
      <c r="G18" s="1073" t="s">
        <v>2224</v>
      </c>
      <c r="H18" s="70" t="s">
        <v>2225</v>
      </c>
      <c r="I18" s="1066"/>
      <c r="J18" s="73">
        <v>0</v>
      </c>
      <c r="K18" s="73">
        <v>0</v>
      </c>
      <c r="L18" s="73">
        <v>0</v>
      </c>
      <c r="M18" s="73">
        <v>0</v>
      </c>
      <c r="N18" s="73">
        <v>0</v>
      </c>
      <c r="O18" s="73">
        <v>0</v>
      </c>
      <c r="P18" s="73">
        <v>0</v>
      </c>
      <c r="Q18" s="73">
        <v>0</v>
      </c>
      <c r="R18" s="73">
        <v>0</v>
      </c>
      <c r="S18" s="73">
        <v>6.5780000000000003</v>
      </c>
      <c r="T18" s="73">
        <v>0</v>
      </c>
      <c r="U18" s="73">
        <v>0</v>
      </c>
      <c r="V18" s="73">
        <v>0</v>
      </c>
      <c r="W18" s="73">
        <v>0</v>
      </c>
      <c r="X18" s="73">
        <v>6.4050000000000002</v>
      </c>
      <c r="Y18" s="73">
        <v>3.1920000000000002</v>
      </c>
      <c r="Z18" s="73">
        <v>0</v>
      </c>
      <c r="AA18" s="73">
        <v>0</v>
      </c>
      <c r="AB18" s="73">
        <v>0</v>
      </c>
      <c r="AC18" s="73">
        <v>0</v>
      </c>
      <c r="AD18" s="73">
        <v>50.607999999999997</v>
      </c>
      <c r="AE18" s="73">
        <v>0</v>
      </c>
      <c r="AF18" s="73">
        <v>3.87</v>
      </c>
      <c r="AG18" s="73">
        <v>0</v>
      </c>
      <c r="AH18" s="73">
        <v>0</v>
      </c>
      <c r="AI18" s="73">
        <v>11.433999999999999</v>
      </c>
      <c r="AJ18" s="73">
        <v>0</v>
      </c>
      <c r="AK18" s="73">
        <v>0</v>
      </c>
      <c r="AL18" s="73">
        <v>5.6589999999999998</v>
      </c>
      <c r="AM18" s="73">
        <v>0</v>
      </c>
      <c r="AN18" s="73">
        <v>10.109</v>
      </c>
      <c r="AO18" s="73">
        <v>0</v>
      </c>
      <c r="AP18" s="73">
        <v>0</v>
      </c>
      <c r="AQ18" s="73">
        <v>0</v>
      </c>
      <c r="AR18" s="73">
        <v>0</v>
      </c>
      <c r="AS18" s="73">
        <v>0</v>
      </c>
      <c r="AT18" s="73">
        <v>0</v>
      </c>
      <c r="AU18" s="73">
        <v>0</v>
      </c>
      <c r="AV18" s="73">
        <v>3.4409999999999998</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6.5780000000000003</v>
      </c>
      <c r="DU18" s="73">
        <v>0</v>
      </c>
      <c r="DV18" s="73">
        <v>0</v>
      </c>
      <c r="DW18" s="73">
        <v>0</v>
      </c>
      <c r="DX18" s="73">
        <v>0</v>
      </c>
      <c r="DY18" s="73">
        <v>6.4050000000000002</v>
      </c>
      <c r="DZ18" s="73">
        <v>3.1920000000000002</v>
      </c>
      <c r="EA18" s="73">
        <v>0</v>
      </c>
      <c r="EB18" s="73">
        <v>0</v>
      </c>
      <c r="EC18" s="73">
        <v>0</v>
      </c>
      <c r="ED18" s="73">
        <v>0</v>
      </c>
      <c r="EE18" s="73">
        <v>50.607999999999997</v>
      </c>
      <c r="EF18" s="73">
        <v>0</v>
      </c>
      <c r="EG18" s="73">
        <v>3.87</v>
      </c>
      <c r="EH18" s="73">
        <v>0</v>
      </c>
      <c r="EI18" s="73">
        <v>0</v>
      </c>
      <c r="EJ18" s="73">
        <v>11.433999999999999</v>
      </c>
      <c r="EK18" s="73">
        <v>0</v>
      </c>
      <c r="EL18" s="73">
        <v>0</v>
      </c>
      <c r="EM18" s="73">
        <v>5.6589999999999998</v>
      </c>
      <c r="EN18" s="73">
        <v>0</v>
      </c>
      <c r="EO18" s="73">
        <v>10.109</v>
      </c>
      <c r="EP18" s="73">
        <v>0</v>
      </c>
      <c r="EQ18" s="73">
        <v>0</v>
      </c>
      <c r="ER18" s="73">
        <v>0</v>
      </c>
      <c r="ES18" s="73">
        <v>0</v>
      </c>
      <c r="ET18" s="73">
        <v>0</v>
      </c>
      <c r="EU18" s="73">
        <v>0</v>
      </c>
      <c r="EV18" s="73">
        <v>0</v>
      </c>
      <c r="EW18" s="73">
        <v>3.4409999999999998</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97.855000000000004</v>
      </c>
      <c r="HL18" s="73">
        <v>0</v>
      </c>
      <c r="HM18" s="73">
        <v>3.4409999999999998</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97.855000000000004</v>
      </c>
      <c r="IG18" s="73">
        <v>0</v>
      </c>
      <c r="IH18" s="73">
        <v>3.4409999999999998</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1</v>
      </c>
      <c r="JG18" s="71">
        <v>0</v>
      </c>
      <c r="JH18" s="71">
        <v>0</v>
      </c>
      <c r="JI18" s="71">
        <v>0</v>
      </c>
      <c r="JJ18" s="71">
        <v>0</v>
      </c>
      <c r="JK18" s="71">
        <v>1</v>
      </c>
      <c r="JL18" s="71">
        <v>1</v>
      </c>
      <c r="JM18" s="71">
        <v>0</v>
      </c>
      <c r="JN18" s="71">
        <v>0</v>
      </c>
      <c r="JO18" s="71">
        <v>0</v>
      </c>
      <c r="JP18" s="71">
        <v>0</v>
      </c>
      <c r="JQ18" s="71">
        <v>1</v>
      </c>
      <c r="JR18" s="71">
        <v>0</v>
      </c>
      <c r="JS18" s="71">
        <v>1</v>
      </c>
      <c r="JT18" s="71">
        <v>0</v>
      </c>
      <c r="JU18" s="71">
        <v>0</v>
      </c>
      <c r="JV18" s="71">
        <v>1</v>
      </c>
      <c r="JW18" s="71">
        <v>0</v>
      </c>
      <c r="JX18" s="71">
        <v>0</v>
      </c>
      <c r="JY18" s="71">
        <v>1</v>
      </c>
      <c r="JZ18" s="71">
        <v>0</v>
      </c>
      <c r="KA18" s="71">
        <v>1</v>
      </c>
      <c r="KB18" s="71">
        <v>0</v>
      </c>
      <c r="KC18" s="71">
        <v>0</v>
      </c>
      <c r="KD18" s="71">
        <v>0</v>
      </c>
      <c r="KE18" s="71">
        <v>0</v>
      </c>
      <c r="KF18" s="71">
        <v>0</v>
      </c>
      <c r="KG18" s="71">
        <v>0</v>
      </c>
      <c r="KH18" s="71">
        <v>0</v>
      </c>
      <c r="KI18" s="71">
        <v>1</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1</v>
      </c>
      <c r="NH18" s="71">
        <v>0</v>
      </c>
      <c r="NI18" s="71">
        <v>0</v>
      </c>
      <c r="NJ18" s="71">
        <v>0</v>
      </c>
      <c r="NK18" s="71">
        <v>0</v>
      </c>
      <c r="NL18" s="71">
        <v>1</v>
      </c>
      <c r="NM18" s="71">
        <v>1</v>
      </c>
      <c r="NN18" s="71">
        <v>0</v>
      </c>
      <c r="NO18" s="71">
        <v>0</v>
      </c>
      <c r="NP18" s="71">
        <v>0</v>
      </c>
      <c r="NQ18" s="71">
        <v>0</v>
      </c>
      <c r="NR18" s="71">
        <v>1</v>
      </c>
      <c r="NS18" s="71">
        <v>0</v>
      </c>
      <c r="NT18" s="71">
        <v>1</v>
      </c>
      <c r="NU18" s="71">
        <v>0</v>
      </c>
      <c r="NV18" s="71">
        <v>0</v>
      </c>
      <c r="NW18" s="71">
        <v>1</v>
      </c>
      <c r="NX18" s="71">
        <v>0</v>
      </c>
      <c r="NY18" s="71">
        <v>0</v>
      </c>
      <c r="NZ18" s="71">
        <v>1</v>
      </c>
      <c r="OA18" s="71">
        <v>0</v>
      </c>
      <c r="OB18" s="71">
        <v>1</v>
      </c>
      <c r="OC18" s="71">
        <v>0</v>
      </c>
      <c r="OD18" s="71">
        <v>0</v>
      </c>
      <c r="OE18" s="71">
        <v>0</v>
      </c>
      <c r="OF18" s="71">
        <v>0</v>
      </c>
      <c r="OG18" s="71">
        <v>0</v>
      </c>
      <c r="OH18" s="71">
        <v>0</v>
      </c>
      <c r="OI18" s="71">
        <v>0</v>
      </c>
      <c r="OJ18" s="71">
        <v>1</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8</v>
      </c>
      <c r="QY18" s="71">
        <v>0</v>
      </c>
      <c r="QZ18" s="71">
        <v>1</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8</v>
      </c>
      <c r="RT18" s="71">
        <v>0</v>
      </c>
      <c r="RU18" s="71">
        <v>1</v>
      </c>
      <c r="RV18" s="71">
        <v>0</v>
      </c>
      <c r="RW18" s="71">
        <v>0</v>
      </c>
      <c r="RX18" s="71">
        <v>0</v>
      </c>
      <c r="RY18" s="71">
        <v>0</v>
      </c>
      <c r="RZ18" s="71">
        <v>0</v>
      </c>
      <c r="SA18" s="71">
        <v>0</v>
      </c>
      <c r="SB18" s="71">
        <v>0</v>
      </c>
      <c r="SC18" s="71">
        <v>0</v>
      </c>
      <c r="SD18" s="71">
        <v>0</v>
      </c>
      <c r="SE18" s="71">
        <v>0</v>
      </c>
      <c r="SF18" s="71">
        <v>0</v>
      </c>
      <c r="SG18" s="71">
        <v>0</v>
      </c>
      <c r="SH18" s="71">
        <v>0</v>
      </c>
    </row>
    <row r="19" spans="1:502">
      <c r="A19" s="16" t="s">
        <v>2235</v>
      </c>
      <c r="B19" s="70">
        <v>11</v>
      </c>
      <c r="C19" s="70">
        <v>11</v>
      </c>
      <c r="D19" s="70">
        <v>1</v>
      </c>
      <c r="E19" s="70">
        <v>2014</v>
      </c>
      <c r="F19" s="70" t="s">
        <v>181</v>
      </c>
      <c r="G19" s="1073" t="s">
        <v>2224</v>
      </c>
      <c r="H19" s="70" t="s">
        <v>2225</v>
      </c>
      <c r="I19" s="1066"/>
      <c r="J19" s="73">
        <v>0</v>
      </c>
      <c r="K19" s="73">
        <v>0</v>
      </c>
      <c r="L19" s="73">
        <v>0</v>
      </c>
      <c r="M19" s="73">
        <v>0</v>
      </c>
      <c r="N19" s="73">
        <v>0</v>
      </c>
      <c r="O19" s="73">
        <v>0</v>
      </c>
      <c r="P19" s="73">
        <v>0</v>
      </c>
      <c r="Q19" s="73">
        <v>0</v>
      </c>
      <c r="R19" s="73">
        <v>0</v>
      </c>
      <c r="S19" s="73">
        <v>6.0060000000000002</v>
      </c>
      <c r="T19" s="73">
        <v>0</v>
      </c>
      <c r="U19" s="73">
        <v>0</v>
      </c>
      <c r="V19" s="73">
        <v>0</v>
      </c>
      <c r="W19" s="73">
        <v>0</v>
      </c>
      <c r="X19" s="73">
        <v>6.109</v>
      </c>
      <c r="Y19" s="73">
        <v>2.8839999999999999</v>
      </c>
      <c r="Z19" s="73">
        <v>0</v>
      </c>
      <c r="AA19" s="73">
        <v>0</v>
      </c>
      <c r="AB19" s="73">
        <v>0</v>
      </c>
      <c r="AC19" s="73">
        <v>0</v>
      </c>
      <c r="AD19" s="73">
        <v>47.305999999999997</v>
      </c>
      <c r="AE19" s="73">
        <v>0</v>
      </c>
      <c r="AF19" s="73">
        <v>2.4980000000000002</v>
      </c>
      <c r="AG19" s="73">
        <v>0</v>
      </c>
      <c r="AH19" s="73">
        <v>0</v>
      </c>
      <c r="AI19" s="73">
        <v>14.840999999999999</v>
      </c>
      <c r="AJ19" s="73">
        <v>0</v>
      </c>
      <c r="AK19" s="73">
        <v>0</v>
      </c>
      <c r="AL19" s="73">
        <v>5.4580000000000002</v>
      </c>
      <c r="AM19" s="73">
        <v>0</v>
      </c>
      <c r="AN19" s="73">
        <v>9.4369999999999994</v>
      </c>
      <c r="AO19" s="73">
        <v>0</v>
      </c>
      <c r="AP19" s="73">
        <v>0</v>
      </c>
      <c r="AQ19" s="73">
        <v>0</v>
      </c>
      <c r="AR19" s="73">
        <v>0</v>
      </c>
      <c r="AS19" s="73">
        <v>0</v>
      </c>
      <c r="AT19" s="73">
        <v>0</v>
      </c>
      <c r="AU19" s="73">
        <v>0</v>
      </c>
      <c r="AV19" s="73">
        <v>3.3519999999999999</v>
      </c>
      <c r="AW19" s="73">
        <v>0</v>
      </c>
      <c r="AX19" s="73">
        <v>0</v>
      </c>
      <c r="AY19" s="73">
        <v>0</v>
      </c>
      <c r="AZ19" s="73">
        <v>0</v>
      </c>
      <c r="BA19" s="73">
        <v>6.8940000000000001</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2.4289999999999998</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6.0060000000000002</v>
      </c>
      <c r="DU19" s="73">
        <v>0</v>
      </c>
      <c r="DV19" s="73">
        <v>0</v>
      </c>
      <c r="DW19" s="73">
        <v>0</v>
      </c>
      <c r="DX19" s="73">
        <v>0</v>
      </c>
      <c r="DY19" s="73">
        <v>6.109</v>
      </c>
      <c r="DZ19" s="73">
        <v>2.8839999999999999</v>
      </c>
      <c r="EA19" s="73">
        <v>0</v>
      </c>
      <c r="EB19" s="73">
        <v>0</v>
      </c>
      <c r="EC19" s="73">
        <v>0</v>
      </c>
      <c r="ED19" s="73">
        <v>0</v>
      </c>
      <c r="EE19" s="73">
        <v>47.305999999999997</v>
      </c>
      <c r="EF19" s="73">
        <v>0</v>
      </c>
      <c r="EG19" s="73">
        <v>2.4980000000000002</v>
      </c>
      <c r="EH19" s="73">
        <v>0</v>
      </c>
      <c r="EI19" s="73">
        <v>0</v>
      </c>
      <c r="EJ19" s="73">
        <v>14.840999999999999</v>
      </c>
      <c r="EK19" s="73">
        <v>0</v>
      </c>
      <c r="EL19" s="73">
        <v>0</v>
      </c>
      <c r="EM19" s="73">
        <v>5.4580000000000002</v>
      </c>
      <c r="EN19" s="73">
        <v>0</v>
      </c>
      <c r="EO19" s="73">
        <v>9.4369999999999994</v>
      </c>
      <c r="EP19" s="73">
        <v>0</v>
      </c>
      <c r="EQ19" s="73">
        <v>0</v>
      </c>
      <c r="ER19" s="73">
        <v>0</v>
      </c>
      <c r="ES19" s="73">
        <v>0</v>
      </c>
      <c r="ET19" s="73">
        <v>0</v>
      </c>
      <c r="EU19" s="73">
        <v>0</v>
      </c>
      <c r="EV19" s="73">
        <v>0</v>
      </c>
      <c r="EW19" s="73">
        <v>3.3519999999999999</v>
      </c>
      <c r="EX19" s="73">
        <v>0</v>
      </c>
      <c r="EY19" s="73">
        <v>0</v>
      </c>
      <c r="EZ19" s="73">
        <v>0</v>
      </c>
      <c r="FA19" s="73">
        <v>0</v>
      </c>
      <c r="FB19" s="73">
        <v>6.8940000000000001</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2.4289999999999998</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94.539000000000001</v>
      </c>
      <c r="HL19" s="73">
        <v>0</v>
      </c>
      <c r="HM19" s="73">
        <v>3.3519999999999999</v>
      </c>
      <c r="HN19" s="73">
        <v>6.8940000000000001</v>
      </c>
      <c r="HO19" s="73">
        <v>0</v>
      </c>
      <c r="HP19" s="73">
        <v>0</v>
      </c>
      <c r="HQ19" s="73">
        <v>0</v>
      </c>
      <c r="HR19" s="73">
        <v>2.4289999999999998</v>
      </c>
      <c r="HS19" s="73">
        <v>0</v>
      </c>
      <c r="HT19" s="73">
        <v>0</v>
      </c>
      <c r="HU19" s="73">
        <v>0</v>
      </c>
      <c r="HV19" s="73">
        <v>0</v>
      </c>
      <c r="HW19" s="73">
        <v>0</v>
      </c>
      <c r="HX19" s="73">
        <v>0</v>
      </c>
      <c r="HY19" s="73">
        <v>0</v>
      </c>
      <c r="HZ19" s="73">
        <v>0</v>
      </c>
      <c r="IA19" s="73">
        <v>0</v>
      </c>
      <c r="IB19" s="73">
        <v>0</v>
      </c>
      <c r="IC19" s="73">
        <v>0</v>
      </c>
      <c r="ID19" s="73">
        <v>0</v>
      </c>
      <c r="IE19" s="73">
        <v>0</v>
      </c>
      <c r="IF19" s="73">
        <v>94.539000000000001</v>
      </c>
      <c r="IG19" s="73">
        <v>0</v>
      </c>
      <c r="IH19" s="73">
        <v>3.3519999999999999</v>
      </c>
      <c r="II19" s="73">
        <v>6.8940000000000001</v>
      </c>
      <c r="IJ19" s="73">
        <v>0</v>
      </c>
      <c r="IK19" s="73">
        <v>0</v>
      </c>
      <c r="IL19" s="73">
        <v>0</v>
      </c>
      <c r="IM19" s="73">
        <v>2.4289999999999998</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1</v>
      </c>
      <c r="JG19" s="71">
        <v>0</v>
      </c>
      <c r="JH19" s="71">
        <v>0</v>
      </c>
      <c r="JI19" s="71">
        <v>0</v>
      </c>
      <c r="JJ19" s="71">
        <v>0</v>
      </c>
      <c r="JK19" s="71">
        <v>1</v>
      </c>
      <c r="JL19" s="71">
        <v>1</v>
      </c>
      <c r="JM19" s="71">
        <v>0</v>
      </c>
      <c r="JN19" s="71">
        <v>0</v>
      </c>
      <c r="JO19" s="71">
        <v>0</v>
      </c>
      <c r="JP19" s="71">
        <v>0</v>
      </c>
      <c r="JQ19" s="71">
        <v>1</v>
      </c>
      <c r="JR19" s="71">
        <v>0</v>
      </c>
      <c r="JS19" s="71">
        <v>1</v>
      </c>
      <c r="JT19" s="71">
        <v>0</v>
      </c>
      <c r="JU19" s="71">
        <v>0</v>
      </c>
      <c r="JV19" s="71">
        <v>1</v>
      </c>
      <c r="JW19" s="71">
        <v>0</v>
      </c>
      <c r="JX19" s="71">
        <v>0</v>
      </c>
      <c r="JY19" s="71">
        <v>1</v>
      </c>
      <c r="JZ19" s="71">
        <v>0</v>
      </c>
      <c r="KA19" s="71">
        <v>1</v>
      </c>
      <c r="KB19" s="71">
        <v>0</v>
      </c>
      <c r="KC19" s="71">
        <v>0</v>
      </c>
      <c r="KD19" s="71">
        <v>0</v>
      </c>
      <c r="KE19" s="71">
        <v>0</v>
      </c>
      <c r="KF19" s="71">
        <v>0</v>
      </c>
      <c r="KG19" s="71">
        <v>0</v>
      </c>
      <c r="KH19" s="71">
        <v>0</v>
      </c>
      <c r="KI19" s="71">
        <v>1</v>
      </c>
      <c r="KJ19" s="71">
        <v>0</v>
      </c>
      <c r="KK19" s="71">
        <v>0</v>
      </c>
      <c r="KL19" s="71">
        <v>0</v>
      </c>
      <c r="KM19" s="71">
        <v>0</v>
      </c>
      <c r="KN19" s="71">
        <v>1</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1</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1</v>
      </c>
      <c r="NH19" s="71">
        <v>0</v>
      </c>
      <c r="NI19" s="71">
        <v>0</v>
      </c>
      <c r="NJ19" s="71">
        <v>0</v>
      </c>
      <c r="NK19" s="71">
        <v>0</v>
      </c>
      <c r="NL19" s="71">
        <v>1</v>
      </c>
      <c r="NM19" s="71">
        <v>1</v>
      </c>
      <c r="NN19" s="71">
        <v>0</v>
      </c>
      <c r="NO19" s="71">
        <v>0</v>
      </c>
      <c r="NP19" s="71">
        <v>0</v>
      </c>
      <c r="NQ19" s="71">
        <v>0</v>
      </c>
      <c r="NR19" s="71">
        <v>1</v>
      </c>
      <c r="NS19" s="71">
        <v>0</v>
      </c>
      <c r="NT19" s="71">
        <v>1</v>
      </c>
      <c r="NU19" s="71">
        <v>0</v>
      </c>
      <c r="NV19" s="71">
        <v>0</v>
      </c>
      <c r="NW19" s="71">
        <v>1</v>
      </c>
      <c r="NX19" s="71">
        <v>0</v>
      </c>
      <c r="NY19" s="71">
        <v>0</v>
      </c>
      <c r="NZ19" s="71">
        <v>1</v>
      </c>
      <c r="OA19" s="71">
        <v>0</v>
      </c>
      <c r="OB19" s="71">
        <v>1</v>
      </c>
      <c r="OC19" s="71">
        <v>0</v>
      </c>
      <c r="OD19" s="71">
        <v>0</v>
      </c>
      <c r="OE19" s="71">
        <v>0</v>
      </c>
      <c r="OF19" s="71">
        <v>0</v>
      </c>
      <c r="OG19" s="71">
        <v>0</v>
      </c>
      <c r="OH19" s="71">
        <v>0</v>
      </c>
      <c r="OI19" s="71">
        <v>0</v>
      </c>
      <c r="OJ19" s="71">
        <v>1</v>
      </c>
      <c r="OK19" s="71">
        <v>0</v>
      </c>
      <c r="OL19" s="71">
        <v>0</v>
      </c>
      <c r="OM19" s="71">
        <v>0</v>
      </c>
      <c r="ON19" s="71">
        <v>0</v>
      </c>
      <c r="OO19" s="71">
        <v>1</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1</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8</v>
      </c>
      <c r="QY19" s="71">
        <v>0</v>
      </c>
      <c r="QZ19" s="71">
        <v>1</v>
      </c>
      <c r="RA19" s="71">
        <v>1</v>
      </c>
      <c r="RB19" s="71">
        <v>0</v>
      </c>
      <c r="RC19" s="71">
        <v>0</v>
      </c>
      <c r="RD19" s="71">
        <v>0</v>
      </c>
      <c r="RE19" s="71">
        <v>1</v>
      </c>
      <c r="RF19" s="71">
        <v>0</v>
      </c>
      <c r="RG19" s="71">
        <v>0</v>
      </c>
      <c r="RH19" s="71">
        <v>0</v>
      </c>
      <c r="RI19" s="71">
        <v>0</v>
      </c>
      <c r="RJ19" s="71">
        <v>0</v>
      </c>
      <c r="RK19" s="71">
        <v>0</v>
      </c>
      <c r="RL19" s="71">
        <v>0</v>
      </c>
      <c r="RM19" s="71">
        <v>0</v>
      </c>
      <c r="RN19" s="71">
        <v>0</v>
      </c>
      <c r="RO19" s="71">
        <v>0</v>
      </c>
      <c r="RP19" s="71">
        <v>0</v>
      </c>
      <c r="RQ19" s="71">
        <v>0</v>
      </c>
      <c r="RR19" s="71">
        <v>0</v>
      </c>
      <c r="RS19" s="71">
        <v>8</v>
      </c>
      <c r="RT19" s="71">
        <v>0</v>
      </c>
      <c r="RU19" s="71">
        <v>1</v>
      </c>
      <c r="RV19" s="71">
        <v>1</v>
      </c>
      <c r="RW19" s="71">
        <v>0</v>
      </c>
      <c r="RX19" s="71">
        <v>0</v>
      </c>
      <c r="RY19" s="71">
        <v>0</v>
      </c>
      <c r="RZ19" s="71">
        <v>1</v>
      </c>
      <c r="SA19" s="71">
        <v>0</v>
      </c>
      <c r="SB19" s="71">
        <v>0</v>
      </c>
      <c r="SC19" s="71">
        <v>0</v>
      </c>
      <c r="SD19" s="71">
        <v>0</v>
      </c>
      <c r="SE19" s="71">
        <v>0</v>
      </c>
      <c r="SF19" s="71">
        <v>0</v>
      </c>
      <c r="SG19" s="71">
        <v>0</v>
      </c>
      <c r="SH19" s="71">
        <v>0</v>
      </c>
    </row>
    <row r="20" spans="1:502">
      <c r="A20" s="16" t="s">
        <v>2236</v>
      </c>
      <c r="B20" s="70">
        <v>12</v>
      </c>
      <c r="C20" s="70">
        <v>12</v>
      </c>
      <c r="D20" s="70">
        <v>1</v>
      </c>
      <c r="E20" s="70">
        <v>2015</v>
      </c>
      <c r="F20" s="70" t="s">
        <v>182</v>
      </c>
      <c r="G20" s="1073" t="s">
        <v>2224</v>
      </c>
      <c r="H20" s="70" t="s">
        <v>2225</v>
      </c>
      <c r="I20" s="1066"/>
      <c r="J20" s="73">
        <v>0</v>
      </c>
      <c r="K20" s="73">
        <v>0</v>
      </c>
      <c r="L20" s="73">
        <v>0</v>
      </c>
      <c r="M20" s="73">
        <v>0</v>
      </c>
      <c r="N20" s="73">
        <v>0</v>
      </c>
      <c r="O20" s="73">
        <v>0</v>
      </c>
      <c r="P20" s="73">
        <v>0</v>
      </c>
      <c r="Q20" s="73">
        <v>0</v>
      </c>
      <c r="R20" s="73">
        <v>0</v>
      </c>
      <c r="S20" s="73">
        <v>6.4770000000000003</v>
      </c>
      <c r="T20" s="73">
        <v>0</v>
      </c>
      <c r="U20" s="73">
        <v>0</v>
      </c>
      <c r="V20" s="73">
        <v>0</v>
      </c>
      <c r="W20" s="73">
        <v>0</v>
      </c>
      <c r="X20" s="73">
        <v>5.8760000000000003</v>
      </c>
      <c r="Y20" s="73">
        <v>2.64</v>
      </c>
      <c r="Z20" s="73">
        <v>0</v>
      </c>
      <c r="AA20" s="73">
        <v>0</v>
      </c>
      <c r="AB20" s="73">
        <v>0</v>
      </c>
      <c r="AC20" s="73">
        <v>0</v>
      </c>
      <c r="AD20" s="73">
        <v>46.15</v>
      </c>
      <c r="AE20" s="73">
        <v>0</v>
      </c>
      <c r="AF20" s="73">
        <v>2.4340000000000002</v>
      </c>
      <c r="AG20" s="73">
        <v>0</v>
      </c>
      <c r="AH20" s="73">
        <v>0</v>
      </c>
      <c r="AI20" s="73">
        <v>14.853</v>
      </c>
      <c r="AJ20" s="73">
        <v>0</v>
      </c>
      <c r="AK20" s="73">
        <v>0</v>
      </c>
      <c r="AL20" s="73">
        <v>4.899</v>
      </c>
      <c r="AM20" s="73">
        <v>0</v>
      </c>
      <c r="AN20" s="73">
        <v>8.6859999999999999</v>
      </c>
      <c r="AO20" s="73">
        <v>0</v>
      </c>
      <c r="AP20" s="73">
        <v>0</v>
      </c>
      <c r="AQ20" s="73">
        <v>0</v>
      </c>
      <c r="AR20" s="73">
        <v>0</v>
      </c>
      <c r="AS20" s="73">
        <v>0</v>
      </c>
      <c r="AT20" s="73">
        <v>0</v>
      </c>
      <c r="AU20" s="73">
        <v>0</v>
      </c>
      <c r="AV20" s="73">
        <v>3.2360000000000002</v>
      </c>
      <c r="AW20" s="73">
        <v>0</v>
      </c>
      <c r="AX20" s="73">
        <v>0</v>
      </c>
      <c r="AY20" s="73">
        <v>0</v>
      </c>
      <c r="AZ20" s="73">
        <v>0</v>
      </c>
      <c r="BA20" s="73">
        <v>6.7309999999999999</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2.3679999999999999</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6.4770000000000003</v>
      </c>
      <c r="DU20" s="73">
        <v>0</v>
      </c>
      <c r="DV20" s="73">
        <v>0</v>
      </c>
      <c r="DW20" s="73">
        <v>0</v>
      </c>
      <c r="DX20" s="73">
        <v>0</v>
      </c>
      <c r="DY20" s="73">
        <v>5.8760000000000003</v>
      </c>
      <c r="DZ20" s="73">
        <v>2.64</v>
      </c>
      <c r="EA20" s="73">
        <v>0</v>
      </c>
      <c r="EB20" s="73">
        <v>0</v>
      </c>
      <c r="EC20" s="73">
        <v>0</v>
      </c>
      <c r="ED20" s="73">
        <v>0</v>
      </c>
      <c r="EE20" s="73">
        <v>46.15</v>
      </c>
      <c r="EF20" s="73">
        <v>0</v>
      </c>
      <c r="EG20" s="73">
        <v>2.4340000000000002</v>
      </c>
      <c r="EH20" s="73">
        <v>0</v>
      </c>
      <c r="EI20" s="73">
        <v>0</v>
      </c>
      <c r="EJ20" s="73">
        <v>14.853</v>
      </c>
      <c r="EK20" s="73">
        <v>0</v>
      </c>
      <c r="EL20" s="73">
        <v>0</v>
      </c>
      <c r="EM20" s="73">
        <v>4.899</v>
      </c>
      <c r="EN20" s="73">
        <v>0</v>
      </c>
      <c r="EO20" s="73">
        <v>8.6859999999999999</v>
      </c>
      <c r="EP20" s="73">
        <v>0</v>
      </c>
      <c r="EQ20" s="73">
        <v>0</v>
      </c>
      <c r="ER20" s="73">
        <v>0</v>
      </c>
      <c r="ES20" s="73">
        <v>0</v>
      </c>
      <c r="ET20" s="73">
        <v>0</v>
      </c>
      <c r="EU20" s="73">
        <v>0</v>
      </c>
      <c r="EV20" s="73">
        <v>0</v>
      </c>
      <c r="EW20" s="73">
        <v>3.2360000000000002</v>
      </c>
      <c r="EX20" s="73">
        <v>0</v>
      </c>
      <c r="EY20" s="73">
        <v>0</v>
      </c>
      <c r="EZ20" s="73">
        <v>0</v>
      </c>
      <c r="FA20" s="73">
        <v>0</v>
      </c>
      <c r="FB20" s="73">
        <v>6.7309999999999999</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2.3679999999999999</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92.015000000000001</v>
      </c>
      <c r="HL20" s="73">
        <v>0</v>
      </c>
      <c r="HM20" s="73">
        <v>3.2360000000000002</v>
      </c>
      <c r="HN20" s="73">
        <v>6.7309999999999999</v>
      </c>
      <c r="HO20" s="73">
        <v>0</v>
      </c>
      <c r="HP20" s="73">
        <v>0</v>
      </c>
      <c r="HQ20" s="73">
        <v>0</v>
      </c>
      <c r="HR20" s="73">
        <v>2.3679999999999999</v>
      </c>
      <c r="HS20" s="73">
        <v>0</v>
      </c>
      <c r="HT20" s="73">
        <v>0</v>
      </c>
      <c r="HU20" s="73">
        <v>0</v>
      </c>
      <c r="HV20" s="73">
        <v>0</v>
      </c>
      <c r="HW20" s="73">
        <v>0</v>
      </c>
      <c r="HX20" s="73">
        <v>0</v>
      </c>
      <c r="HY20" s="73">
        <v>0</v>
      </c>
      <c r="HZ20" s="73">
        <v>0</v>
      </c>
      <c r="IA20" s="73">
        <v>0</v>
      </c>
      <c r="IB20" s="73">
        <v>0</v>
      </c>
      <c r="IC20" s="73">
        <v>0</v>
      </c>
      <c r="ID20" s="73">
        <v>0</v>
      </c>
      <c r="IE20" s="73">
        <v>0</v>
      </c>
      <c r="IF20" s="73">
        <v>92.015000000000001</v>
      </c>
      <c r="IG20" s="73">
        <v>0</v>
      </c>
      <c r="IH20" s="73">
        <v>3.2360000000000002</v>
      </c>
      <c r="II20" s="73">
        <v>6.7309999999999999</v>
      </c>
      <c r="IJ20" s="73">
        <v>0</v>
      </c>
      <c r="IK20" s="73">
        <v>0</v>
      </c>
      <c r="IL20" s="73">
        <v>0</v>
      </c>
      <c r="IM20" s="73">
        <v>2.3679999999999999</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1</v>
      </c>
      <c r="JG20" s="71">
        <v>0</v>
      </c>
      <c r="JH20" s="71">
        <v>0</v>
      </c>
      <c r="JI20" s="71">
        <v>0</v>
      </c>
      <c r="JJ20" s="71">
        <v>0</v>
      </c>
      <c r="JK20" s="71">
        <v>1</v>
      </c>
      <c r="JL20" s="71">
        <v>1</v>
      </c>
      <c r="JM20" s="71">
        <v>0</v>
      </c>
      <c r="JN20" s="71">
        <v>0</v>
      </c>
      <c r="JO20" s="71">
        <v>0</v>
      </c>
      <c r="JP20" s="71">
        <v>0</v>
      </c>
      <c r="JQ20" s="71">
        <v>1</v>
      </c>
      <c r="JR20" s="71">
        <v>0</v>
      </c>
      <c r="JS20" s="71">
        <v>1</v>
      </c>
      <c r="JT20" s="71">
        <v>0</v>
      </c>
      <c r="JU20" s="71">
        <v>0</v>
      </c>
      <c r="JV20" s="71">
        <v>1</v>
      </c>
      <c r="JW20" s="71">
        <v>0</v>
      </c>
      <c r="JX20" s="71">
        <v>0</v>
      </c>
      <c r="JY20" s="71">
        <v>1</v>
      </c>
      <c r="JZ20" s="71">
        <v>0</v>
      </c>
      <c r="KA20" s="71">
        <v>1</v>
      </c>
      <c r="KB20" s="71">
        <v>0</v>
      </c>
      <c r="KC20" s="71">
        <v>0</v>
      </c>
      <c r="KD20" s="71">
        <v>0</v>
      </c>
      <c r="KE20" s="71">
        <v>0</v>
      </c>
      <c r="KF20" s="71">
        <v>0</v>
      </c>
      <c r="KG20" s="71">
        <v>0</v>
      </c>
      <c r="KH20" s="71">
        <v>0</v>
      </c>
      <c r="KI20" s="71">
        <v>1</v>
      </c>
      <c r="KJ20" s="71">
        <v>0</v>
      </c>
      <c r="KK20" s="71">
        <v>0</v>
      </c>
      <c r="KL20" s="71">
        <v>0</v>
      </c>
      <c r="KM20" s="71">
        <v>0</v>
      </c>
      <c r="KN20" s="71">
        <v>1</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1</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1</v>
      </c>
      <c r="NH20" s="71">
        <v>0</v>
      </c>
      <c r="NI20" s="71">
        <v>0</v>
      </c>
      <c r="NJ20" s="71">
        <v>0</v>
      </c>
      <c r="NK20" s="71">
        <v>0</v>
      </c>
      <c r="NL20" s="71">
        <v>1</v>
      </c>
      <c r="NM20" s="71">
        <v>1</v>
      </c>
      <c r="NN20" s="71">
        <v>0</v>
      </c>
      <c r="NO20" s="71">
        <v>0</v>
      </c>
      <c r="NP20" s="71">
        <v>0</v>
      </c>
      <c r="NQ20" s="71">
        <v>0</v>
      </c>
      <c r="NR20" s="71">
        <v>1</v>
      </c>
      <c r="NS20" s="71">
        <v>0</v>
      </c>
      <c r="NT20" s="71">
        <v>1</v>
      </c>
      <c r="NU20" s="71">
        <v>0</v>
      </c>
      <c r="NV20" s="71">
        <v>0</v>
      </c>
      <c r="NW20" s="71">
        <v>1</v>
      </c>
      <c r="NX20" s="71">
        <v>0</v>
      </c>
      <c r="NY20" s="71">
        <v>0</v>
      </c>
      <c r="NZ20" s="71">
        <v>1</v>
      </c>
      <c r="OA20" s="71">
        <v>0</v>
      </c>
      <c r="OB20" s="71">
        <v>1</v>
      </c>
      <c r="OC20" s="71">
        <v>0</v>
      </c>
      <c r="OD20" s="71">
        <v>0</v>
      </c>
      <c r="OE20" s="71">
        <v>0</v>
      </c>
      <c r="OF20" s="71">
        <v>0</v>
      </c>
      <c r="OG20" s="71">
        <v>0</v>
      </c>
      <c r="OH20" s="71">
        <v>0</v>
      </c>
      <c r="OI20" s="71">
        <v>0</v>
      </c>
      <c r="OJ20" s="71">
        <v>1</v>
      </c>
      <c r="OK20" s="71">
        <v>0</v>
      </c>
      <c r="OL20" s="71">
        <v>0</v>
      </c>
      <c r="OM20" s="71">
        <v>0</v>
      </c>
      <c r="ON20" s="71">
        <v>0</v>
      </c>
      <c r="OO20" s="71">
        <v>1</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1</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8</v>
      </c>
      <c r="QY20" s="71">
        <v>0</v>
      </c>
      <c r="QZ20" s="71">
        <v>1</v>
      </c>
      <c r="RA20" s="71">
        <v>1</v>
      </c>
      <c r="RB20" s="71">
        <v>0</v>
      </c>
      <c r="RC20" s="71">
        <v>0</v>
      </c>
      <c r="RD20" s="71">
        <v>0</v>
      </c>
      <c r="RE20" s="71">
        <v>1</v>
      </c>
      <c r="RF20" s="71">
        <v>0</v>
      </c>
      <c r="RG20" s="71">
        <v>0</v>
      </c>
      <c r="RH20" s="71">
        <v>0</v>
      </c>
      <c r="RI20" s="71">
        <v>0</v>
      </c>
      <c r="RJ20" s="71">
        <v>0</v>
      </c>
      <c r="RK20" s="71">
        <v>0</v>
      </c>
      <c r="RL20" s="71">
        <v>0</v>
      </c>
      <c r="RM20" s="71">
        <v>0</v>
      </c>
      <c r="RN20" s="71">
        <v>0</v>
      </c>
      <c r="RO20" s="71">
        <v>0</v>
      </c>
      <c r="RP20" s="71">
        <v>0</v>
      </c>
      <c r="RQ20" s="71">
        <v>0</v>
      </c>
      <c r="RR20" s="71">
        <v>0</v>
      </c>
      <c r="RS20" s="71">
        <v>8</v>
      </c>
      <c r="RT20" s="71">
        <v>0</v>
      </c>
      <c r="RU20" s="71">
        <v>1</v>
      </c>
      <c r="RV20" s="71">
        <v>1</v>
      </c>
      <c r="RW20" s="71">
        <v>0</v>
      </c>
      <c r="RX20" s="71">
        <v>0</v>
      </c>
      <c r="RY20" s="71">
        <v>0</v>
      </c>
      <c r="RZ20" s="71">
        <v>1</v>
      </c>
      <c r="SA20" s="71">
        <v>0</v>
      </c>
      <c r="SB20" s="71">
        <v>0</v>
      </c>
      <c r="SC20" s="71">
        <v>0</v>
      </c>
      <c r="SD20" s="71">
        <v>0</v>
      </c>
      <c r="SE20" s="71">
        <v>0</v>
      </c>
      <c r="SF20" s="71">
        <v>0</v>
      </c>
      <c r="SG20" s="71">
        <v>0</v>
      </c>
      <c r="SH20" s="71">
        <v>0</v>
      </c>
    </row>
    <row r="21" spans="1:502">
      <c r="A21" s="16" t="s">
        <v>2237</v>
      </c>
      <c r="B21" s="70">
        <v>13</v>
      </c>
      <c r="C21" s="70">
        <v>13</v>
      </c>
      <c r="D21" s="70">
        <v>1</v>
      </c>
      <c r="E21" s="70">
        <v>2016</v>
      </c>
      <c r="F21" s="70" t="s">
        <v>155</v>
      </c>
      <c r="G21" s="1073" t="s">
        <v>2224</v>
      </c>
      <c r="H21" s="70" t="s">
        <v>2225</v>
      </c>
      <c r="I21" s="1066"/>
      <c r="J21" s="73">
        <v>0</v>
      </c>
      <c r="K21" s="73">
        <v>0</v>
      </c>
      <c r="L21" s="73">
        <v>0</v>
      </c>
      <c r="M21" s="73">
        <v>0</v>
      </c>
      <c r="N21" s="73">
        <v>0</v>
      </c>
      <c r="O21" s="73">
        <v>0</v>
      </c>
      <c r="P21" s="73">
        <v>0</v>
      </c>
      <c r="Q21" s="73">
        <v>0</v>
      </c>
      <c r="R21" s="73">
        <v>0</v>
      </c>
      <c r="S21" s="73">
        <v>7.3029999999999999</v>
      </c>
      <c r="T21" s="73">
        <v>0</v>
      </c>
      <c r="U21" s="73">
        <v>0</v>
      </c>
      <c r="V21" s="73">
        <v>0</v>
      </c>
      <c r="W21" s="73">
        <v>0</v>
      </c>
      <c r="X21" s="73">
        <v>6.0860000000000003</v>
      </c>
      <c r="Y21" s="73">
        <v>0</v>
      </c>
      <c r="Z21" s="73">
        <v>0</v>
      </c>
      <c r="AA21" s="73">
        <v>0</v>
      </c>
      <c r="AB21" s="73">
        <v>0</v>
      </c>
      <c r="AC21" s="73">
        <v>0</v>
      </c>
      <c r="AD21" s="73">
        <v>48.496000000000002</v>
      </c>
      <c r="AE21" s="73">
        <v>0</v>
      </c>
      <c r="AF21" s="73">
        <v>2.61</v>
      </c>
      <c r="AG21" s="73">
        <v>0</v>
      </c>
      <c r="AH21" s="73">
        <v>0</v>
      </c>
      <c r="AI21" s="73">
        <v>14.182</v>
      </c>
      <c r="AJ21" s="73">
        <v>0</v>
      </c>
      <c r="AK21" s="73">
        <v>0</v>
      </c>
      <c r="AL21" s="73">
        <v>0</v>
      </c>
      <c r="AM21" s="73">
        <v>0</v>
      </c>
      <c r="AN21" s="73">
        <v>8.0670000000000002</v>
      </c>
      <c r="AO21" s="73">
        <v>0</v>
      </c>
      <c r="AP21" s="73">
        <v>0</v>
      </c>
      <c r="AQ21" s="73">
        <v>0</v>
      </c>
      <c r="AR21" s="73">
        <v>0</v>
      </c>
      <c r="AS21" s="73">
        <v>0</v>
      </c>
      <c r="AT21" s="73">
        <v>0</v>
      </c>
      <c r="AU21" s="73">
        <v>0</v>
      </c>
      <c r="AV21" s="73">
        <v>3.218</v>
      </c>
      <c r="AW21" s="73">
        <v>0</v>
      </c>
      <c r="AX21" s="73">
        <v>0</v>
      </c>
      <c r="AY21" s="73">
        <v>0</v>
      </c>
      <c r="AZ21" s="73">
        <v>0</v>
      </c>
      <c r="BA21" s="73">
        <v>6.8070000000000004</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2.194</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7.3029999999999999</v>
      </c>
      <c r="DU21" s="73">
        <v>0</v>
      </c>
      <c r="DV21" s="73">
        <v>0</v>
      </c>
      <c r="DW21" s="73">
        <v>0</v>
      </c>
      <c r="DX21" s="73">
        <v>0</v>
      </c>
      <c r="DY21" s="73">
        <v>6.0860000000000003</v>
      </c>
      <c r="DZ21" s="73">
        <v>0</v>
      </c>
      <c r="EA21" s="73">
        <v>0</v>
      </c>
      <c r="EB21" s="73">
        <v>0</v>
      </c>
      <c r="EC21" s="73">
        <v>0</v>
      </c>
      <c r="ED21" s="73">
        <v>0</v>
      </c>
      <c r="EE21" s="73">
        <v>48.496000000000002</v>
      </c>
      <c r="EF21" s="73">
        <v>0</v>
      </c>
      <c r="EG21" s="73">
        <v>2.61</v>
      </c>
      <c r="EH21" s="73">
        <v>0</v>
      </c>
      <c r="EI21" s="73">
        <v>0</v>
      </c>
      <c r="EJ21" s="73">
        <v>14.182</v>
      </c>
      <c r="EK21" s="73">
        <v>0</v>
      </c>
      <c r="EL21" s="73">
        <v>0</v>
      </c>
      <c r="EM21" s="73">
        <v>0</v>
      </c>
      <c r="EN21" s="73">
        <v>0</v>
      </c>
      <c r="EO21" s="73">
        <v>8.0670000000000002</v>
      </c>
      <c r="EP21" s="73">
        <v>0</v>
      </c>
      <c r="EQ21" s="73">
        <v>0</v>
      </c>
      <c r="ER21" s="73">
        <v>0</v>
      </c>
      <c r="ES21" s="73">
        <v>0</v>
      </c>
      <c r="ET21" s="73">
        <v>0</v>
      </c>
      <c r="EU21" s="73">
        <v>0</v>
      </c>
      <c r="EV21" s="73">
        <v>0</v>
      </c>
      <c r="EW21" s="73">
        <v>3.218</v>
      </c>
      <c r="EX21" s="73">
        <v>0</v>
      </c>
      <c r="EY21" s="73">
        <v>0</v>
      </c>
      <c r="EZ21" s="73">
        <v>0</v>
      </c>
      <c r="FA21" s="73">
        <v>0</v>
      </c>
      <c r="FB21" s="73">
        <v>6.8070000000000004</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2.194</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86.744</v>
      </c>
      <c r="HL21" s="73">
        <v>0</v>
      </c>
      <c r="HM21" s="73">
        <v>3.218</v>
      </c>
      <c r="HN21" s="73">
        <v>6.8070000000000004</v>
      </c>
      <c r="HO21" s="73">
        <v>0</v>
      </c>
      <c r="HP21" s="73">
        <v>0</v>
      </c>
      <c r="HQ21" s="73">
        <v>0</v>
      </c>
      <c r="HR21" s="73">
        <v>2.194</v>
      </c>
      <c r="HS21" s="73">
        <v>0</v>
      </c>
      <c r="HT21" s="73">
        <v>0</v>
      </c>
      <c r="HU21" s="73">
        <v>0</v>
      </c>
      <c r="HV21" s="73">
        <v>0</v>
      </c>
      <c r="HW21" s="73">
        <v>0</v>
      </c>
      <c r="HX21" s="73">
        <v>0</v>
      </c>
      <c r="HY21" s="73">
        <v>0</v>
      </c>
      <c r="HZ21" s="73">
        <v>0</v>
      </c>
      <c r="IA21" s="73">
        <v>0</v>
      </c>
      <c r="IB21" s="73">
        <v>0</v>
      </c>
      <c r="IC21" s="73">
        <v>0</v>
      </c>
      <c r="ID21" s="73">
        <v>0</v>
      </c>
      <c r="IE21" s="73">
        <v>0</v>
      </c>
      <c r="IF21" s="73">
        <v>86.744</v>
      </c>
      <c r="IG21" s="73">
        <v>0</v>
      </c>
      <c r="IH21" s="73">
        <v>3.218</v>
      </c>
      <c r="II21" s="73">
        <v>6.8070000000000004</v>
      </c>
      <c r="IJ21" s="73">
        <v>0</v>
      </c>
      <c r="IK21" s="73">
        <v>0</v>
      </c>
      <c r="IL21" s="73">
        <v>0</v>
      </c>
      <c r="IM21" s="73">
        <v>2.194</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1</v>
      </c>
      <c r="JG21" s="71">
        <v>0</v>
      </c>
      <c r="JH21" s="71">
        <v>0</v>
      </c>
      <c r="JI21" s="71">
        <v>0</v>
      </c>
      <c r="JJ21" s="71">
        <v>0</v>
      </c>
      <c r="JK21" s="71">
        <v>1</v>
      </c>
      <c r="JL21" s="71">
        <v>0</v>
      </c>
      <c r="JM21" s="71">
        <v>0</v>
      </c>
      <c r="JN21" s="71">
        <v>0</v>
      </c>
      <c r="JO21" s="71">
        <v>0</v>
      </c>
      <c r="JP21" s="71">
        <v>0</v>
      </c>
      <c r="JQ21" s="71">
        <v>1</v>
      </c>
      <c r="JR21" s="71">
        <v>0</v>
      </c>
      <c r="JS21" s="71">
        <v>1</v>
      </c>
      <c r="JT21" s="71">
        <v>0</v>
      </c>
      <c r="JU21" s="71">
        <v>0</v>
      </c>
      <c r="JV21" s="71">
        <v>1</v>
      </c>
      <c r="JW21" s="71">
        <v>0</v>
      </c>
      <c r="JX21" s="71">
        <v>0</v>
      </c>
      <c r="JY21" s="71">
        <v>0</v>
      </c>
      <c r="JZ21" s="71">
        <v>0</v>
      </c>
      <c r="KA21" s="71">
        <v>1</v>
      </c>
      <c r="KB21" s="71">
        <v>0</v>
      </c>
      <c r="KC21" s="71">
        <v>0</v>
      </c>
      <c r="KD21" s="71">
        <v>0</v>
      </c>
      <c r="KE21" s="71">
        <v>0</v>
      </c>
      <c r="KF21" s="71">
        <v>0</v>
      </c>
      <c r="KG21" s="71">
        <v>0</v>
      </c>
      <c r="KH21" s="71">
        <v>0</v>
      </c>
      <c r="KI21" s="71">
        <v>1</v>
      </c>
      <c r="KJ21" s="71">
        <v>0</v>
      </c>
      <c r="KK21" s="71">
        <v>0</v>
      </c>
      <c r="KL21" s="71">
        <v>0</v>
      </c>
      <c r="KM21" s="71">
        <v>0</v>
      </c>
      <c r="KN21" s="71">
        <v>1</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1</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1</v>
      </c>
      <c r="NH21" s="71">
        <v>0</v>
      </c>
      <c r="NI21" s="71">
        <v>0</v>
      </c>
      <c r="NJ21" s="71">
        <v>0</v>
      </c>
      <c r="NK21" s="71">
        <v>0</v>
      </c>
      <c r="NL21" s="71">
        <v>1</v>
      </c>
      <c r="NM21" s="71">
        <v>0</v>
      </c>
      <c r="NN21" s="71">
        <v>0</v>
      </c>
      <c r="NO21" s="71">
        <v>0</v>
      </c>
      <c r="NP21" s="71">
        <v>0</v>
      </c>
      <c r="NQ21" s="71">
        <v>0</v>
      </c>
      <c r="NR21" s="71">
        <v>1</v>
      </c>
      <c r="NS21" s="71">
        <v>0</v>
      </c>
      <c r="NT21" s="71">
        <v>1</v>
      </c>
      <c r="NU21" s="71">
        <v>0</v>
      </c>
      <c r="NV21" s="71">
        <v>0</v>
      </c>
      <c r="NW21" s="71">
        <v>1</v>
      </c>
      <c r="NX21" s="71">
        <v>0</v>
      </c>
      <c r="NY21" s="71">
        <v>0</v>
      </c>
      <c r="NZ21" s="71">
        <v>0</v>
      </c>
      <c r="OA21" s="71">
        <v>0</v>
      </c>
      <c r="OB21" s="71">
        <v>1</v>
      </c>
      <c r="OC21" s="71">
        <v>0</v>
      </c>
      <c r="OD21" s="71">
        <v>0</v>
      </c>
      <c r="OE21" s="71">
        <v>0</v>
      </c>
      <c r="OF21" s="71">
        <v>0</v>
      </c>
      <c r="OG21" s="71">
        <v>0</v>
      </c>
      <c r="OH21" s="71">
        <v>0</v>
      </c>
      <c r="OI21" s="71">
        <v>0</v>
      </c>
      <c r="OJ21" s="71">
        <v>1</v>
      </c>
      <c r="OK21" s="71">
        <v>0</v>
      </c>
      <c r="OL21" s="71">
        <v>0</v>
      </c>
      <c r="OM21" s="71">
        <v>0</v>
      </c>
      <c r="ON21" s="71">
        <v>0</v>
      </c>
      <c r="OO21" s="71">
        <v>1</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1</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6</v>
      </c>
      <c r="QY21" s="71">
        <v>0</v>
      </c>
      <c r="QZ21" s="71">
        <v>1</v>
      </c>
      <c r="RA21" s="71">
        <v>1</v>
      </c>
      <c r="RB21" s="71">
        <v>0</v>
      </c>
      <c r="RC21" s="71">
        <v>0</v>
      </c>
      <c r="RD21" s="71">
        <v>0</v>
      </c>
      <c r="RE21" s="71">
        <v>1</v>
      </c>
      <c r="RF21" s="71">
        <v>0</v>
      </c>
      <c r="RG21" s="71">
        <v>0</v>
      </c>
      <c r="RH21" s="71">
        <v>0</v>
      </c>
      <c r="RI21" s="71">
        <v>0</v>
      </c>
      <c r="RJ21" s="71">
        <v>0</v>
      </c>
      <c r="RK21" s="71">
        <v>0</v>
      </c>
      <c r="RL21" s="71">
        <v>0</v>
      </c>
      <c r="RM21" s="71">
        <v>0</v>
      </c>
      <c r="RN21" s="71">
        <v>0</v>
      </c>
      <c r="RO21" s="71">
        <v>0</v>
      </c>
      <c r="RP21" s="71">
        <v>0</v>
      </c>
      <c r="RQ21" s="71">
        <v>0</v>
      </c>
      <c r="RR21" s="71">
        <v>0</v>
      </c>
      <c r="RS21" s="71">
        <v>6</v>
      </c>
      <c r="RT21" s="71">
        <v>0</v>
      </c>
      <c r="RU21" s="71">
        <v>1</v>
      </c>
      <c r="RV21" s="71">
        <v>1</v>
      </c>
      <c r="RW21" s="71">
        <v>0</v>
      </c>
      <c r="RX21" s="71">
        <v>0</v>
      </c>
      <c r="RY21" s="71">
        <v>0</v>
      </c>
      <c r="RZ21" s="71">
        <v>1</v>
      </c>
      <c r="SA21" s="71">
        <v>0</v>
      </c>
      <c r="SB21" s="71">
        <v>0</v>
      </c>
      <c r="SC21" s="71">
        <v>0</v>
      </c>
      <c r="SD21" s="71">
        <v>0</v>
      </c>
      <c r="SE21" s="71">
        <v>0</v>
      </c>
      <c r="SF21" s="71">
        <v>0</v>
      </c>
      <c r="SG21" s="71">
        <v>0</v>
      </c>
      <c r="SH21" s="71">
        <v>0</v>
      </c>
    </row>
    <row r="22" spans="1:502">
      <c r="A22" s="16" t="s">
        <v>2238</v>
      </c>
      <c r="B22" s="70">
        <v>14</v>
      </c>
      <c r="C22" s="70">
        <v>14</v>
      </c>
      <c r="D22" s="70">
        <v>1</v>
      </c>
      <c r="E22" s="70">
        <v>2017</v>
      </c>
      <c r="F22" s="70" t="s">
        <v>156</v>
      </c>
      <c r="G22" s="1073" t="s">
        <v>2224</v>
      </c>
      <c r="H22" s="70" t="s">
        <v>2225</v>
      </c>
      <c r="I22" s="1066"/>
      <c r="J22" s="73">
        <v>0</v>
      </c>
      <c r="K22" s="73">
        <v>0</v>
      </c>
      <c r="L22" s="73">
        <v>0</v>
      </c>
      <c r="M22" s="73">
        <v>0</v>
      </c>
      <c r="N22" s="73">
        <v>0</v>
      </c>
      <c r="O22" s="73">
        <v>0</v>
      </c>
      <c r="P22" s="73">
        <v>0</v>
      </c>
      <c r="Q22" s="73">
        <v>0</v>
      </c>
      <c r="R22" s="73">
        <v>0</v>
      </c>
      <c r="S22" s="73">
        <v>6.5759999999999996</v>
      </c>
      <c r="T22" s="73">
        <v>0</v>
      </c>
      <c r="U22" s="73">
        <v>0</v>
      </c>
      <c r="V22" s="73">
        <v>0</v>
      </c>
      <c r="W22" s="73">
        <v>0</v>
      </c>
      <c r="X22" s="73">
        <v>6.117</v>
      </c>
      <c r="Y22" s="73">
        <v>0</v>
      </c>
      <c r="Z22" s="73">
        <v>0</v>
      </c>
      <c r="AA22" s="73">
        <v>0</v>
      </c>
      <c r="AB22" s="73">
        <v>0</v>
      </c>
      <c r="AC22" s="73">
        <v>0</v>
      </c>
      <c r="AD22" s="73">
        <v>50.526000000000003</v>
      </c>
      <c r="AE22" s="73">
        <v>0</v>
      </c>
      <c r="AF22" s="73">
        <v>2.6629999999999998</v>
      </c>
      <c r="AG22" s="73">
        <v>0</v>
      </c>
      <c r="AH22" s="73">
        <v>0</v>
      </c>
      <c r="AI22" s="73">
        <v>14.465999999999999</v>
      </c>
      <c r="AJ22" s="73">
        <v>0</v>
      </c>
      <c r="AK22" s="73">
        <v>0</v>
      </c>
      <c r="AL22" s="73">
        <v>5.1040000000000001</v>
      </c>
      <c r="AM22" s="73">
        <v>0</v>
      </c>
      <c r="AN22" s="73">
        <v>8.3209999999999997</v>
      </c>
      <c r="AO22" s="73">
        <v>0</v>
      </c>
      <c r="AP22" s="73">
        <v>0</v>
      </c>
      <c r="AQ22" s="73">
        <v>0</v>
      </c>
      <c r="AR22" s="73">
        <v>0</v>
      </c>
      <c r="AS22" s="73">
        <v>0</v>
      </c>
      <c r="AT22" s="73">
        <v>0</v>
      </c>
      <c r="AU22" s="73">
        <v>0</v>
      </c>
      <c r="AV22" s="73">
        <v>3.0630000000000002</v>
      </c>
      <c r="AW22" s="73">
        <v>0</v>
      </c>
      <c r="AX22" s="73">
        <v>0</v>
      </c>
      <c r="AY22" s="73">
        <v>0</v>
      </c>
      <c r="AZ22" s="73">
        <v>0</v>
      </c>
      <c r="BA22" s="73">
        <v>6.657</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2.0609999999999999</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6.5759999999999996</v>
      </c>
      <c r="DU22" s="73">
        <v>0</v>
      </c>
      <c r="DV22" s="73">
        <v>0</v>
      </c>
      <c r="DW22" s="73">
        <v>0</v>
      </c>
      <c r="DX22" s="73">
        <v>0</v>
      </c>
      <c r="DY22" s="73">
        <v>6.117</v>
      </c>
      <c r="DZ22" s="73">
        <v>0</v>
      </c>
      <c r="EA22" s="73">
        <v>0</v>
      </c>
      <c r="EB22" s="73">
        <v>0</v>
      </c>
      <c r="EC22" s="73">
        <v>0</v>
      </c>
      <c r="ED22" s="73">
        <v>0</v>
      </c>
      <c r="EE22" s="73">
        <v>50.526000000000003</v>
      </c>
      <c r="EF22" s="73">
        <v>0</v>
      </c>
      <c r="EG22" s="73">
        <v>2.6629999999999998</v>
      </c>
      <c r="EH22" s="73">
        <v>0</v>
      </c>
      <c r="EI22" s="73">
        <v>0</v>
      </c>
      <c r="EJ22" s="73">
        <v>14.465999999999999</v>
      </c>
      <c r="EK22" s="73">
        <v>0</v>
      </c>
      <c r="EL22" s="73">
        <v>0</v>
      </c>
      <c r="EM22" s="73">
        <v>5.1040000000000001</v>
      </c>
      <c r="EN22" s="73">
        <v>0</v>
      </c>
      <c r="EO22" s="73">
        <v>8.3209999999999997</v>
      </c>
      <c r="EP22" s="73">
        <v>0</v>
      </c>
      <c r="EQ22" s="73">
        <v>0</v>
      </c>
      <c r="ER22" s="73">
        <v>0</v>
      </c>
      <c r="ES22" s="73">
        <v>0</v>
      </c>
      <c r="ET22" s="73">
        <v>0</v>
      </c>
      <c r="EU22" s="73">
        <v>0</v>
      </c>
      <c r="EV22" s="73">
        <v>0</v>
      </c>
      <c r="EW22" s="73">
        <v>3.0630000000000002</v>
      </c>
      <c r="EX22" s="73">
        <v>0</v>
      </c>
      <c r="EY22" s="73">
        <v>0</v>
      </c>
      <c r="EZ22" s="73">
        <v>0</v>
      </c>
      <c r="FA22" s="73">
        <v>0</v>
      </c>
      <c r="FB22" s="73">
        <v>6.657</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2.0609999999999999</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93.772999999999996</v>
      </c>
      <c r="HL22" s="73">
        <v>0</v>
      </c>
      <c r="HM22" s="73">
        <v>3.0630000000000002</v>
      </c>
      <c r="HN22" s="73">
        <v>6.657</v>
      </c>
      <c r="HO22" s="73">
        <v>0</v>
      </c>
      <c r="HP22" s="73">
        <v>0</v>
      </c>
      <c r="HQ22" s="73">
        <v>0</v>
      </c>
      <c r="HR22" s="73">
        <v>2.0609999999999999</v>
      </c>
      <c r="HS22" s="73">
        <v>0</v>
      </c>
      <c r="HT22" s="73">
        <v>0</v>
      </c>
      <c r="HU22" s="73">
        <v>0</v>
      </c>
      <c r="HV22" s="73">
        <v>0</v>
      </c>
      <c r="HW22" s="73">
        <v>0</v>
      </c>
      <c r="HX22" s="73">
        <v>0</v>
      </c>
      <c r="HY22" s="73">
        <v>0</v>
      </c>
      <c r="HZ22" s="73">
        <v>0</v>
      </c>
      <c r="IA22" s="73">
        <v>0</v>
      </c>
      <c r="IB22" s="73">
        <v>0</v>
      </c>
      <c r="IC22" s="73">
        <v>0</v>
      </c>
      <c r="ID22" s="73">
        <v>0</v>
      </c>
      <c r="IE22" s="73">
        <v>0</v>
      </c>
      <c r="IF22" s="73">
        <v>93.772999999999996</v>
      </c>
      <c r="IG22" s="73">
        <v>0</v>
      </c>
      <c r="IH22" s="73">
        <v>3.0630000000000002</v>
      </c>
      <c r="II22" s="73">
        <v>6.657</v>
      </c>
      <c r="IJ22" s="73">
        <v>0</v>
      </c>
      <c r="IK22" s="73">
        <v>0</v>
      </c>
      <c r="IL22" s="73">
        <v>0</v>
      </c>
      <c r="IM22" s="73">
        <v>2.0609999999999999</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1</v>
      </c>
      <c r="JG22" s="71">
        <v>0</v>
      </c>
      <c r="JH22" s="71">
        <v>0</v>
      </c>
      <c r="JI22" s="71">
        <v>0</v>
      </c>
      <c r="JJ22" s="71">
        <v>0</v>
      </c>
      <c r="JK22" s="71">
        <v>1</v>
      </c>
      <c r="JL22" s="71">
        <v>0</v>
      </c>
      <c r="JM22" s="71">
        <v>0</v>
      </c>
      <c r="JN22" s="71">
        <v>0</v>
      </c>
      <c r="JO22" s="71">
        <v>0</v>
      </c>
      <c r="JP22" s="71">
        <v>0</v>
      </c>
      <c r="JQ22" s="71">
        <v>1</v>
      </c>
      <c r="JR22" s="71">
        <v>0</v>
      </c>
      <c r="JS22" s="71">
        <v>1</v>
      </c>
      <c r="JT22" s="71">
        <v>0</v>
      </c>
      <c r="JU22" s="71">
        <v>0</v>
      </c>
      <c r="JV22" s="71">
        <v>1</v>
      </c>
      <c r="JW22" s="71">
        <v>0</v>
      </c>
      <c r="JX22" s="71">
        <v>0</v>
      </c>
      <c r="JY22" s="71">
        <v>1</v>
      </c>
      <c r="JZ22" s="71">
        <v>0</v>
      </c>
      <c r="KA22" s="71">
        <v>1</v>
      </c>
      <c r="KB22" s="71">
        <v>0</v>
      </c>
      <c r="KC22" s="71">
        <v>0</v>
      </c>
      <c r="KD22" s="71">
        <v>0</v>
      </c>
      <c r="KE22" s="71">
        <v>0</v>
      </c>
      <c r="KF22" s="71">
        <v>0</v>
      </c>
      <c r="KG22" s="71">
        <v>0</v>
      </c>
      <c r="KH22" s="71">
        <v>0</v>
      </c>
      <c r="KI22" s="71">
        <v>1</v>
      </c>
      <c r="KJ22" s="71">
        <v>0</v>
      </c>
      <c r="KK22" s="71">
        <v>0</v>
      </c>
      <c r="KL22" s="71">
        <v>0</v>
      </c>
      <c r="KM22" s="71">
        <v>0</v>
      </c>
      <c r="KN22" s="71">
        <v>1</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1</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1</v>
      </c>
      <c r="NH22" s="71">
        <v>0</v>
      </c>
      <c r="NI22" s="71">
        <v>0</v>
      </c>
      <c r="NJ22" s="71">
        <v>0</v>
      </c>
      <c r="NK22" s="71">
        <v>0</v>
      </c>
      <c r="NL22" s="71">
        <v>1</v>
      </c>
      <c r="NM22" s="71">
        <v>0</v>
      </c>
      <c r="NN22" s="71">
        <v>0</v>
      </c>
      <c r="NO22" s="71">
        <v>0</v>
      </c>
      <c r="NP22" s="71">
        <v>0</v>
      </c>
      <c r="NQ22" s="71">
        <v>0</v>
      </c>
      <c r="NR22" s="71">
        <v>1</v>
      </c>
      <c r="NS22" s="71">
        <v>0</v>
      </c>
      <c r="NT22" s="71">
        <v>1</v>
      </c>
      <c r="NU22" s="71">
        <v>0</v>
      </c>
      <c r="NV22" s="71">
        <v>0</v>
      </c>
      <c r="NW22" s="71">
        <v>1</v>
      </c>
      <c r="NX22" s="71">
        <v>0</v>
      </c>
      <c r="NY22" s="71">
        <v>0</v>
      </c>
      <c r="NZ22" s="71">
        <v>1</v>
      </c>
      <c r="OA22" s="71">
        <v>0</v>
      </c>
      <c r="OB22" s="71">
        <v>1</v>
      </c>
      <c r="OC22" s="71">
        <v>0</v>
      </c>
      <c r="OD22" s="71">
        <v>0</v>
      </c>
      <c r="OE22" s="71">
        <v>0</v>
      </c>
      <c r="OF22" s="71">
        <v>0</v>
      </c>
      <c r="OG22" s="71">
        <v>0</v>
      </c>
      <c r="OH22" s="71">
        <v>0</v>
      </c>
      <c r="OI22" s="71">
        <v>0</v>
      </c>
      <c r="OJ22" s="71">
        <v>1</v>
      </c>
      <c r="OK22" s="71">
        <v>0</v>
      </c>
      <c r="OL22" s="71">
        <v>0</v>
      </c>
      <c r="OM22" s="71">
        <v>0</v>
      </c>
      <c r="ON22" s="71">
        <v>0</v>
      </c>
      <c r="OO22" s="71">
        <v>1</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1</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7</v>
      </c>
      <c r="QY22" s="71">
        <v>0</v>
      </c>
      <c r="QZ22" s="71">
        <v>1</v>
      </c>
      <c r="RA22" s="71">
        <v>1</v>
      </c>
      <c r="RB22" s="71">
        <v>0</v>
      </c>
      <c r="RC22" s="71">
        <v>0</v>
      </c>
      <c r="RD22" s="71">
        <v>0</v>
      </c>
      <c r="RE22" s="71">
        <v>1</v>
      </c>
      <c r="RF22" s="71">
        <v>0</v>
      </c>
      <c r="RG22" s="71">
        <v>0</v>
      </c>
      <c r="RH22" s="71">
        <v>0</v>
      </c>
      <c r="RI22" s="71">
        <v>0</v>
      </c>
      <c r="RJ22" s="71">
        <v>0</v>
      </c>
      <c r="RK22" s="71">
        <v>0</v>
      </c>
      <c r="RL22" s="71">
        <v>0</v>
      </c>
      <c r="RM22" s="71">
        <v>0</v>
      </c>
      <c r="RN22" s="71">
        <v>0</v>
      </c>
      <c r="RO22" s="71">
        <v>0</v>
      </c>
      <c r="RP22" s="71">
        <v>0</v>
      </c>
      <c r="RQ22" s="71">
        <v>0</v>
      </c>
      <c r="RR22" s="71">
        <v>0</v>
      </c>
      <c r="RS22" s="71">
        <v>7</v>
      </c>
      <c r="RT22" s="71">
        <v>0</v>
      </c>
      <c r="RU22" s="71">
        <v>1</v>
      </c>
      <c r="RV22" s="71">
        <v>1</v>
      </c>
      <c r="RW22" s="71">
        <v>0</v>
      </c>
      <c r="RX22" s="71">
        <v>0</v>
      </c>
      <c r="RY22" s="71">
        <v>0</v>
      </c>
      <c r="RZ22" s="71">
        <v>1</v>
      </c>
      <c r="SA22" s="71">
        <v>0</v>
      </c>
      <c r="SB22" s="71">
        <v>0</v>
      </c>
      <c r="SC22" s="71">
        <v>0</v>
      </c>
      <c r="SD22" s="71">
        <v>0</v>
      </c>
      <c r="SE22" s="71">
        <v>0</v>
      </c>
      <c r="SF22" s="71">
        <v>0</v>
      </c>
      <c r="SG22" s="71">
        <v>0</v>
      </c>
      <c r="SH22" s="71">
        <v>0</v>
      </c>
    </row>
    <row r="23" spans="1:502">
      <c r="A23" s="16" t="s">
        <v>2239</v>
      </c>
      <c r="B23" s="70">
        <v>15</v>
      </c>
      <c r="C23" s="70">
        <v>15</v>
      </c>
      <c r="D23" s="70">
        <v>1</v>
      </c>
      <c r="E23" s="70">
        <v>2018</v>
      </c>
      <c r="F23" s="70" t="s">
        <v>183</v>
      </c>
      <c r="G23" s="1073" t="s">
        <v>2224</v>
      </c>
      <c r="H23" s="70" t="s">
        <v>2225</v>
      </c>
      <c r="I23" s="1066"/>
      <c r="J23" s="73">
        <v>0</v>
      </c>
      <c r="K23" s="73">
        <v>0</v>
      </c>
      <c r="L23" s="73">
        <v>0</v>
      </c>
      <c r="M23" s="73">
        <v>0</v>
      </c>
      <c r="N23" s="73">
        <v>0</v>
      </c>
      <c r="O23" s="73">
        <v>0</v>
      </c>
      <c r="P23" s="73">
        <v>0</v>
      </c>
      <c r="Q23" s="73">
        <v>0</v>
      </c>
      <c r="R23" s="73">
        <v>0</v>
      </c>
      <c r="S23" s="73">
        <v>7.3049999999999997</v>
      </c>
      <c r="T23" s="73">
        <v>0</v>
      </c>
      <c r="U23" s="73">
        <v>0</v>
      </c>
      <c r="V23" s="73">
        <v>0</v>
      </c>
      <c r="W23" s="73">
        <v>0</v>
      </c>
      <c r="X23" s="73">
        <v>5.6310000000000002</v>
      </c>
      <c r="Y23" s="73">
        <v>0</v>
      </c>
      <c r="Z23" s="73">
        <v>0</v>
      </c>
      <c r="AA23" s="73">
        <v>0</v>
      </c>
      <c r="AB23" s="73">
        <v>0</v>
      </c>
      <c r="AC23" s="73">
        <v>0</v>
      </c>
      <c r="AD23" s="73">
        <v>48.75</v>
      </c>
      <c r="AE23" s="73">
        <v>0</v>
      </c>
      <c r="AF23" s="73">
        <v>2.742</v>
      </c>
      <c r="AG23" s="73">
        <v>0</v>
      </c>
      <c r="AH23" s="73">
        <v>0</v>
      </c>
      <c r="AI23" s="73">
        <v>14.478999999999999</v>
      </c>
      <c r="AJ23" s="73">
        <v>0</v>
      </c>
      <c r="AK23" s="73">
        <v>0</v>
      </c>
      <c r="AL23" s="73">
        <v>5.2279999999999998</v>
      </c>
      <c r="AM23" s="73">
        <v>0</v>
      </c>
      <c r="AN23" s="73">
        <v>7.593</v>
      </c>
      <c r="AO23" s="73">
        <v>0</v>
      </c>
      <c r="AP23" s="73">
        <v>0</v>
      </c>
      <c r="AQ23" s="73">
        <v>0</v>
      </c>
      <c r="AR23" s="73">
        <v>0</v>
      </c>
      <c r="AS23" s="73">
        <v>0</v>
      </c>
      <c r="AT23" s="73">
        <v>0</v>
      </c>
      <c r="AU23" s="73">
        <v>0</v>
      </c>
      <c r="AV23" s="73">
        <v>2.9849999999999999</v>
      </c>
      <c r="AW23" s="73">
        <v>0</v>
      </c>
      <c r="AX23" s="73">
        <v>0</v>
      </c>
      <c r="AY23" s="73">
        <v>0</v>
      </c>
      <c r="AZ23" s="73">
        <v>0</v>
      </c>
      <c r="BA23" s="73">
        <v>6.8819999999999997</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7.3049999999999997</v>
      </c>
      <c r="DU23" s="73">
        <v>0</v>
      </c>
      <c r="DV23" s="73">
        <v>0</v>
      </c>
      <c r="DW23" s="73">
        <v>0</v>
      </c>
      <c r="DX23" s="73">
        <v>0</v>
      </c>
      <c r="DY23" s="73">
        <v>5.6310000000000002</v>
      </c>
      <c r="DZ23" s="73">
        <v>0</v>
      </c>
      <c r="EA23" s="73">
        <v>0</v>
      </c>
      <c r="EB23" s="73">
        <v>0</v>
      </c>
      <c r="EC23" s="73">
        <v>0</v>
      </c>
      <c r="ED23" s="73">
        <v>0</v>
      </c>
      <c r="EE23" s="73">
        <v>48.75</v>
      </c>
      <c r="EF23" s="73">
        <v>0</v>
      </c>
      <c r="EG23" s="73">
        <v>2.742</v>
      </c>
      <c r="EH23" s="73">
        <v>0</v>
      </c>
      <c r="EI23" s="73">
        <v>0</v>
      </c>
      <c r="EJ23" s="73">
        <v>14.478999999999999</v>
      </c>
      <c r="EK23" s="73">
        <v>0</v>
      </c>
      <c r="EL23" s="73">
        <v>0</v>
      </c>
      <c r="EM23" s="73">
        <v>5.2279999999999998</v>
      </c>
      <c r="EN23" s="73">
        <v>0</v>
      </c>
      <c r="EO23" s="73">
        <v>7.593</v>
      </c>
      <c r="EP23" s="73">
        <v>0</v>
      </c>
      <c r="EQ23" s="73">
        <v>0</v>
      </c>
      <c r="ER23" s="73">
        <v>0</v>
      </c>
      <c r="ES23" s="73">
        <v>0</v>
      </c>
      <c r="ET23" s="73">
        <v>0</v>
      </c>
      <c r="EU23" s="73">
        <v>0</v>
      </c>
      <c r="EV23" s="73">
        <v>0</v>
      </c>
      <c r="EW23" s="73">
        <v>2.9849999999999999</v>
      </c>
      <c r="EX23" s="73">
        <v>0</v>
      </c>
      <c r="EY23" s="73">
        <v>0</v>
      </c>
      <c r="EZ23" s="73">
        <v>0</v>
      </c>
      <c r="FA23" s="73">
        <v>0</v>
      </c>
      <c r="FB23" s="73">
        <v>6.8819999999999997</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91.727999999999994</v>
      </c>
      <c r="HL23" s="73">
        <v>0</v>
      </c>
      <c r="HM23" s="73">
        <v>2.9849999999999999</v>
      </c>
      <c r="HN23" s="73">
        <v>6.8819999999999997</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91.727999999999994</v>
      </c>
      <c r="IG23" s="73">
        <v>0</v>
      </c>
      <c r="IH23" s="73">
        <v>2.9849999999999999</v>
      </c>
      <c r="II23" s="73">
        <v>6.8819999999999997</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1</v>
      </c>
      <c r="JG23" s="71">
        <v>0</v>
      </c>
      <c r="JH23" s="71">
        <v>0</v>
      </c>
      <c r="JI23" s="71">
        <v>0</v>
      </c>
      <c r="JJ23" s="71">
        <v>0</v>
      </c>
      <c r="JK23" s="71">
        <v>1</v>
      </c>
      <c r="JL23" s="71">
        <v>0</v>
      </c>
      <c r="JM23" s="71">
        <v>0</v>
      </c>
      <c r="JN23" s="71">
        <v>0</v>
      </c>
      <c r="JO23" s="71">
        <v>0</v>
      </c>
      <c r="JP23" s="71">
        <v>0</v>
      </c>
      <c r="JQ23" s="71">
        <v>1</v>
      </c>
      <c r="JR23" s="71">
        <v>0</v>
      </c>
      <c r="JS23" s="71">
        <v>1</v>
      </c>
      <c r="JT23" s="71">
        <v>0</v>
      </c>
      <c r="JU23" s="71">
        <v>0</v>
      </c>
      <c r="JV23" s="71">
        <v>1</v>
      </c>
      <c r="JW23" s="71">
        <v>0</v>
      </c>
      <c r="JX23" s="71">
        <v>0</v>
      </c>
      <c r="JY23" s="71">
        <v>1</v>
      </c>
      <c r="JZ23" s="71">
        <v>0</v>
      </c>
      <c r="KA23" s="71">
        <v>1</v>
      </c>
      <c r="KB23" s="71">
        <v>0</v>
      </c>
      <c r="KC23" s="71">
        <v>0</v>
      </c>
      <c r="KD23" s="71">
        <v>0</v>
      </c>
      <c r="KE23" s="71">
        <v>0</v>
      </c>
      <c r="KF23" s="71">
        <v>0</v>
      </c>
      <c r="KG23" s="71">
        <v>0</v>
      </c>
      <c r="KH23" s="71">
        <v>0</v>
      </c>
      <c r="KI23" s="71">
        <v>1</v>
      </c>
      <c r="KJ23" s="71">
        <v>0</v>
      </c>
      <c r="KK23" s="71">
        <v>0</v>
      </c>
      <c r="KL23" s="71">
        <v>0</v>
      </c>
      <c r="KM23" s="71">
        <v>0</v>
      </c>
      <c r="KN23" s="71">
        <v>1</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1</v>
      </c>
      <c r="NH23" s="71">
        <v>0</v>
      </c>
      <c r="NI23" s="71">
        <v>0</v>
      </c>
      <c r="NJ23" s="71">
        <v>0</v>
      </c>
      <c r="NK23" s="71">
        <v>0</v>
      </c>
      <c r="NL23" s="71">
        <v>1</v>
      </c>
      <c r="NM23" s="71">
        <v>0</v>
      </c>
      <c r="NN23" s="71">
        <v>0</v>
      </c>
      <c r="NO23" s="71">
        <v>0</v>
      </c>
      <c r="NP23" s="71">
        <v>0</v>
      </c>
      <c r="NQ23" s="71">
        <v>0</v>
      </c>
      <c r="NR23" s="71">
        <v>1</v>
      </c>
      <c r="NS23" s="71">
        <v>0</v>
      </c>
      <c r="NT23" s="71">
        <v>1</v>
      </c>
      <c r="NU23" s="71">
        <v>0</v>
      </c>
      <c r="NV23" s="71">
        <v>0</v>
      </c>
      <c r="NW23" s="71">
        <v>1</v>
      </c>
      <c r="NX23" s="71">
        <v>0</v>
      </c>
      <c r="NY23" s="71">
        <v>0</v>
      </c>
      <c r="NZ23" s="71">
        <v>1</v>
      </c>
      <c r="OA23" s="71">
        <v>0</v>
      </c>
      <c r="OB23" s="71">
        <v>1</v>
      </c>
      <c r="OC23" s="71">
        <v>0</v>
      </c>
      <c r="OD23" s="71">
        <v>0</v>
      </c>
      <c r="OE23" s="71">
        <v>0</v>
      </c>
      <c r="OF23" s="71">
        <v>0</v>
      </c>
      <c r="OG23" s="71">
        <v>0</v>
      </c>
      <c r="OH23" s="71">
        <v>0</v>
      </c>
      <c r="OI23" s="71">
        <v>0</v>
      </c>
      <c r="OJ23" s="71">
        <v>1</v>
      </c>
      <c r="OK23" s="71">
        <v>0</v>
      </c>
      <c r="OL23" s="71">
        <v>0</v>
      </c>
      <c r="OM23" s="71">
        <v>0</v>
      </c>
      <c r="ON23" s="71">
        <v>0</v>
      </c>
      <c r="OO23" s="71">
        <v>1</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7</v>
      </c>
      <c r="QY23" s="71">
        <v>0</v>
      </c>
      <c r="QZ23" s="71">
        <v>1</v>
      </c>
      <c r="RA23" s="71">
        <v>1</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7</v>
      </c>
      <c r="RT23" s="71">
        <v>0</v>
      </c>
      <c r="RU23" s="71">
        <v>1</v>
      </c>
      <c r="RV23" s="71">
        <v>1</v>
      </c>
      <c r="RW23" s="71">
        <v>0</v>
      </c>
      <c r="RX23" s="71">
        <v>0</v>
      </c>
      <c r="RY23" s="71">
        <v>0</v>
      </c>
      <c r="RZ23" s="71">
        <v>0</v>
      </c>
      <c r="SA23" s="71">
        <v>0</v>
      </c>
      <c r="SB23" s="71">
        <v>0</v>
      </c>
      <c r="SC23" s="71">
        <v>0</v>
      </c>
      <c r="SD23" s="71">
        <v>0</v>
      </c>
      <c r="SE23" s="71">
        <v>0</v>
      </c>
      <c r="SF23" s="71">
        <v>0</v>
      </c>
      <c r="SG23" s="71">
        <v>0</v>
      </c>
      <c r="SH23" s="71">
        <v>0</v>
      </c>
    </row>
    <row r="24" spans="1:502">
      <c r="A24" s="16" t="s">
        <v>2240</v>
      </c>
      <c r="B24" s="70">
        <v>16</v>
      </c>
      <c r="C24" s="70">
        <v>16</v>
      </c>
      <c r="D24" s="70">
        <v>1</v>
      </c>
      <c r="E24" s="70">
        <v>2019</v>
      </c>
      <c r="F24" s="70" t="s">
        <v>158</v>
      </c>
      <c r="G24" s="1073" t="s">
        <v>2224</v>
      </c>
      <c r="H24" s="70" t="s">
        <v>2225</v>
      </c>
      <c r="I24" s="1066"/>
      <c r="J24" s="73">
        <v>0</v>
      </c>
      <c r="K24" s="73">
        <v>0</v>
      </c>
      <c r="L24" s="73">
        <v>0</v>
      </c>
      <c r="M24" s="73">
        <v>0</v>
      </c>
      <c r="N24" s="73">
        <v>0</v>
      </c>
      <c r="O24" s="73">
        <v>0</v>
      </c>
      <c r="P24" s="73">
        <v>0</v>
      </c>
      <c r="Q24" s="73">
        <v>0</v>
      </c>
      <c r="R24" s="73">
        <v>0</v>
      </c>
      <c r="S24" s="73">
        <v>2.512</v>
      </c>
      <c r="T24" s="73">
        <v>0</v>
      </c>
      <c r="U24" s="73">
        <v>0</v>
      </c>
      <c r="V24" s="73">
        <v>0</v>
      </c>
      <c r="W24" s="73">
        <v>0</v>
      </c>
      <c r="X24" s="73">
        <v>5.2969999999999997</v>
      </c>
      <c r="Y24" s="73">
        <v>0</v>
      </c>
      <c r="Z24" s="73">
        <v>0</v>
      </c>
      <c r="AA24" s="73">
        <v>0</v>
      </c>
      <c r="AB24" s="73">
        <v>0</v>
      </c>
      <c r="AC24" s="73">
        <v>0</v>
      </c>
      <c r="AD24" s="73">
        <v>48.764000000000003</v>
      </c>
      <c r="AE24" s="73">
        <v>0</v>
      </c>
      <c r="AF24" s="73">
        <v>2.4009999999999998</v>
      </c>
      <c r="AG24" s="73">
        <v>0</v>
      </c>
      <c r="AH24" s="73">
        <v>0</v>
      </c>
      <c r="AI24" s="73">
        <v>13.488</v>
      </c>
      <c r="AJ24" s="73">
        <v>0</v>
      </c>
      <c r="AK24" s="73">
        <v>0</v>
      </c>
      <c r="AL24" s="73">
        <v>5.1509999999999998</v>
      </c>
      <c r="AM24" s="73">
        <v>0</v>
      </c>
      <c r="AN24" s="73">
        <v>6.9009999999999998</v>
      </c>
      <c r="AO24" s="73">
        <v>0</v>
      </c>
      <c r="AP24" s="73">
        <v>0</v>
      </c>
      <c r="AQ24" s="73">
        <v>0</v>
      </c>
      <c r="AR24" s="73">
        <v>0</v>
      </c>
      <c r="AS24" s="73">
        <v>0</v>
      </c>
      <c r="AT24" s="73">
        <v>0</v>
      </c>
      <c r="AU24" s="73">
        <v>0</v>
      </c>
      <c r="AV24" s="73">
        <v>2.8839999999999999</v>
      </c>
      <c r="AW24" s="73">
        <v>0</v>
      </c>
      <c r="AX24" s="73">
        <v>0</v>
      </c>
      <c r="AY24" s="73">
        <v>0</v>
      </c>
      <c r="AZ24" s="73">
        <v>0</v>
      </c>
      <c r="BA24" s="73">
        <v>6.8159999999999998</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2.512</v>
      </c>
      <c r="DU24" s="73">
        <v>0</v>
      </c>
      <c r="DV24" s="73">
        <v>0</v>
      </c>
      <c r="DW24" s="73">
        <v>0</v>
      </c>
      <c r="DX24" s="73">
        <v>0</v>
      </c>
      <c r="DY24" s="73">
        <v>5.2969999999999997</v>
      </c>
      <c r="DZ24" s="73">
        <v>0</v>
      </c>
      <c r="EA24" s="73">
        <v>0</v>
      </c>
      <c r="EB24" s="73">
        <v>0</v>
      </c>
      <c r="EC24" s="73">
        <v>0</v>
      </c>
      <c r="ED24" s="73">
        <v>0</v>
      </c>
      <c r="EE24" s="73">
        <v>48.764000000000003</v>
      </c>
      <c r="EF24" s="73">
        <v>0</v>
      </c>
      <c r="EG24" s="73">
        <v>2.4009999999999998</v>
      </c>
      <c r="EH24" s="73">
        <v>0</v>
      </c>
      <c r="EI24" s="73">
        <v>0</v>
      </c>
      <c r="EJ24" s="73">
        <v>13.488</v>
      </c>
      <c r="EK24" s="73">
        <v>0</v>
      </c>
      <c r="EL24" s="73">
        <v>0</v>
      </c>
      <c r="EM24" s="73">
        <v>5.1509999999999998</v>
      </c>
      <c r="EN24" s="73">
        <v>0</v>
      </c>
      <c r="EO24" s="73">
        <v>6.9009999999999998</v>
      </c>
      <c r="EP24" s="73">
        <v>0</v>
      </c>
      <c r="EQ24" s="73">
        <v>0</v>
      </c>
      <c r="ER24" s="73">
        <v>0</v>
      </c>
      <c r="ES24" s="73">
        <v>0</v>
      </c>
      <c r="ET24" s="73">
        <v>0</v>
      </c>
      <c r="EU24" s="73">
        <v>0</v>
      </c>
      <c r="EV24" s="73">
        <v>0</v>
      </c>
      <c r="EW24" s="73">
        <v>2.8839999999999999</v>
      </c>
      <c r="EX24" s="73">
        <v>0</v>
      </c>
      <c r="EY24" s="73">
        <v>0</v>
      </c>
      <c r="EZ24" s="73">
        <v>0</v>
      </c>
      <c r="FA24" s="73">
        <v>0</v>
      </c>
      <c r="FB24" s="73">
        <v>6.8159999999999998</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84.513999999999996</v>
      </c>
      <c r="HL24" s="73">
        <v>0</v>
      </c>
      <c r="HM24" s="73">
        <v>2.8839999999999999</v>
      </c>
      <c r="HN24" s="73">
        <v>6.8159999999999998</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84.513999999999996</v>
      </c>
      <c r="IG24" s="73">
        <v>0</v>
      </c>
      <c r="IH24" s="73">
        <v>2.8839999999999999</v>
      </c>
      <c r="II24" s="73">
        <v>6.8159999999999998</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1</v>
      </c>
      <c r="JG24" s="71">
        <v>0</v>
      </c>
      <c r="JH24" s="71">
        <v>0</v>
      </c>
      <c r="JI24" s="71">
        <v>0</v>
      </c>
      <c r="JJ24" s="71">
        <v>0</v>
      </c>
      <c r="JK24" s="71">
        <v>1</v>
      </c>
      <c r="JL24" s="71">
        <v>0</v>
      </c>
      <c r="JM24" s="71">
        <v>0</v>
      </c>
      <c r="JN24" s="71">
        <v>0</v>
      </c>
      <c r="JO24" s="71">
        <v>0</v>
      </c>
      <c r="JP24" s="71">
        <v>0</v>
      </c>
      <c r="JQ24" s="71">
        <v>1</v>
      </c>
      <c r="JR24" s="71">
        <v>0</v>
      </c>
      <c r="JS24" s="71">
        <v>1</v>
      </c>
      <c r="JT24" s="71">
        <v>0</v>
      </c>
      <c r="JU24" s="71">
        <v>0</v>
      </c>
      <c r="JV24" s="71">
        <v>1</v>
      </c>
      <c r="JW24" s="71">
        <v>0</v>
      </c>
      <c r="JX24" s="71">
        <v>0</v>
      </c>
      <c r="JY24" s="71">
        <v>1</v>
      </c>
      <c r="JZ24" s="71">
        <v>0</v>
      </c>
      <c r="KA24" s="71">
        <v>1</v>
      </c>
      <c r="KB24" s="71">
        <v>0</v>
      </c>
      <c r="KC24" s="71">
        <v>0</v>
      </c>
      <c r="KD24" s="71">
        <v>0</v>
      </c>
      <c r="KE24" s="71">
        <v>0</v>
      </c>
      <c r="KF24" s="71">
        <v>0</v>
      </c>
      <c r="KG24" s="71">
        <v>0</v>
      </c>
      <c r="KH24" s="71">
        <v>0</v>
      </c>
      <c r="KI24" s="71">
        <v>1</v>
      </c>
      <c r="KJ24" s="71">
        <v>0</v>
      </c>
      <c r="KK24" s="71">
        <v>0</v>
      </c>
      <c r="KL24" s="71">
        <v>0</v>
      </c>
      <c r="KM24" s="71">
        <v>0</v>
      </c>
      <c r="KN24" s="71">
        <v>1</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1</v>
      </c>
      <c r="NH24" s="71">
        <v>0</v>
      </c>
      <c r="NI24" s="71">
        <v>0</v>
      </c>
      <c r="NJ24" s="71">
        <v>0</v>
      </c>
      <c r="NK24" s="71">
        <v>0</v>
      </c>
      <c r="NL24" s="71">
        <v>1</v>
      </c>
      <c r="NM24" s="71">
        <v>0</v>
      </c>
      <c r="NN24" s="71">
        <v>0</v>
      </c>
      <c r="NO24" s="71">
        <v>0</v>
      </c>
      <c r="NP24" s="71">
        <v>0</v>
      </c>
      <c r="NQ24" s="71">
        <v>0</v>
      </c>
      <c r="NR24" s="71">
        <v>1</v>
      </c>
      <c r="NS24" s="71">
        <v>0</v>
      </c>
      <c r="NT24" s="71">
        <v>1</v>
      </c>
      <c r="NU24" s="71">
        <v>0</v>
      </c>
      <c r="NV24" s="71">
        <v>0</v>
      </c>
      <c r="NW24" s="71">
        <v>1</v>
      </c>
      <c r="NX24" s="71">
        <v>0</v>
      </c>
      <c r="NY24" s="71">
        <v>0</v>
      </c>
      <c r="NZ24" s="71">
        <v>1</v>
      </c>
      <c r="OA24" s="71">
        <v>0</v>
      </c>
      <c r="OB24" s="71">
        <v>1</v>
      </c>
      <c r="OC24" s="71">
        <v>0</v>
      </c>
      <c r="OD24" s="71">
        <v>0</v>
      </c>
      <c r="OE24" s="71">
        <v>0</v>
      </c>
      <c r="OF24" s="71">
        <v>0</v>
      </c>
      <c r="OG24" s="71">
        <v>0</v>
      </c>
      <c r="OH24" s="71">
        <v>0</v>
      </c>
      <c r="OI24" s="71">
        <v>0</v>
      </c>
      <c r="OJ24" s="71">
        <v>1</v>
      </c>
      <c r="OK24" s="71">
        <v>0</v>
      </c>
      <c r="OL24" s="71">
        <v>0</v>
      </c>
      <c r="OM24" s="71">
        <v>0</v>
      </c>
      <c r="ON24" s="71">
        <v>0</v>
      </c>
      <c r="OO24" s="71">
        <v>1</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7</v>
      </c>
      <c r="QY24" s="71">
        <v>0</v>
      </c>
      <c r="QZ24" s="71">
        <v>1</v>
      </c>
      <c r="RA24" s="71">
        <v>1</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7</v>
      </c>
      <c r="RT24" s="71">
        <v>0</v>
      </c>
      <c r="RU24" s="71">
        <v>1</v>
      </c>
      <c r="RV24" s="71">
        <v>1</v>
      </c>
      <c r="RW24" s="71">
        <v>0</v>
      </c>
      <c r="RX24" s="71">
        <v>0</v>
      </c>
      <c r="RY24" s="71">
        <v>0</v>
      </c>
      <c r="RZ24" s="71">
        <v>0</v>
      </c>
      <c r="SA24" s="71">
        <v>0</v>
      </c>
      <c r="SB24" s="71">
        <v>0</v>
      </c>
      <c r="SC24" s="71">
        <v>0</v>
      </c>
      <c r="SD24" s="71">
        <v>0</v>
      </c>
      <c r="SE24" s="71">
        <v>0</v>
      </c>
      <c r="SF24" s="71">
        <v>0</v>
      </c>
      <c r="SG24" s="71">
        <v>0</v>
      </c>
      <c r="SH24" s="71">
        <v>0</v>
      </c>
    </row>
    <row r="25" spans="1:502">
      <c r="A25" s="16" t="s">
        <v>2241</v>
      </c>
      <c r="B25" s="70">
        <v>17</v>
      </c>
      <c r="C25" s="70">
        <v>17</v>
      </c>
      <c r="D25" s="70">
        <v>1</v>
      </c>
      <c r="E25" s="70">
        <v>2020</v>
      </c>
      <c r="F25" s="70" t="s">
        <v>159</v>
      </c>
      <c r="G25" s="1073" t="s">
        <v>2224</v>
      </c>
      <c r="H25" s="70" t="s">
        <v>2225</v>
      </c>
      <c r="I25" s="1066"/>
      <c r="J25" s="73">
        <v>0</v>
      </c>
      <c r="K25" s="73">
        <v>0</v>
      </c>
      <c r="L25" s="73">
        <v>0</v>
      </c>
      <c r="M25" s="73">
        <v>0</v>
      </c>
      <c r="N25" s="73">
        <v>0</v>
      </c>
      <c r="O25" s="73">
        <v>0</v>
      </c>
      <c r="P25" s="73">
        <v>0</v>
      </c>
      <c r="Q25" s="73">
        <v>0</v>
      </c>
      <c r="R25" s="73">
        <v>0</v>
      </c>
      <c r="S25" s="73">
        <v>5.3330000000000002</v>
      </c>
      <c r="T25" s="73">
        <v>0</v>
      </c>
      <c r="U25" s="73">
        <v>0</v>
      </c>
      <c r="V25" s="73">
        <v>0</v>
      </c>
      <c r="W25" s="73">
        <v>0</v>
      </c>
      <c r="X25" s="73">
        <v>4.9240000000000004</v>
      </c>
      <c r="Y25" s="73">
        <v>0</v>
      </c>
      <c r="Z25" s="73">
        <v>0</v>
      </c>
      <c r="AA25" s="73">
        <v>0</v>
      </c>
      <c r="AB25" s="73">
        <v>0</v>
      </c>
      <c r="AC25" s="73">
        <v>0</v>
      </c>
      <c r="AD25" s="73">
        <v>40.667000000000002</v>
      </c>
      <c r="AE25" s="73">
        <v>0</v>
      </c>
      <c r="AF25" s="73">
        <v>2.06</v>
      </c>
      <c r="AG25" s="73">
        <v>0</v>
      </c>
      <c r="AH25" s="73">
        <v>0</v>
      </c>
      <c r="AI25" s="73">
        <v>8.0809999999999995</v>
      </c>
      <c r="AJ25" s="73">
        <v>0</v>
      </c>
      <c r="AK25" s="73">
        <v>0</v>
      </c>
      <c r="AL25" s="73">
        <v>5.2519999999999998</v>
      </c>
      <c r="AM25" s="73">
        <v>0</v>
      </c>
      <c r="AN25" s="73">
        <v>6.0330000000000004</v>
      </c>
      <c r="AO25" s="73">
        <v>0</v>
      </c>
      <c r="AP25" s="73">
        <v>0</v>
      </c>
      <c r="AQ25" s="73">
        <v>0</v>
      </c>
      <c r="AR25" s="73">
        <v>0</v>
      </c>
      <c r="AS25" s="73">
        <v>0</v>
      </c>
      <c r="AT25" s="73">
        <v>0</v>
      </c>
      <c r="AU25" s="73">
        <v>0</v>
      </c>
      <c r="AV25" s="73">
        <v>2.5190000000000001</v>
      </c>
      <c r="AW25" s="73">
        <v>0</v>
      </c>
      <c r="AX25" s="73">
        <v>0</v>
      </c>
      <c r="AY25" s="73">
        <v>0</v>
      </c>
      <c r="AZ25" s="73">
        <v>0</v>
      </c>
      <c r="BA25" s="73">
        <v>7.165</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5.3330000000000002</v>
      </c>
      <c r="DU25" s="73">
        <v>0</v>
      </c>
      <c r="DV25" s="73">
        <v>0</v>
      </c>
      <c r="DW25" s="73">
        <v>0</v>
      </c>
      <c r="DX25" s="73">
        <v>0</v>
      </c>
      <c r="DY25" s="73">
        <v>4.9240000000000004</v>
      </c>
      <c r="DZ25" s="73">
        <v>0</v>
      </c>
      <c r="EA25" s="73">
        <v>0</v>
      </c>
      <c r="EB25" s="73">
        <v>0</v>
      </c>
      <c r="EC25" s="73">
        <v>0</v>
      </c>
      <c r="ED25" s="73">
        <v>0</v>
      </c>
      <c r="EE25" s="73">
        <v>40.667000000000002</v>
      </c>
      <c r="EF25" s="73">
        <v>0</v>
      </c>
      <c r="EG25" s="73">
        <v>2.06</v>
      </c>
      <c r="EH25" s="73">
        <v>0</v>
      </c>
      <c r="EI25" s="73">
        <v>0</v>
      </c>
      <c r="EJ25" s="73">
        <v>8.0809999999999995</v>
      </c>
      <c r="EK25" s="73">
        <v>0</v>
      </c>
      <c r="EL25" s="73">
        <v>0</v>
      </c>
      <c r="EM25" s="73">
        <v>5.2519999999999998</v>
      </c>
      <c r="EN25" s="73">
        <v>0</v>
      </c>
      <c r="EO25" s="73">
        <v>6.0330000000000004</v>
      </c>
      <c r="EP25" s="73">
        <v>0</v>
      </c>
      <c r="EQ25" s="73">
        <v>0</v>
      </c>
      <c r="ER25" s="73">
        <v>0</v>
      </c>
      <c r="ES25" s="73">
        <v>0</v>
      </c>
      <c r="ET25" s="73">
        <v>0</v>
      </c>
      <c r="EU25" s="73">
        <v>0</v>
      </c>
      <c r="EV25" s="73">
        <v>0</v>
      </c>
      <c r="EW25" s="73">
        <v>2.5190000000000001</v>
      </c>
      <c r="EX25" s="73">
        <v>0</v>
      </c>
      <c r="EY25" s="73">
        <v>0</v>
      </c>
      <c r="EZ25" s="73">
        <v>0</v>
      </c>
      <c r="FA25" s="73">
        <v>0</v>
      </c>
      <c r="FB25" s="73">
        <v>7.165</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72.349999999999994</v>
      </c>
      <c r="HL25" s="73">
        <v>0</v>
      </c>
      <c r="HM25" s="73">
        <v>2.5190000000000001</v>
      </c>
      <c r="HN25" s="73">
        <v>7.165</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72.349999999999994</v>
      </c>
      <c r="IG25" s="73">
        <v>0</v>
      </c>
      <c r="IH25" s="73">
        <v>2.5190000000000001</v>
      </c>
      <c r="II25" s="73">
        <v>7.165</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1</v>
      </c>
      <c r="JG25" s="71">
        <v>0</v>
      </c>
      <c r="JH25" s="71">
        <v>0</v>
      </c>
      <c r="JI25" s="71">
        <v>0</v>
      </c>
      <c r="JJ25" s="71">
        <v>0</v>
      </c>
      <c r="JK25" s="71">
        <v>1</v>
      </c>
      <c r="JL25" s="71">
        <v>0</v>
      </c>
      <c r="JM25" s="71">
        <v>0</v>
      </c>
      <c r="JN25" s="71">
        <v>0</v>
      </c>
      <c r="JO25" s="71">
        <v>0</v>
      </c>
      <c r="JP25" s="71">
        <v>0</v>
      </c>
      <c r="JQ25" s="71">
        <v>1</v>
      </c>
      <c r="JR25" s="71">
        <v>0</v>
      </c>
      <c r="JS25" s="71">
        <v>1</v>
      </c>
      <c r="JT25" s="71">
        <v>0</v>
      </c>
      <c r="JU25" s="71">
        <v>0</v>
      </c>
      <c r="JV25" s="71">
        <v>1</v>
      </c>
      <c r="JW25" s="71">
        <v>0</v>
      </c>
      <c r="JX25" s="71">
        <v>0</v>
      </c>
      <c r="JY25" s="71">
        <v>1</v>
      </c>
      <c r="JZ25" s="71">
        <v>0</v>
      </c>
      <c r="KA25" s="71">
        <v>1</v>
      </c>
      <c r="KB25" s="71">
        <v>0</v>
      </c>
      <c r="KC25" s="71">
        <v>0</v>
      </c>
      <c r="KD25" s="71">
        <v>0</v>
      </c>
      <c r="KE25" s="71">
        <v>0</v>
      </c>
      <c r="KF25" s="71">
        <v>0</v>
      </c>
      <c r="KG25" s="71">
        <v>0</v>
      </c>
      <c r="KH25" s="71">
        <v>0</v>
      </c>
      <c r="KI25" s="71">
        <v>1</v>
      </c>
      <c r="KJ25" s="71">
        <v>0</v>
      </c>
      <c r="KK25" s="71">
        <v>0</v>
      </c>
      <c r="KL25" s="71">
        <v>0</v>
      </c>
      <c r="KM25" s="71">
        <v>0</v>
      </c>
      <c r="KN25" s="71">
        <v>1</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1</v>
      </c>
      <c r="NH25" s="71">
        <v>0</v>
      </c>
      <c r="NI25" s="71">
        <v>0</v>
      </c>
      <c r="NJ25" s="71">
        <v>0</v>
      </c>
      <c r="NK25" s="71">
        <v>0</v>
      </c>
      <c r="NL25" s="71">
        <v>1</v>
      </c>
      <c r="NM25" s="71">
        <v>0</v>
      </c>
      <c r="NN25" s="71">
        <v>0</v>
      </c>
      <c r="NO25" s="71">
        <v>0</v>
      </c>
      <c r="NP25" s="71">
        <v>0</v>
      </c>
      <c r="NQ25" s="71">
        <v>0</v>
      </c>
      <c r="NR25" s="71">
        <v>1</v>
      </c>
      <c r="NS25" s="71">
        <v>0</v>
      </c>
      <c r="NT25" s="71">
        <v>1</v>
      </c>
      <c r="NU25" s="71">
        <v>0</v>
      </c>
      <c r="NV25" s="71">
        <v>0</v>
      </c>
      <c r="NW25" s="71">
        <v>1</v>
      </c>
      <c r="NX25" s="71">
        <v>0</v>
      </c>
      <c r="NY25" s="71">
        <v>0</v>
      </c>
      <c r="NZ25" s="71">
        <v>1</v>
      </c>
      <c r="OA25" s="71">
        <v>0</v>
      </c>
      <c r="OB25" s="71">
        <v>1</v>
      </c>
      <c r="OC25" s="71">
        <v>0</v>
      </c>
      <c r="OD25" s="71">
        <v>0</v>
      </c>
      <c r="OE25" s="71">
        <v>0</v>
      </c>
      <c r="OF25" s="71">
        <v>0</v>
      </c>
      <c r="OG25" s="71">
        <v>0</v>
      </c>
      <c r="OH25" s="71">
        <v>0</v>
      </c>
      <c r="OI25" s="71">
        <v>0</v>
      </c>
      <c r="OJ25" s="71">
        <v>1</v>
      </c>
      <c r="OK25" s="71">
        <v>0</v>
      </c>
      <c r="OL25" s="71">
        <v>0</v>
      </c>
      <c r="OM25" s="71">
        <v>0</v>
      </c>
      <c r="ON25" s="71">
        <v>0</v>
      </c>
      <c r="OO25" s="71">
        <v>1</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7</v>
      </c>
      <c r="QY25" s="71">
        <v>0</v>
      </c>
      <c r="QZ25" s="71">
        <v>1</v>
      </c>
      <c r="RA25" s="71">
        <v>1</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7</v>
      </c>
      <c r="RT25" s="71">
        <v>0</v>
      </c>
      <c r="RU25" s="71">
        <v>1</v>
      </c>
      <c r="RV25" s="71">
        <v>1</v>
      </c>
      <c r="RW25" s="71">
        <v>0</v>
      </c>
      <c r="RX25" s="71">
        <v>0</v>
      </c>
      <c r="RY25" s="71">
        <v>0</v>
      </c>
      <c r="RZ25" s="71">
        <v>0</v>
      </c>
      <c r="SA25" s="71">
        <v>0</v>
      </c>
      <c r="SB25" s="71">
        <v>0</v>
      </c>
      <c r="SC25" s="71">
        <v>0</v>
      </c>
      <c r="SD25" s="71">
        <v>0</v>
      </c>
      <c r="SE25" s="71">
        <v>0</v>
      </c>
      <c r="SF25" s="71">
        <v>0</v>
      </c>
      <c r="SG25" s="71">
        <v>0</v>
      </c>
      <c r="SH25" s="71">
        <v>0</v>
      </c>
    </row>
    <row r="26" spans="1:502">
      <c r="A26" s="16" t="s">
        <v>2242</v>
      </c>
      <c r="B26" s="70">
        <v>18</v>
      </c>
      <c r="C26" s="70">
        <v>18</v>
      </c>
      <c r="D26" s="70">
        <v>1</v>
      </c>
      <c r="E26" s="70">
        <v>2021</v>
      </c>
      <c r="F26" s="70" t="s">
        <v>160</v>
      </c>
      <c r="G26" s="1073" t="s">
        <v>2224</v>
      </c>
      <c r="H26" s="70" t="s">
        <v>2225</v>
      </c>
      <c r="I26" s="1066"/>
      <c r="J26" s="73">
        <v>0</v>
      </c>
      <c r="K26" s="73">
        <v>0</v>
      </c>
      <c r="L26" s="73">
        <v>0</v>
      </c>
      <c r="M26" s="73">
        <v>0</v>
      </c>
      <c r="N26" s="73">
        <v>0</v>
      </c>
      <c r="O26" s="73">
        <v>0</v>
      </c>
      <c r="P26" s="73">
        <v>0</v>
      </c>
      <c r="Q26" s="73">
        <v>0</v>
      </c>
      <c r="R26" s="73">
        <v>0</v>
      </c>
      <c r="S26" s="73">
        <v>7.52</v>
      </c>
      <c r="T26" s="73">
        <v>0</v>
      </c>
      <c r="U26" s="73">
        <v>0</v>
      </c>
      <c r="V26" s="73">
        <v>0</v>
      </c>
      <c r="W26" s="73">
        <v>0</v>
      </c>
      <c r="X26" s="73">
        <v>5.0389999999999997</v>
      </c>
      <c r="Y26" s="73">
        <v>0</v>
      </c>
      <c r="Z26" s="73">
        <v>0</v>
      </c>
      <c r="AA26" s="73">
        <v>0</v>
      </c>
      <c r="AB26" s="73">
        <v>0</v>
      </c>
      <c r="AC26" s="73">
        <v>0</v>
      </c>
      <c r="AD26" s="73">
        <v>38.485999999999997</v>
      </c>
      <c r="AE26" s="73">
        <v>0</v>
      </c>
      <c r="AF26" s="73">
        <v>2.3959999999999999</v>
      </c>
      <c r="AG26" s="73">
        <v>0</v>
      </c>
      <c r="AH26" s="73">
        <v>0</v>
      </c>
      <c r="AI26" s="73">
        <v>10.351000000000001</v>
      </c>
      <c r="AJ26" s="73">
        <v>0</v>
      </c>
      <c r="AK26" s="73">
        <v>0</v>
      </c>
      <c r="AL26" s="73">
        <v>5.399</v>
      </c>
      <c r="AM26" s="73">
        <v>0</v>
      </c>
      <c r="AN26" s="73">
        <v>7.0529999999999999</v>
      </c>
      <c r="AO26" s="73">
        <v>0</v>
      </c>
      <c r="AP26" s="73">
        <v>0</v>
      </c>
      <c r="AQ26" s="73">
        <v>0</v>
      </c>
      <c r="AR26" s="73">
        <v>0</v>
      </c>
      <c r="AS26" s="73">
        <v>0</v>
      </c>
      <c r="AT26" s="73">
        <v>0</v>
      </c>
      <c r="AU26" s="73">
        <v>0</v>
      </c>
      <c r="AV26" s="73">
        <v>2.343</v>
      </c>
      <c r="AW26" s="73">
        <v>0</v>
      </c>
      <c r="AX26" s="73">
        <v>0</v>
      </c>
      <c r="AY26" s="73">
        <v>0</v>
      </c>
      <c r="AZ26" s="73">
        <v>0</v>
      </c>
      <c r="BA26" s="73">
        <v>6.7690000000000001</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7.52</v>
      </c>
      <c r="DU26" s="73">
        <v>0</v>
      </c>
      <c r="DV26" s="73">
        <v>0</v>
      </c>
      <c r="DW26" s="73">
        <v>0</v>
      </c>
      <c r="DX26" s="73">
        <v>0</v>
      </c>
      <c r="DY26" s="73">
        <v>5.0389999999999997</v>
      </c>
      <c r="DZ26" s="73">
        <v>0</v>
      </c>
      <c r="EA26" s="73">
        <v>0</v>
      </c>
      <c r="EB26" s="73">
        <v>0</v>
      </c>
      <c r="EC26" s="73">
        <v>0</v>
      </c>
      <c r="ED26" s="73">
        <v>0</v>
      </c>
      <c r="EE26" s="73">
        <v>38.485999999999997</v>
      </c>
      <c r="EF26" s="73">
        <v>0</v>
      </c>
      <c r="EG26" s="73">
        <v>2.3959999999999999</v>
      </c>
      <c r="EH26" s="73">
        <v>0</v>
      </c>
      <c r="EI26" s="73">
        <v>0</v>
      </c>
      <c r="EJ26" s="73">
        <v>10.351000000000001</v>
      </c>
      <c r="EK26" s="73">
        <v>0</v>
      </c>
      <c r="EL26" s="73">
        <v>0</v>
      </c>
      <c r="EM26" s="73">
        <v>5.399</v>
      </c>
      <c r="EN26" s="73">
        <v>0</v>
      </c>
      <c r="EO26" s="73">
        <v>7.0529999999999999</v>
      </c>
      <c r="EP26" s="73">
        <v>0</v>
      </c>
      <c r="EQ26" s="73">
        <v>0</v>
      </c>
      <c r="ER26" s="73">
        <v>0</v>
      </c>
      <c r="ES26" s="73">
        <v>0</v>
      </c>
      <c r="ET26" s="73">
        <v>0</v>
      </c>
      <c r="EU26" s="73">
        <v>0</v>
      </c>
      <c r="EV26" s="73">
        <v>0</v>
      </c>
      <c r="EW26" s="73">
        <v>2.343</v>
      </c>
      <c r="EX26" s="73">
        <v>0</v>
      </c>
      <c r="EY26" s="73">
        <v>0</v>
      </c>
      <c r="EZ26" s="73">
        <v>0</v>
      </c>
      <c r="FA26" s="73">
        <v>0</v>
      </c>
      <c r="FB26" s="73">
        <v>6.7690000000000001</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76.244</v>
      </c>
      <c r="HL26" s="73">
        <v>0</v>
      </c>
      <c r="HM26" s="73">
        <v>2.343</v>
      </c>
      <c r="HN26" s="73">
        <v>6.7690000000000001</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76.244</v>
      </c>
      <c r="IG26" s="73">
        <v>0</v>
      </c>
      <c r="IH26" s="73">
        <v>2.343</v>
      </c>
      <c r="II26" s="73">
        <v>6.7690000000000001</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1</v>
      </c>
      <c r="JG26" s="71">
        <v>0</v>
      </c>
      <c r="JH26" s="71">
        <v>0</v>
      </c>
      <c r="JI26" s="71">
        <v>0</v>
      </c>
      <c r="JJ26" s="71">
        <v>0</v>
      </c>
      <c r="JK26" s="71">
        <v>1</v>
      </c>
      <c r="JL26" s="71">
        <v>0</v>
      </c>
      <c r="JM26" s="71">
        <v>0</v>
      </c>
      <c r="JN26" s="71">
        <v>0</v>
      </c>
      <c r="JO26" s="71">
        <v>0</v>
      </c>
      <c r="JP26" s="71">
        <v>0</v>
      </c>
      <c r="JQ26" s="71">
        <v>1</v>
      </c>
      <c r="JR26" s="71">
        <v>0</v>
      </c>
      <c r="JS26" s="71">
        <v>1</v>
      </c>
      <c r="JT26" s="71">
        <v>0</v>
      </c>
      <c r="JU26" s="71">
        <v>0</v>
      </c>
      <c r="JV26" s="71">
        <v>1</v>
      </c>
      <c r="JW26" s="71">
        <v>0</v>
      </c>
      <c r="JX26" s="71">
        <v>0</v>
      </c>
      <c r="JY26" s="71">
        <v>1</v>
      </c>
      <c r="JZ26" s="71">
        <v>0</v>
      </c>
      <c r="KA26" s="71">
        <v>1</v>
      </c>
      <c r="KB26" s="71">
        <v>0</v>
      </c>
      <c r="KC26" s="71">
        <v>0</v>
      </c>
      <c r="KD26" s="71">
        <v>0</v>
      </c>
      <c r="KE26" s="71">
        <v>0</v>
      </c>
      <c r="KF26" s="71">
        <v>0</v>
      </c>
      <c r="KG26" s="71">
        <v>0</v>
      </c>
      <c r="KH26" s="71">
        <v>0</v>
      </c>
      <c r="KI26" s="71">
        <v>1</v>
      </c>
      <c r="KJ26" s="71">
        <v>0</v>
      </c>
      <c r="KK26" s="71">
        <v>0</v>
      </c>
      <c r="KL26" s="71">
        <v>0</v>
      </c>
      <c r="KM26" s="71">
        <v>0</v>
      </c>
      <c r="KN26" s="71">
        <v>1</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1</v>
      </c>
      <c r="NH26" s="71">
        <v>0</v>
      </c>
      <c r="NI26" s="71">
        <v>0</v>
      </c>
      <c r="NJ26" s="71">
        <v>0</v>
      </c>
      <c r="NK26" s="71">
        <v>0</v>
      </c>
      <c r="NL26" s="71">
        <v>1</v>
      </c>
      <c r="NM26" s="71">
        <v>0</v>
      </c>
      <c r="NN26" s="71">
        <v>0</v>
      </c>
      <c r="NO26" s="71">
        <v>0</v>
      </c>
      <c r="NP26" s="71">
        <v>0</v>
      </c>
      <c r="NQ26" s="71">
        <v>0</v>
      </c>
      <c r="NR26" s="71">
        <v>1</v>
      </c>
      <c r="NS26" s="71">
        <v>0</v>
      </c>
      <c r="NT26" s="71">
        <v>1</v>
      </c>
      <c r="NU26" s="71">
        <v>0</v>
      </c>
      <c r="NV26" s="71">
        <v>0</v>
      </c>
      <c r="NW26" s="71">
        <v>1</v>
      </c>
      <c r="NX26" s="71">
        <v>0</v>
      </c>
      <c r="NY26" s="71">
        <v>0</v>
      </c>
      <c r="NZ26" s="71">
        <v>1</v>
      </c>
      <c r="OA26" s="71">
        <v>0</v>
      </c>
      <c r="OB26" s="71">
        <v>1</v>
      </c>
      <c r="OC26" s="71">
        <v>0</v>
      </c>
      <c r="OD26" s="71">
        <v>0</v>
      </c>
      <c r="OE26" s="71">
        <v>0</v>
      </c>
      <c r="OF26" s="71">
        <v>0</v>
      </c>
      <c r="OG26" s="71">
        <v>0</v>
      </c>
      <c r="OH26" s="71">
        <v>0</v>
      </c>
      <c r="OI26" s="71">
        <v>0</v>
      </c>
      <c r="OJ26" s="71">
        <v>1</v>
      </c>
      <c r="OK26" s="71">
        <v>0</v>
      </c>
      <c r="OL26" s="71">
        <v>0</v>
      </c>
      <c r="OM26" s="71">
        <v>0</v>
      </c>
      <c r="ON26" s="71">
        <v>0</v>
      </c>
      <c r="OO26" s="71">
        <v>1</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7</v>
      </c>
      <c r="QY26" s="71">
        <v>0</v>
      </c>
      <c r="QZ26" s="71">
        <v>1</v>
      </c>
      <c r="RA26" s="71">
        <v>1</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7</v>
      </c>
      <c r="RT26" s="71">
        <v>0</v>
      </c>
      <c r="RU26" s="71">
        <v>1</v>
      </c>
      <c r="RV26" s="71">
        <v>1</v>
      </c>
      <c r="RW26" s="71">
        <v>0</v>
      </c>
      <c r="RX26" s="71">
        <v>0</v>
      </c>
      <c r="RY26" s="71">
        <v>0</v>
      </c>
      <c r="RZ26" s="71">
        <v>0</v>
      </c>
      <c r="SA26" s="71">
        <v>0</v>
      </c>
      <c r="SB26" s="71">
        <v>0</v>
      </c>
      <c r="SC26" s="71">
        <v>0</v>
      </c>
      <c r="SD26" s="71">
        <v>0</v>
      </c>
      <c r="SE26" s="71">
        <v>0</v>
      </c>
      <c r="SF26" s="71">
        <v>0</v>
      </c>
      <c r="SG26" s="71">
        <v>0</v>
      </c>
      <c r="SH26" s="71">
        <v>0</v>
      </c>
    </row>
    <row r="27" spans="1:502">
      <c r="A27" s="16" t="s">
        <v>2243</v>
      </c>
      <c r="B27" s="70">
        <v>19</v>
      </c>
      <c r="C27" s="70">
        <v>19</v>
      </c>
      <c r="D27" s="70">
        <v>1</v>
      </c>
      <c r="E27" s="70">
        <v>2022</v>
      </c>
      <c r="F27" s="70" t="s">
        <v>161</v>
      </c>
      <c r="G27" s="1073" t="s">
        <v>2224</v>
      </c>
      <c r="H27" s="70" t="s">
        <v>2225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2244</v>
      </c>
      <c r="B28" s="70">
        <v>20</v>
      </c>
      <c r="C28" s="70">
        <v>20</v>
      </c>
      <c r="D28" s="70">
        <v>1</v>
      </c>
      <c r="E28" s="70">
        <v>2023</v>
      </c>
      <c r="F28" s="70" t="s">
        <v>1539</v>
      </c>
      <c r="G28" s="1073" t="s">
        <v>2224</v>
      </c>
      <c r="H28" s="70" t="s">
        <v>2225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2245</v>
      </c>
      <c r="B29" s="70">
        <v>21</v>
      </c>
      <c r="C29" s="70">
        <v>21</v>
      </c>
      <c r="D29" s="70">
        <v>1</v>
      </c>
      <c r="E29" s="70">
        <v>2024</v>
      </c>
      <c r="F29" s="70" t="s">
        <v>1558</v>
      </c>
      <c r="G29" s="1073" t="s">
        <v>2224</v>
      </c>
      <c r="H29" s="70" t="s">
        <v>2225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2438</v>
      </c>
      <c r="B30" s="70">
        <v>22</v>
      </c>
      <c r="C30" s="70">
        <v>22</v>
      </c>
      <c r="D30" s="70">
        <v>1</v>
      </c>
      <c r="E30" s="70">
        <v>2025</v>
      </c>
      <c r="F30" s="70" t="s">
        <v>1568</v>
      </c>
      <c r="G30" s="1073" t="s">
        <v>2224</v>
      </c>
      <c r="H30" s="70" t="s">
        <v>2225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2439</v>
      </c>
      <c r="B31" s="70">
        <v>23</v>
      </c>
      <c r="C31" s="70">
        <v>23</v>
      </c>
      <c r="D31" s="70">
        <v>1</v>
      </c>
      <c r="E31" s="70">
        <v>2026</v>
      </c>
      <c r="F31" s="70" t="s">
        <v>1569</v>
      </c>
      <c r="G31" s="1073" t="s">
        <v>2224</v>
      </c>
      <c r="H31" s="70" t="s">
        <v>2225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2440</v>
      </c>
      <c r="B32" s="70">
        <v>24</v>
      </c>
      <c r="C32" s="70">
        <v>24</v>
      </c>
      <c r="D32" s="70">
        <v>1</v>
      </c>
      <c r="E32" s="70">
        <v>2027</v>
      </c>
      <c r="F32" s="70" t="s">
        <v>1570</v>
      </c>
      <c r="G32" s="1073" t="s">
        <v>2224</v>
      </c>
      <c r="H32" s="70" t="s">
        <v>2225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2441</v>
      </c>
      <c r="B33" s="70">
        <v>25</v>
      </c>
      <c r="C33" s="70">
        <v>25</v>
      </c>
      <c r="D33" s="70">
        <v>1</v>
      </c>
      <c r="E33" s="70">
        <v>2028</v>
      </c>
      <c r="F33" s="70" t="s">
        <v>1571</v>
      </c>
      <c r="G33" s="1073" t="s">
        <v>2224</v>
      </c>
      <c r="H33" s="70" t="s">
        <v>2225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2442</v>
      </c>
      <c r="B34" s="70">
        <v>26</v>
      </c>
      <c r="C34" s="70">
        <v>26</v>
      </c>
      <c r="D34" s="70">
        <v>1</v>
      </c>
      <c r="E34" s="70">
        <v>2029</v>
      </c>
      <c r="F34" s="70" t="s">
        <v>1572</v>
      </c>
      <c r="G34" s="1073" t="s">
        <v>2224</v>
      </c>
      <c r="H34" s="70" t="s">
        <v>2225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2443</v>
      </c>
      <c r="B35" s="70">
        <v>27</v>
      </c>
      <c r="C35" s="70">
        <v>27</v>
      </c>
      <c r="D35" s="70">
        <v>1</v>
      </c>
      <c r="E35" s="70">
        <v>2030</v>
      </c>
      <c r="F35" s="70" t="s">
        <v>1573</v>
      </c>
      <c r="G35" s="1073" t="s">
        <v>2224</v>
      </c>
      <c r="H35" s="70" t="s">
        <v>2225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1567</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1574</v>
      </c>
      <c r="B57" s="70">
        <v>22</v>
      </c>
      <c r="C57" s="70">
        <v>22</v>
      </c>
      <c r="D57" s="70">
        <v>2</v>
      </c>
      <c r="E57" s="70">
        <v>2025</v>
      </c>
      <c r="F57" s="70" t="s">
        <v>1568</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1575</v>
      </c>
      <c r="B58" s="70">
        <v>23</v>
      </c>
      <c r="C58" s="70">
        <v>23</v>
      </c>
      <c r="D58" s="70">
        <v>2</v>
      </c>
      <c r="E58" s="70">
        <v>2026</v>
      </c>
      <c r="F58" s="70" t="s">
        <v>1569</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1576</v>
      </c>
      <c r="B59" s="70">
        <v>24</v>
      </c>
      <c r="C59" s="70">
        <v>24</v>
      </c>
      <c r="D59" s="70">
        <v>2</v>
      </c>
      <c r="E59" s="70">
        <v>2027</v>
      </c>
      <c r="F59" s="70" t="s">
        <v>1570</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1577</v>
      </c>
      <c r="B60" s="70">
        <v>25</v>
      </c>
      <c r="C60" s="70">
        <v>25</v>
      </c>
      <c r="D60" s="70">
        <v>2</v>
      </c>
      <c r="E60" s="70">
        <v>2028</v>
      </c>
      <c r="F60" s="70" t="s">
        <v>1571</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1578</v>
      </c>
      <c r="B61" s="70">
        <v>26</v>
      </c>
      <c r="C61" s="70">
        <v>26</v>
      </c>
      <c r="D61" s="70">
        <v>2</v>
      </c>
      <c r="E61" s="70">
        <v>2029</v>
      </c>
      <c r="F61" s="70" t="s">
        <v>1572</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1579</v>
      </c>
      <c r="B62" s="70">
        <v>27</v>
      </c>
      <c r="C62" s="70">
        <v>27</v>
      </c>
      <c r="D62" s="70">
        <v>2</v>
      </c>
      <c r="E62" s="70">
        <v>2030</v>
      </c>
      <c r="F62" s="70" t="s">
        <v>1573</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1580</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2245</v>
      </c>
      <c r="B10" s="70">
        <v>2</v>
      </c>
      <c r="C10" s="70">
        <v>18</v>
      </c>
      <c r="D10" s="70">
        <v>2</v>
      </c>
      <c r="E10" s="70">
        <v>2024</v>
      </c>
      <c r="F10" s="70" t="s">
        <v>1558</v>
      </c>
      <c r="G10" s="1073" t="s">
        <v>2224</v>
      </c>
      <c r="H10" s="70" t="s">
        <v>2225</v>
      </c>
      <c r="I10" s="1066"/>
      <c r="J10" s="73">
        <v>167606</v>
      </c>
      <c r="K10" s="71">
        <v>228714388.99999997</v>
      </c>
      <c r="L10" s="71">
        <v>55979</v>
      </c>
      <c r="M10" s="71">
        <v>75943024.999999985</v>
      </c>
      <c r="N10" s="71">
        <v>100</v>
      </c>
      <c r="O10" s="71">
        <v>190526.99999999997</v>
      </c>
      <c r="P10" s="71">
        <v>1256</v>
      </c>
      <c r="Q10" s="71">
        <v>8238286</v>
      </c>
      <c r="R10" s="71">
        <v>0</v>
      </c>
      <c r="S10" s="71">
        <v>0</v>
      </c>
      <c r="T10" s="71">
        <v>0</v>
      </c>
      <c r="U10" s="71">
        <v>0</v>
      </c>
      <c r="V10" s="71">
        <v>0</v>
      </c>
      <c r="W10" s="71">
        <v>0</v>
      </c>
      <c r="X10" s="71">
        <v>0</v>
      </c>
      <c r="Y10" s="71">
        <v>0</v>
      </c>
      <c r="Z10" s="71">
        <v>313086226.99999994</v>
      </c>
      <c r="AA10" s="71">
        <v>399344849</v>
      </c>
      <c r="AB10" s="71">
        <v>1580228933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1723</v>
      </c>
      <c r="B11" s="70">
        <v>3</v>
      </c>
      <c r="C11" s="70">
        <v>18</v>
      </c>
      <c r="D11" s="70">
        <v>3</v>
      </c>
      <c r="E11" s="70">
        <v>2024</v>
      </c>
      <c r="F11" s="70" t="s">
        <v>1558</v>
      </c>
      <c r="G11" s="1073" t="s">
        <v>1720</v>
      </c>
      <c r="H11" s="70" t="s">
        <v>1721</v>
      </c>
      <c r="I11" s="1066"/>
      <c r="J11" s="73">
        <v>631367</v>
      </c>
      <c r="K11" s="71">
        <v>849408057</v>
      </c>
      <c r="L11" s="71">
        <v>209311</v>
      </c>
      <c r="M11" s="71">
        <v>279922245</v>
      </c>
      <c r="N11" s="71">
        <v>14800</v>
      </c>
      <c r="O11" s="71">
        <v>30729223</v>
      </c>
      <c r="P11" s="71">
        <v>221</v>
      </c>
      <c r="Q11" s="71">
        <v>1446416.9999999998</v>
      </c>
      <c r="R11" s="71">
        <v>142</v>
      </c>
      <c r="S11" s="71">
        <v>1181465</v>
      </c>
      <c r="T11" s="71">
        <v>0</v>
      </c>
      <c r="U11" s="71">
        <v>0</v>
      </c>
      <c r="V11" s="71">
        <v>0</v>
      </c>
      <c r="W11" s="71">
        <v>0</v>
      </c>
      <c r="X11" s="71">
        <v>0</v>
      </c>
      <c r="Y11" s="71">
        <v>0</v>
      </c>
      <c r="Z11" s="71">
        <v>1162687406.9508598</v>
      </c>
      <c r="AA11" s="71">
        <v>1627054849</v>
      </c>
      <c r="AB11" s="71">
        <v>5677552189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1735</v>
      </c>
      <c r="B12" s="70">
        <v>4</v>
      </c>
      <c r="C12" s="70">
        <v>18</v>
      </c>
      <c r="D12" s="70">
        <v>4</v>
      </c>
      <c r="E12" s="70">
        <v>2024</v>
      </c>
      <c r="F12" s="70" t="s">
        <v>1558</v>
      </c>
      <c r="G12" s="1073" t="s">
        <v>1732</v>
      </c>
      <c r="H12" s="70" t="s">
        <v>1733</v>
      </c>
      <c r="I12" s="1066"/>
      <c r="J12" s="73">
        <v>228505</v>
      </c>
      <c r="K12" s="71">
        <v>312760822.99999994</v>
      </c>
      <c r="L12" s="71">
        <v>59247</v>
      </c>
      <c r="M12" s="71">
        <v>80529551.000000015</v>
      </c>
      <c r="N12" s="71">
        <v>0</v>
      </c>
      <c r="O12" s="71">
        <v>0</v>
      </c>
      <c r="P12" s="71">
        <v>0</v>
      </c>
      <c r="Q12" s="71">
        <v>0</v>
      </c>
      <c r="R12" s="71">
        <v>0</v>
      </c>
      <c r="S12" s="71">
        <v>0</v>
      </c>
      <c r="T12" s="71">
        <v>0</v>
      </c>
      <c r="U12" s="71">
        <v>0</v>
      </c>
      <c r="V12" s="71">
        <v>0</v>
      </c>
      <c r="W12" s="71">
        <v>0</v>
      </c>
      <c r="X12" s="71">
        <v>0</v>
      </c>
      <c r="Y12" s="71">
        <v>0</v>
      </c>
      <c r="Z12" s="71">
        <v>393290374</v>
      </c>
      <c r="AA12" s="71">
        <v>645081712</v>
      </c>
      <c r="AB12" s="71">
        <v>2891832813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1655</v>
      </c>
      <c r="B13" s="70">
        <v>5</v>
      </c>
      <c r="C13" s="70">
        <v>18</v>
      </c>
      <c r="D13" s="70">
        <v>5</v>
      </c>
      <c r="E13" s="70">
        <v>2024</v>
      </c>
      <c r="F13" s="70" t="s">
        <v>1558</v>
      </c>
      <c r="G13" s="1073" t="s">
        <v>1652</v>
      </c>
      <c r="H13" s="70" t="s">
        <v>1653</v>
      </c>
      <c r="I13" s="1066"/>
      <c r="J13" s="73">
        <v>276240</v>
      </c>
      <c r="K13" s="71">
        <v>377497022</v>
      </c>
      <c r="L13" s="71">
        <v>225430</v>
      </c>
      <c r="M13" s="71">
        <v>306220657</v>
      </c>
      <c r="N13" s="71">
        <v>3600</v>
      </c>
      <c r="O13" s="71">
        <v>7190253.9999999991</v>
      </c>
      <c r="P13" s="71">
        <v>854</v>
      </c>
      <c r="Q13" s="71">
        <v>5610092</v>
      </c>
      <c r="R13" s="71">
        <v>15</v>
      </c>
      <c r="S13" s="71">
        <v>126584</v>
      </c>
      <c r="T13" s="71">
        <v>0</v>
      </c>
      <c r="U13" s="71">
        <v>0</v>
      </c>
      <c r="V13" s="71">
        <v>0</v>
      </c>
      <c r="W13" s="71">
        <v>0</v>
      </c>
      <c r="X13" s="71">
        <v>0</v>
      </c>
      <c r="Y13" s="71">
        <v>0</v>
      </c>
      <c r="Z13" s="71">
        <v>696644609.15847003</v>
      </c>
      <c r="AA13" s="71">
        <v>716488490</v>
      </c>
      <c r="AB13" s="71">
        <v>3009595982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2410</v>
      </c>
      <c r="B14" s="70">
        <v>6</v>
      </c>
      <c r="C14" s="70">
        <v>18</v>
      </c>
      <c r="D14" s="70">
        <v>6</v>
      </c>
      <c r="E14" s="70">
        <v>2024</v>
      </c>
      <c r="F14" s="70" t="s">
        <v>1558</v>
      </c>
      <c r="G14" s="1073" t="s">
        <v>2407</v>
      </c>
      <c r="H14" s="70" t="s">
        <v>2408</v>
      </c>
      <c r="I14" s="1066"/>
      <c r="J14" s="73">
        <v>289755</v>
      </c>
      <c r="K14" s="71">
        <v>390430746</v>
      </c>
      <c r="L14" s="71">
        <v>101718</v>
      </c>
      <c r="M14" s="71">
        <v>136168989.99999997</v>
      </c>
      <c r="N14" s="71">
        <v>0</v>
      </c>
      <c r="O14" s="71">
        <v>0</v>
      </c>
      <c r="P14" s="71">
        <v>0</v>
      </c>
      <c r="Q14" s="71">
        <v>0</v>
      </c>
      <c r="R14" s="71">
        <v>0</v>
      </c>
      <c r="S14" s="71">
        <v>0</v>
      </c>
      <c r="T14" s="71">
        <v>0</v>
      </c>
      <c r="U14" s="71">
        <v>0</v>
      </c>
      <c r="V14" s="71">
        <v>0</v>
      </c>
      <c r="W14" s="71">
        <v>0</v>
      </c>
      <c r="X14" s="71">
        <v>0</v>
      </c>
      <c r="Y14" s="71">
        <v>0</v>
      </c>
      <c r="Z14" s="71">
        <v>526599736.00000006</v>
      </c>
      <c r="AA14" s="71">
        <v>723986058</v>
      </c>
      <c r="AB14" s="71">
        <v>4142987129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1679</v>
      </c>
      <c r="B15" s="70">
        <v>7</v>
      </c>
      <c r="C15" s="70">
        <v>18</v>
      </c>
      <c r="D15" s="70">
        <v>7</v>
      </c>
      <c r="E15" s="70">
        <v>2024</v>
      </c>
      <c r="F15" s="70" t="s">
        <v>1558</v>
      </c>
      <c r="G15" s="1073" t="s">
        <v>1676</v>
      </c>
      <c r="H15" s="70" t="s">
        <v>1677</v>
      </c>
      <c r="I15" s="1066"/>
      <c r="J15" s="73">
        <v>96450</v>
      </c>
      <c r="K15" s="71">
        <v>130520050</v>
      </c>
      <c r="L15" s="71">
        <v>51429</v>
      </c>
      <c r="M15" s="71">
        <v>69119767.000000015</v>
      </c>
      <c r="N15" s="71">
        <v>0</v>
      </c>
      <c r="O15" s="71">
        <v>0</v>
      </c>
      <c r="P15" s="71">
        <v>0</v>
      </c>
      <c r="Q15" s="71">
        <v>0</v>
      </c>
      <c r="R15" s="71">
        <v>0</v>
      </c>
      <c r="S15" s="71">
        <v>0</v>
      </c>
      <c r="T15" s="71">
        <v>0</v>
      </c>
      <c r="U15" s="71">
        <v>0</v>
      </c>
      <c r="V15" s="71">
        <v>25</v>
      </c>
      <c r="W15" s="71">
        <v>0</v>
      </c>
      <c r="X15" s="71">
        <v>0</v>
      </c>
      <c r="Y15" s="71">
        <v>150602</v>
      </c>
      <c r="Z15" s="71">
        <v>199790419</v>
      </c>
      <c r="AA15" s="71">
        <v>238892756</v>
      </c>
      <c r="AB15" s="71">
        <v>1088520218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1691</v>
      </c>
      <c r="B16" s="70">
        <v>8</v>
      </c>
      <c r="C16" s="70">
        <v>18</v>
      </c>
      <c r="D16" s="70">
        <v>8</v>
      </c>
      <c r="E16" s="70">
        <v>2024</v>
      </c>
      <c r="F16" s="70" t="s">
        <v>1558</v>
      </c>
      <c r="G16" s="1073" t="s">
        <v>1688</v>
      </c>
      <c r="H16" s="70" t="s">
        <v>1689</v>
      </c>
      <c r="I16" s="1066"/>
      <c r="J16" s="73">
        <v>63086</v>
      </c>
      <c r="K16" s="71">
        <v>86097705</v>
      </c>
      <c r="L16" s="71">
        <v>62565</v>
      </c>
      <c r="M16" s="71">
        <v>84902023</v>
      </c>
      <c r="N16" s="71">
        <v>0</v>
      </c>
      <c r="O16" s="71">
        <v>0</v>
      </c>
      <c r="P16" s="71">
        <v>0</v>
      </c>
      <c r="Q16" s="71">
        <v>0</v>
      </c>
      <c r="R16" s="71">
        <v>0</v>
      </c>
      <c r="S16" s="71">
        <v>0</v>
      </c>
      <c r="T16" s="71">
        <v>0</v>
      </c>
      <c r="U16" s="71">
        <v>0</v>
      </c>
      <c r="V16" s="71">
        <v>0</v>
      </c>
      <c r="W16" s="71">
        <v>0</v>
      </c>
      <c r="X16" s="71">
        <v>0</v>
      </c>
      <c r="Y16" s="71">
        <v>0</v>
      </c>
      <c r="Z16" s="71">
        <v>170999728</v>
      </c>
      <c r="AA16" s="71">
        <v>158447733</v>
      </c>
      <c r="AB16" s="71">
        <v>639700381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1727</v>
      </c>
      <c r="B17" s="70">
        <v>9</v>
      </c>
      <c r="C17" s="70">
        <v>18</v>
      </c>
      <c r="D17" s="70">
        <v>9</v>
      </c>
      <c r="E17" s="70">
        <v>2024</v>
      </c>
      <c r="F17" s="70" t="s">
        <v>1558</v>
      </c>
      <c r="G17" s="1073" t="s">
        <v>1724</v>
      </c>
      <c r="H17" s="70" t="s">
        <v>1725</v>
      </c>
      <c r="I17" s="1066"/>
      <c r="J17" s="73">
        <v>567957</v>
      </c>
      <c r="K17" s="71">
        <v>754343430</v>
      </c>
      <c r="L17" s="71">
        <v>305890</v>
      </c>
      <c r="M17" s="71">
        <v>403945384.00000006</v>
      </c>
      <c r="N17" s="71">
        <v>36800</v>
      </c>
      <c r="O17" s="71">
        <v>77560944</v>
      </c>
      <c r="P17" s="71">
        <v>909</v>
      </c>
      <c r="Q17" s="71">
        <v>5975750</v>
      </c>
      <c r="R17" s="71">
        <v>0</v>
      </c>
      <c r="S17" s="71">
        <v>0</v>
      </c>
      <c r="T17" s="71">
        <v>0</v>
      </c>
      <c r="U17" s="71">
        <v>0</v>
      </c>
      <c r="V17" s="71">
        <v>242</v>
      </c>
      <c r="W17" s="71">
        <v>0</v>
      </c>
      <c r="X17" s="71">
        <v>0</v>
      </c>
      <c r="Y17" s="71">
        <v>1481001</v>
      </c>
      <c r="Z17" s="71">
        <v>1243306509.0000002</v>
      </c>
      <c r="AA17" s="71">
        <v>1467029932</v>
      </c>
      <c r="AB17" s="71">
        <v>5302946784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1683</v>
      </c>
      <c r="B18" s="70">
        <v>10</v>
      </c>
      <c r="C18" s="70">
        <v>18</v>
      </c>
      <c r="D18" s="70">
        <v>10</v>
      </c>
      <c r="E18" s="70">
        <v>2024</v>
      </c>
      <c r="F18" s="70" t="s">
        <v>1558</v>
      </c>
      <c r="G18" s="1073" t="s">
        <v>1680</v>
      </c>
      <c r="H18" s="70" t="s">
        <v>1681</v>
      </c>
      <c r="I18" s="1066"/>
      <c r="J18" s="73">
        <v>56107</v>
      </c>
      <c r="K18" s="71">
        <v>75732760</v>
      </c>
      <c r="L18" s="71">
        <v>34758</v>
      </c>
      <c r="M18" s="71">
        <v>46667716</v>
      </c>
      <c r="N18" s="71">
        <v>0</v>
      </c>
      <c r="O18" s="71">
        <v>0</v>
      </c>
      <c r="P18" s="71">
        <v>50</v>
      </c>
      <c r="Q18" s="71">
        <v>325536.99999999994</v>
      </c>
      <c r="R18" s="71">
        <v>0</v>
      </c>
      <c r="S18" s="71">
        <v>0</v>
      </c>
      <c r="T18" s="71">
        <v>0</v>
      </c>
      <c r="U18" s="71">
        <v>0</v>
      </c>
      <c r="V18" s="71">
        <v>0</v>
      </c>
      <c r="W18" s="71">
        <v>0</v>
      </c>
      <c r="X18" s="71">
        <v>0</v>
      </c>
      <c r="Y18" s="71">
        <v>0</v>
      </c>
      <c r="Z18" s="71">
        <v>122726012.99999999</v>
      </c>
      <c r="AA18" s="71">
        <v>133712866.00000001</v>
      </c>
      <c r="AB18" s="71">
        <v>810826280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1663</v>
      </c>
      <c r="B19" s="70">
        <v>11</v>
      </c>
      <c r="C19" s="70">
        <v>18</v>
      </c>
      <c r="D19" s="70">
        <v>11</v>
      </c>
      <c r="E19" s="70">
        <v>2024</v>
      </c>
      <c r="F19" s="70" t="s">
        <v>1558</v>
      </c>
      <c r="G19" s="1073" t="s">
        <v>1660</v>
      </c>
      <c r="H19" s="70" t="s">
        <v>1661</v>
      </c>
      <c r="I19" s="1066"/>
      <c r="J19" s="73">
        <v>431417</v>
      </c>
      <c r="K19" s="71">
        <v>608014953</v>
      </c>
      <c r="L19" s="71">
        <v>20635</v>
      </c>
      <c r="M19" s="71">
        <v>28896031</v>
      </c>
      <c r="N19" s="71">
        <v>0</v>
      </c>
      <c r="O19" s="71">
        <v>0</v>
      </c>
      <c r="P19" s="71">
        <v>0</v>
      </c>
      <c r="Q19" s="71">
        <v>0</v>
      </c>
      <c r="R19" s="71">
        <v>0</v>
      </c>
      <c r="S19" s="71">
        <v>0</v>
      </c>
      <c r="T19" s="71">
        <v>0</v>
      </c>
      <c r="U19" s="71">
        <v>0</v>
      </c>
      <c r="V19" s="71">
        <v>4</v>
      </c>
      <c r="W19" s="71">
        <v>0</v>
      </c>
      <c r="X19" s="71">
        <v>0</v>
      </c>
      <c r="Y19" s="71">
        <v>25264</v>
      </c>
      <c r="Z19" s="71">
        <v>636936248</v>
      </c>
      <c r="AA19" s="71">
        <v>1033545789.0000001</v>
      </c>
      <c r="AB19" s="71">
        <v>4311467046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1562</v>
      </c>
      <c r="B20" s="70">
        <v>12</v>
      </c>
      <c r="C20" s="70">
        <v>18</v>
      </c>
      <c r="D20" s="70">
        <v>12</v>
      </c>
      <c r="E20" s="70">
        <v>2024</v>
      </c>
      <c r="F20" s="70" t="s">
        <v>1558</v>
      </c>
      <c r="G20" s="1073" t="s">
        <v>1559</v>
      </c>
      <c r="H20" s="70" t="s">
        <v>1560</v>
      </c>
      <c r="I20" s="1066"/>
      <c r="J20" s="73">
        <v>2161000</v>
      </c>
      <c r="K20" s="71">
        <v>2937966068</v>
      </c>
      <c r="L20" s="71">
        <v>132311</v>
      </c>
      <c r="M20" s="71">
        <v>178722863.00000003</v>
      </c>
      <c r="N20" s="71">
        <v>4300</v>
      </c>
      <c r="O20" s="71">
        <v>10304866</v>
      </c>
      <c r="P20" s="71">
        <v>172</v>
      </c>
      <c r="Q20" s="71">
        <v>1262473</v>
      </c>
      <c r="R20" s="71">
        <v>13</v>
      </c>
      <c r="S20" s="71">
        <v>109802.00000000001</v>
      </c>
      <c r="T20" s="71">
        <v>0</v>
      </c>
      <c r="U20" s="71">
        <v>0</v>
      </c>
      <c r="V20" s="71">
        <v>168</v>
      </c>
      <c r="W20" s="71">
        <v>0</v>
      </c>
      <c r="X20" s="71">
        <v>0</v>
      </c>
      <c r="Y20" s="71">
        <v>1031893</v>
      </c>
      <c r="Z20" s="71">
        <v>3129397965.3835101</v>
      </c>
      <c r="AA20" s="71">
        <v>5890943840</v>
      </c>
      <c r="AB20" s="71">
        <v>27441224072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1699</v>
      </c>
      <c r="B21" s="70">
        <v>13</v>
      </c>
      <c r="C21" s="70">
        <v>18</v>
      </c>
      <c r="D21" s="70">
        <v>13</v>
      </c>
      <c r="E21" s="70">
        <v>2024</v>
      </c>
      <c r="F21" s="70" t="s">
        <v>1558</v>
      </c>
      <c r="G21" s="1073" t="s">
        <v>1696</v>
      </c>
      <c r="H21" s="70" t="s">
        <v>1697</v>
      </c>
      <c r="I21" s="1066"/>
      <c r="J21" s="73">
        <v>14650</v>
      </c>
      <c r="K21" s="71">
        <v>19820940</v>
      </c>
      <c r="L21" s="71">
        <v>5834</v>
      </c>
      <c r="M21" s="71">
        <v>7841494</v>
      </c>
      <c r="N21" s="71">
        <v>33700</v>
      </c>
      <c r="O21" s="71">
        <v>64670983.000000007</v>
      </c>
      <c r="P21" s="71">
        <v>3552</v>
      </c>
      <c r="Q21" s="71">
        <v>23291490.000000004</v>
      </c>
      <c r="R21" s="71">
        <v>0</v>
      </c>
      <c r="S21" s="71">
        <v>0</v>
      </c>
      <c r="T21" s="71">
        <v>0</v>
      </c>
      <c r="U21" s="71">
        <v>0</v>
      </c>
      <c r="V21" s="71">
        <v>0</v>
      </c>
      <c r="W21" s="71">
        <v>0</v>
      </c>
      <c r="X21" s="71">
        <v>0</v>
      </c>
      <c r="Y21" s="71">
        <v>0</v>
      </c>
      <c r="Z21" s="71">
        <v>115624907</v>
      </c>
      <c r="AA21" s="71">
        <v>37588022</v>
      </c>
      <c r="AB21" s="71">
        <v>119383208.99999999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1566</v>
      </c>
      <c r="B22" s="70">
        <v>14</v>
      </c>
      <c r="C22" s="70">
        <v>18</v>
      </c>
      <c r="D22" s="70">
        <v>14</v>
      </c>
      <c r="E22" s="70">
        <v>2024</v>
      </c>
      <c r="F22" s="70" t="s">
        <v>1558</v>
      </c>
      <c r="G22" s="1073" t="s">
        <v>1563</v>
      </c>
      <c r="H22" s="70" t="s">
        <v>1564</v>
      </c>
      <c r="I22" s="1066"/>
      <c r="J22" s="73">
        <v>1569063</v>
      </c>
      <c r="K22" s="71">
        <v>2130089403</v>
      </c>
      <c r="L22" s="71">
        <v>281137</v>
      </c>
      <c r="M22" s="71">
        <v>378546669</v>
      </c>
      <c r="N22" s="71">
        <v>11300</v>
      </c>
      <c r="O22" s="71">
        <v>19703370</v>
      </c>
      <c r="P22" s="71">
        <v>15382</v>
      </c>
      <c r="Q22" s="71">
        <v>100854902</v>
      </c>
      <c r="R22" s="71">
        <v>0</v>
      </c>
      <c r="S22" s="71">
        <v>0</v>
      </c>
      <c r="T22" s="71">
        <v>0</v>
      </c>
      <c r="U22" s="71">
        <v>0</v>
      </c>
      <c r="V22" s="71">
        <v>0</v>
      </c>
      <c r="W22" s="71">
        <v>0</v>
      </c>
      <c r="X22" s="71">
        <v>0</v>
      </c>
      <c r="Y22" s="71">
        <v>0</v>
      </c>
      <c r="Z22" s="71">
        <v>2629194344</v>
      </c>
      <c r="AA22" s="71">
        <v>3900289776.9999995</v>
      </c>
      <c r="AB22" s="71">
        <v>16349545825.000002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1687</v>
      </c>
      <c r="B23" s="70">
        <v>15</v>
      </c>
      <c r="C23" s="70">
        <v>18</v>
      </c>
      <c r="D23" s="70">
        <v>15</v>
      </c>
      <c r="E23" s="70">
        <v>2024</v>
      </c>
      <c r="F23" s="70" t="s">
        <v>1558</v>
      </c>
      <c r="G23" s="1073" t="s">
        <v>1684</v>
      </c>
      <c r="H23" s="70" t="s">
        <v>1685</v>
      </c>
      <c r="I23" s="1066"/>
      <c r="J23" s="73">
        <v>261427.00000000003</v>
      </c>
      <c r="K23" s="71">
        <v>353287593</v>
      </c>
      <c r="L23" s="71">
        <v>44716</v>
      </c>
      <c r="M23" s="71">
        <v>59978339</v>
      </c>
      <c r="N23" s="71">
        <v>0</v>
      </c>
      <c r="O23" s="71">
        <v>0</v>
      </c>
      <c r="P23" s="71">
        <v>0</v>
      </c>
      <c r="Q23" s="71">
        <v>0</v>
      </c>
      <c r="R23" s="71">
        <v>0</v>
      </c>
      <c r="S23" s="71">
        <v>0</v>
      </c>
      <c r="T23" s="71">
        <v>0</v>
      </c>
      <c r="U23" s="71">
        <v>0</v>
      </c>
      <c r="V23" s="71">
        <v>0</v>
      </c>
      <c r="W23" s="71">
        <v>0</v>
      </c>
      <c r="X23" s="71">
        <v>0</v>
      </c>
      <c r="Y23" s="71">
        <v>0</v>
      </c>
      <c r="Z23" s="71">
        <v>413265932</v>
      </c>
      <c r="AA23" s="71">
        <v>581015010</v>
      </c>
      <c r="AB23" s="71">
        <v>3157857674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1743</v>
      </c>
      <c r="B24" s="70">
        <v>16</v>
      </c>
      <c r="C24" s="70">
        <v>18</v>
      </c>
      <c r="D24" s="70">
        <v>16</v>
      </c>
      <c r="E24" s="70">
        <v>2024</v>
      </c>
      <c r="F24" s="70" t="s">
        <v>1558</v>
      </c>
      <c r="G24" s="1073" t="s">
        <v>1740</v>
      </c>
      <c r="H24" s="70" t="s">
        <v>1741</v>
      </c>
      <c r="I24" s="1066"/>
      <c r="J24" s="73">
        <v>147518</v>
      </c>
      <c r="K24" s="71">
        <v>204555085</v>
      </c>
      <c r="L24" s="71">
        <v>31192</v>
      </c>
      <c r="M24" s="71">
        <v>43004477</v>
      </c>
      <c r="N24" s="71">
        <v>0</v>
      </c>
      <c r="O24" s="71">
        <v>0</v>
      </c>
      <c r="P24" s="71">
        <v>0</v>
      </c>
      <c r="Q24" s="71">
        <v>0</v>
      </c>
      <c r="R24" s="71">
        <v>0</v>
      </c>
      <c r="S24" s="71">
        <v>0</v>
      </c>
      <c r="T24" s="71">
        <v>0</v>
      </c>
      <c r="U24" s="71">
        <v>0</v>
      </c>
      <c r="V24" s="71">
        <v>0</v>
      </c>
      <c r="W24" s="71">
        <v>0</v>
      </c>
      <c r="X24" s="71">
        <v>0</v>
      </c>
      <c r="Y24" s="71">
        <v>0</v>
      </c>
      <c r="Z24" s="71">
        <v>247559562</v>
      </c>
      <c r="AA24" s="71">
        <v>367368506</v>
      </c>
      <c r="AB24" s="71">
        <v>1433647885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1731</v>
      </c>
      <c r="B25" s="70">
        <v>17</v>
      </c>
      <c r="C25" s="70">
        <v>18</v>
      </c>
      <c r="D25" s="70">
        <v>17</v>
      </c>
      <c r="E25" s="70">
        <v>2024</v>
      </c>
      <c r="F25" s="70" t="s">
        <v>1558</v>
      </c>
      <c r="G25" s="1073" t="s">
        <v>1728</v>
      </c>
      <c r="H25" s="70" t="s">
        <v>1729</v>
      </c>
      <c r="I25" s="1066"/>
      <c r="J25" s="73">
        <v>138947</v>
      </c>
      <c r="K25" s="71">
        <v>195609280.99999997</v>
      </c>
      <c r="L25" s="71">
        <v>2333</v>
      </c>
      <c r="M25" s="71">
        <v>3260625</v>
      </c>
      <c r="N25" s="71">
        <v>3300</v>
      </c>
      <c r="O25" s="71">
        <v>10569479</v>
      </c>
      <c r="P25" s="71">
        <v>0</v>
      </c>
      <c r="Q25" s="71">
        <v>0</v>
      </c>
      <c r="R25" s="71">
        <v>0</v>
      </c>
      <c r="S25" s="71">
        <v>0</v>
      </c>
      <c r="T25" s="71">
        <v>0</v>
      </c>
      <c r="U25" s="71">
        <v>0</v>
      </c>
      <c r="V25" s="71">
        <v>5</v>
      </c>
      <c r="W25" s="71">
        <v>0</v>
      </c>
      <c r="X25" s="71">
        <v>0</v>
      </c>
      <c r="Y25" s="71">
        <v>28452</v>
      </c>
      <c r="Z25" s="71">
        <v>209467836.99999997</v>
      </c>
      <c r="AA25" s="71">
        <v>338896090</v>
      </c>
      <c r="AB25" s="71">
        <v>1433614044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1558</v>
      </c>
      <c r="G26" s="1073" t="s">
        <v>1644</v>
      </c>
      <c r="H26" s="70" t="s">
        <v>1645</v>
      </c>
      <c r="I26" s="1066"/>
      <c r="J26" s="73">
        <v>484094</v>
      </c>
      <c r="K26" s="71">
        <v>673227599.99999988</v>
      </c>
      <c r="L26" s="71">
        <v>69353</v>
      </c>
      <c r="M26" s="71">
        <v>95673735</v>
      </c>
      <c r="N26" s="71">
        <v>0</v>
      </c>
      <c r="O26" s="71">
        <v>0</v>
      </c>
      <c r="P26" s="71">
        <v>0</v>
      </c>
      <c r="Q26" s="71">
        <v>0</v>
      </c>
      <c r="R26" s="71">
        <v>0</v>
      </c>
      <c r="S26" s="71">
        <v>0</v>
      </c>
      <c r="T26" s="71">
        <v>0</v>
      </c>
      <c r="U26" s="71">
        <v>0</v>
      </c>
      <c r="V26" s="71">
        <v>12</v>
      </c>
      <c r="W26" s="71">
        <v>0</v>
      </c>
      <c r="X26" s="71">
        <v>0</v>
      </c>
      <c r="Y26" s="71">
        <v>74810</v>
      </c>
      <c r="Z26" s="71">
        <v>768976144.99999988</v>
      </c>
      <c r="AA26" s="71">
        <v>1179844490</v>
      </c>
      <c r="AB26" s="71">
        <v>4430195436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1719</v>
      </c>
      <c r="B27" s="70">
        <v>19</v>
      </c>
      <c r="C27" s="70">
        <v>18</v>
      </c>
      <c r="D27" s="70">
        <v>19</v>
      </c>
      <c r="E27" s="70">
        <v>2024</v>
      </c>
      <c r="F27" s="70" t="s">
        <v>1558</v>
      </c>
      <c r="G27" s="1073" t="s">
        <v>1716</v>
      </c>
      <c r="H27" s="70" t="s">
        <v>1717</v>
      </c>
      <c r="I27" s="1066"/>
      <c r="J27" s="73">
        <v>50725</v>
      </c>
      <c r="K27" s="71">
        <v>70416602</v>
      </c>
      <c r="L27" s="71">
        <v>88032</v>
      </c>
      <c r="M27" s="71">
        <v>121628587</v>
      </c>
      <c r="N27" s="71">
        <v>0</v>
      </c>
      <c r="O27" s="71">
        <v>0</v>
      </c>
      <c r="P27" s="71">
        <v>0</v>
      </c>
      <c r="Q27" s="71">
        <v>0</v>
      </c>
      <c r="R27" s="71">
        <v>0</v>
      </c>
      <c r="S27" s="71">
        <v>0</v>
      </c>
      <c r="T27" s="71">
        <v>0</v>
      </c>
      <c r="U27" s="71">
        <v>0</v>
      </c>
      <c r="V27" s="71">
        <v>0</v>
      </c>
      <c r="W27" s="71">
        <v>0</v>
      </c>
      <c r="X27" s="71">
        <v>0</v>
      </c>
      <c r="Y27" s="71">
        <v>0</v>
      </c>
      <c r="Z27" s="71">
        <v>192045188.99999997</v>
      </c>
      <c r="AA27" s="71">
        <v>120258358</v>
      </c>
      <c r="AB27" s="71">
        <v>485191519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1703</v>
      </c>
      <c r="B28" s="70">
        <v>20</v>
      </c>
      <c r="C28" s="70">
        <v>18</v>
      </c>
      <c r="D28" s="70">
        <v>20</v>
      </c>
      <c r="E28" s="70">
        <v>2024</v>
      </c>
      <c r="F28" s="70" t="s">
        <v>1558</v>
      </c>
      <c r="G28" s="1073" t="s">
        <v>1700</v>
      </c>
      <c r="H28" s="70" t="s">
        <v>1701</v>
      </c>
      <c r="I28" s="1066"/>
      <c r="J28" s="73">
        <v>78547</v>
      </c>
      <c r="K28" s="71">
        <v>106283301.99999999</v>
      </c>
      <c r="L28" s="71">
        <v>21102</v>
      </c>
      <c r="M28" s="71">
        <v>28346094</v>
      </c>
      <c r="N28" s="71">
        <v>0</v>
      </c>
      <c r="O28" s="71">
        <v>0</v>
      </c>
      <c r="P28" s="71">
        <v>0</v>
      </c>
      <c r="Q28" s="71">
        <v>0</v>
      </c>
      <c r="R28" s="71">
        <v>0</v>
      </c>
      <c r="S28" s="71">
        <v>0</v>
      </c>
      <c r="T28" s="71">
        <v>0</v>
      </c>
      <c r="U28" s="71">
        <v>0</v>
      </c>
      <c r="V28" s="71">
        <v>0</v>
      </c>
      <c r="W28" s="71">
        <v>0</v>
      </c>
      <c r="X28" s="71">
        <v>0</v>
      </c>
      <c r="Y28" s="71">
        <v>0</v>
      </c>
      <c r="Z28" s="71">
        <v>134629395.99999997</v>
      </c>
      <c r="AA28" s="71">
        <v>173423460</v>
      </c>
      <c r="AB28" s="71">
        <v>956199831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1707</v>
      </c>
      <c r="B29" s="70">
        <v>21</v>
      </c>
      <c r="C29" s="70">
        <v>18</v>
      </c>
      <c r="D29" s="70">
        <v>21</v>
      </c>
      <c r="E29" s="70">
        <v>2024</v>
      </c>
      <c r="F29" s="70" t="s">
        <v>1558</v>
      </c>
      <c r="G29" s="1073" t="s">
        <v>1704</v>
      </c>
      <c r="H29" s="70" t="s">
        <v>1705</v>
      </c>
      <c r="I29" s="1066"/>
      <c r="J29" s="73">
        <v>110575</v>
      </c>
      <c r="K29" s="71">
        <v>147905144</v>
      </c>
      <c r="L29" s="71">
        <v>2887</v>
      </c>
      <c r="M29" s="71">
        <v>3851521</v>
      </c>
      <c r="N29" s="71">
        <v>24300</v>
      </c>
      <c r="O29" s="71">
        <v>53457053</v>
      </c>
      <c r="P29" s="71">
        <v>1123</v>
      </c>
      <c r="Q29" s="71">
        <v>7381604.9999999991</v>
      </c>
      <c r="R29" s="71">
        <v>0</v>
      </c>
      <c r="S29" s="71">
        <v>0</v>
      </c>
      <c r="T29" s="71">
        <v>1500</v>
      </c>
      <c r="U29" s="71">
        <v>319</v>
      </c>
      <c r="V29" s="71">
        <v>707</v>
      </c>
      <c r="W29" s="71">
        <v>10244972</v>
      </c>
      <c r="X29" s="71">
        <v>1958070</v>
      </c>
      <c r="Y29" s="71">
        <v>4333852</v>
      </c>
      <c r="Z29" s="71">
        <v>229132217</v>
      </c>
      <c r="AA29" s="71">
        <v>562896833</v>
      </c>
      <c r="AB29" s="71">
        <v>1432152267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1667</v>
      </c>
      <c r="B30" s="70">
        <v>22</v>
      </c>
      <c r="C30" s="70">
        <v>18</v>
      </c>
      <c r="D30" s="70">
        <v>22</v>
      </c>
      <c r="E30" s="70">
        <v>2024</v>
      </c>
      <c r="F30" s="70" t="s">
        <v>1558</v>
      </c>
      <c r="G30" s="1073" t="s">
        <v>1664</v>
      </c>
      <c r="H30" s="70" t="s">
        <v>1665</v>
      </c>
      <c r="I30" s="1066"/>
      <c r="J30" s="73">
        <v>452216</v>
      </c>
      <c r="K30" s="71">
        <v>616281489</v>
      </c>
      <c r="L30" s="71">
        <v>200173</v>
      </c>
      <c r="M30" s="71">
        <v>270927594</v>
      </c>
      <c r="N30" s="71">
        <v>29600</v>
      </c>
      <c r="O30" s="71">
        <v>60292855</v>
      </c>
      <c r="P30" s="71">
        <v>3487</v>
      </c>
      <c r="Q30" s="71">
        <v>22915315</v>
      </c>
      <c r="R30" s="71">
        <v>0</v>
      </c>
      <c r="S30" s="71">
        <v>0</v>
      </c>
      <c r="T30" s="71">
        <v>0</v>
      </c>
      <c r="U30" s="71">
        <v>0</v>
      </c>
      <c r="V30" s="71">
        <v>0</v>
      </c>
      <c r="W30" s="71">
        <v>0</v>
      </c>
      <c r="X30" s="71">
        <v>0</v>
      </c>
      <c r="Y30" s="71">
        <v>0</v>
      </c>
      <c r="Z30" s="71">
        <v>970417252.99999988</v>
      </c>
      <c r="AA30" s="71">
        <v>1082241305</v>
      </c>
      <c r="AB30" s="71">
        <v>3995989333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1675</v>
      </c>
      <c r="B31" s="70">
        <v>23</v>
      </c>
      <c r="C31" s="70">
        <v>18</v>
      </c>
      <c r="D31" s="70">
        <v>23</v>
      </c>
      <c r="E31" s="70">
        <v>2024</v>
      </c>
      <c r="F31" s="70" t="s">
        <v>1558</v>
      </c>
      <c r="G31" s="1073" t="s">
        <v>1672</v>
      </c>
      <c r="H31" s="70" t="s">
        <v>1673</v>
      </c>
      <c r="I31" s="1066"/>
      <c r="J31" s="73">
        <v>96342</v>
      </c>
      <c r="K31" s="71">
        <v>135005951.99999997</v>
      </c>
      <c r="L31" s="71">
        <v>3252</v>
      </c>
      <c r="M31" s="71">
        <v>4525281</v>
      </c>
      <c r="N31" s="71">
        <v>0</v>
      </c>
      <c r="O31" s="71">
        <v>0</v>
      </c>
      <c r="P31" s="71">
        <v>0</v>
      </c>
      <c r="Q31" s="71">
        <v>0</v>
      </c>
      <c r="R31" s="71">
        <v>0</v>
      </c>
      <c r="S31" s="71">
        <v>0</v>
      </c>
      <c r="T31" s="71">
        <v>0</v>
      </c>
      <c r="U31" s="71">
        <v>0</v>
      </c>
      <c r="V31" s="71">
        <v>0</v>
      </c>
      <c r="W31" s="71">
        <v>0</v>
      </c>
      <c r="X31" s="71">
        <v>0</v>
      </c>
      <c r="Y31" s="71">
        <v>0</v>
      </c>
      <c r="Z31" s="71">
        <v>139531232.99999997</v>
      </c>
      <c r="AA31" s="71">
        <v>210199503</v>
      </c>
      <c r="AB31" s="71">
        <v>958079114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1643</v>
      </c>
      <c r="B32" s="70">
        <v>24</v>
      </c>
      <c r="C32" s="70">
        <v>18</v>
      </c>
      <c r="D32" s="70">
        <v>24</v>
      </c>
      <c r="E32" s="70">
        <v>2024</v>
      </c>
      <c r="F32" s="70" t="s">
        <v>1558</v>
      </c>
      <c r="G32" s="1073" t="s">
        <v>1640</v>
      </c>
      <c r="H32" s="70" t="s">
        <v>1641</v>
      </c>
      <c r="I32" s="1066"/>
      <c r="J32" s="73">
        <v>649047</v>
      </c>
      <c r="K32" s="71">
        <v>890502981</v>
      </c>
      <c r="L32" s="71">
        <v>279956</v>
      </c>
      <c r="M32" s="71">
        <v>381674059</v>
      </c>
      <c r="N32" s="71">
        <v>0</v>
      </c>
      <c r="O32" s="71">
        <v>0</v>
      </c>
      <c r="P32" s="71">
        <v>0</v>
      </c>
      <c r="Q32" s="71">
        <v>0</v>
      </c>
      <c r="R32" s="71">
        <v>0</v>
      </c>
      <c r="S32" s="71">
        <v>0</v>
      </c>
      <c r="T32" s="71">
        <v>0</v>
      </c>
      <c r="U32" s="71">
        <v>0</v>
      </c>
      <c r="V32" s="71">
        <v>11</v>
      </c>
      <c r="W32" s="71">
        <v>0</v>
      </c>
      <c r="X32" s="71">
        <v>0</v>
      </c>
      <c r="Y32" s="71">
        <v>69660</v>
      </c>
      <c r="Z32" s="71">
        <v>1272246700.0000002</v>
      </c>
      <c r="AA32" s="71">
        <v>1596647455</v>
      </c>
      <c r="AB32" s="71">
        <v>5870158278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2414</v>
      </c>
      <c r="B33" s="70">
        <v>25</v>
      </c>
      <c r="C33" s="70">
        <v>18</v>
      </c>
      <c r="D33" s="70">
        <v>25</v>
      </c>
      <c r="E33" s="70">
        <v>2024</v>
      </c>
      <c r="F33" s="70" t="s">
        <v>1558</v>
      </c>
      <c r="G33" s="1073" t="s">
        <v>2411</v>
      </c>
      <c r="H33" s="70" t="s">
        <v>2412</v>
      </c>
      <c r="I33" s="1066"/>
      <c r="J33" s="73">
        <v>909399</v>
      </c>
      <c r="K33" s="71">
        <v>1266755224</v>
      </c>
      <c r="L33" s="71">
        <v>214603</v>
      </c>
      <c r="M33" s="71">
        <v>297013033</v>
      </c>
      <c r="N33" s="71">
        <v>0</v>
      </c>
      <c r="O33" s="71">
        <v>0</v>
      </c>
      <c r="P33" s="71">
        <v>0</v>
      </c>
      <c r="Q33" s="71">
        <v>0</v>
      </c>
      <c r="R33" s="71">
        <v>0</v>
      </c>
      <c r="S33" s="71">
        <v>0</v>
      </c>
      <c r="T33" s="71">
        <v>0</v>
      </c>
      <c r="U33" s="71">
        <v>0</v>
      </c>
      <c r="V33" s="71">
        <v>4</v>
      </c>
      <c r="W33" s="71">
        <v>0</v>
      </c>
      <c r="X33" s="71">
        <v>0</v>
      </c>
      <c r="Y33" s="71">
        <v>26245</v>
      </c>
      <c r="Z33" s="71">
        <v>1563794501.9999998</v>
      </c>
      <c r="AA33" s="71">
        <v>2168845334</v>
      </c>
      <c r="AB33" s="71">
        <v>8491167453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1711</v>
      </c>
      <c r="B34" s="70">
        <v>26</v>
      </c>
      <c r="C34" s="70">
        <v>18</v>
      </c>
      <c r="D34" s="70">
        <v>26</v>
      </c>
      <c r="E34" s="70">
        <v>2024</v>
      </c>
      <c r="F34" s="70" t="s">
        <v>1558</v>
      </c>
      <c r="G34" s="1073" t="s">
        <v>1708</v>
      </c>
      <c r="H34" s="70" t="s">
        <v>1709</v>
      </c>
      <c r="I34" s="1066"/>
      <c r="J34" s="73">
        <v>42390</v>
      </c>
      <c r="K34" s="71">
        <v>57801816</v>
      </c>
      <c r="L34" s="71">
        <v>15616</v>
      </c>
      <c r="M34" s="71">
        <v>21157076</v>
      </c>
      <c r="N34" s="71">
        <v>0</v>
      </c>
      <c r="O34" s="71">
        <v>0</v>
      </c>
      <c r="P34" s="71">
        <v>3197</v>
      </c>
      <c r="Q34" s="71">
        <v>21009143</v>
      </c>
      <c r="R34" s="71">
        <v>0</v>
      </c>
      <c r="S34" s="71">
        <v>0</v>
      </c>
      <c r="T34" s="71">
        <v>0</v>
      </c>
      <c r="U34" s="71">
        <v>0</v>
      </c>
      <c r="V34" s="71">
        <v>0</v>
      </c>
      <c r="W34" s="71">
        <v>0</v>
      </c>
      <c r="X34" s="71">
        <v>0</v>
      </c>
      <c r="Y34" s="71">
        <v>0</v>
      </c>
      <c r="Z34" s="71">
        <v>99968035.000000015</v>
      </c>
      <c r="AA34" s="71">
        <v>109031868</v>
      </c>
      <c r="AB34" s="71">
        <v>646061712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1671</v>
      </c>
      <c r="B35" s="70">
        <v>27</v>
      </c>
      <c r="C35" s="70">
        <v>18</v>
      </c>
      <c r="D35" s="70">
        <v>27</v>
      </c>
      <c r="E35" s="70">
        <v>2024</v>
      </c>
      <c r="F35" s="70" t="s">
        <v>1558</v>
      </c>
      <c r="G35" s="1073" t="s">
        <v>1668</v>
      </c>
      <c r="H35" s="70" t="s">
        <v>1669</v>
      </c>
      <c r="I35" s="1066"/>
      <c r="J35" s="73">
        <v>29437</v>
      </c>
      <c r="K35" s="71">
        <v>39340734</v>
      </c>
      <c r="L35" s="71">
        <v>10107</v>
      </c>
      <c r="M35" s="71">
        <v>13425336.999999998</v>
      </c>
      <c r="N35" s="71">
        <v>0</v>
      </c>
      <c r="O35" s="71">
        <v>0</v>
      </c>
      <c r="P35" s="71">
        <v>218</v>
      </c>
      <c r="Q35" s="71">
        <v>1434348.9999999998</v>
      </c>
      <c r="R35" s="71">
        <v>0</v>
      </c>
      <c r="S35" s="71">
        <v>0</v>
      </c>
      <c r="T35" s="71">
        <v>0</v>
      </c>
      <c r="U35" s="71">
        <v>2</v>
      </c>
      <c r="V35" s="71">
        <v>193</v>
      </c>
      <c r="W35" s="71">
        <v>0</v>
      </c>
      <c r="X35" s="71">
        <v>9811</v>
      </c>
      <c r="Y35" s="71">
        <v>1184457</v>
      </c>
      <c r="Z35" s="71">
        <v>55394687.999999993</v>
      </c>
      <c r="AA35" s="71">
        <v>65100147</v>
      </c>
      <c r="AB35" s="71">
        <v>318484578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2019</v>
      </c>
      <c r="B36" s="70">
        <v>28</v>
      </c>
      <c r="C36" s="70">
        <v>18</v>
      </c>
      <c r="D36" s="70">
        <v>28</v>
      </c>
      <c r="E36" s="70">
        <v>2024</v>
      </c>
      <c r="F36" s="70" t="s">
        <v>1558</v>
      </c>
      <c r="G36" s="1073" t="s">
        <v>1998</v>
      </c>
      <c r="H36" s="70" t="s">
        <v>1999</v>
      </c>
      <c r="I36" s="1066"/>
      <c r="J36" s="73">
        <v>142357</v>
      </c>
      <c r="K36" s="71">
        <v>192293410</v>
      </c>
      <c r="L36" s="71">
        <v>308962</v>
      </c>
      <c r="M36" s="71">
        <v>414519487</v>
      </c>
      <c r="N36" s="71">
        <v>0</v>
      </c>
      <c r="O36" s="71">
        <v>0</v>
      </c>
      <c r="P36" s="71">
        <v>0</v>
      </c>
      <c r="Q36" s="71">
        <v>0</v>
      </c>
      <c r="R36" s="71">
        <v>0</v>
      </c>
      <c r="S36" s="71">
        <v>0</v>
      </c>
      <c r="T36" s="71">
        <v>0</v>
      </c>
      <c r="U36" s="71">
        <v>0</v>
      </c>
      <c r="V36" s="71">
        <v>0</v>
      </c>
      <c r="W36" s="71">
        <v>0</v>
      </c>
      <c r="X36" s="71">
        <v>0</v>
      </c>
      <c r="Y36" s="71">
        <v>0</v>
      </c>
      <c r="Z36" s="71">
        <v>606812897</v>
      </c>
      <c r="AA36" s="71">
        <v>340331654</v>
      </c>
      <c r="AB36" s="71">
        <v>1173695562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1996</v>
      </c>
      <c r="B37" s="70">
        <v>29</v>
      </c>
      <c r="C37" s="70">
        <v>18</v>
      </c>
      <c r="D37" s="70">
        <v>29</v>
      </c>
      <c r="E37" s="70">
        <v>2024</v>
      </c>
      <c r="F37" s="70" t="s">
        <v>1558</v>
      </c>
      <c r="G37" s="1073" t="s">
        <v>1975</v>
      </c>
      <c r="H37" s="70" t="s">
        <v>1976</v>
      </c>
      <c r="I37" s="1066"/>
      <c r="J37" s="73">
        <v>162768</v>
      </c>
      <c r="K37" s="71">
        <v>218428225</v>
      </c>
      <c r="L37" s="71">
        <v>128733</v>
      </c>
      <c r="M37" s="71">
        <v>171806912</v>
      </c>
      <c r="N37" s="71">
        <v>700</v>
      </c>
      <c r="O37" s="71">
        <v>1512556</v>
      </c>
      <c r="P37" s="71">
        <v>2462</v>
      </c>
      <c r="Q37" s="71">
        <v>16178566.999999998</v>
      </c>
      <c r="R37" s="71">
        <v>0</v>
      </c>
      <c r="S37" s="71">
        <v>0</v>
      </c>
      <c r="T37" s="71">
        <v>0</v>
      </c>
      <c r="U37" s="71">
        <v>0</v>
      </c>
      <c r="V37" s="71">
        <v>0</v>
      </c>
      <c r="W37" s="71">
        <v>0</v>
      </c>
      <c r="X37" s="71">
        <v>0</v>
      </c>
      <c r="Y37" s="71">
        <v>0</v>
      </c>
      <c r="Z37" s="71">
        <v>407926260</v>
      </c>
      <c r="AA37" s="71">
        <v>391610345</v>
      </c>
      <c r="AB37" s="71">
        <v>1524949895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1715</v>
      </c>
      <c r="B38" s="70">
        <v>30</v>
      </c>
      <c r="C38" s="70">
        <v>18</v>
      </c>
      <c r="D38" s="70">
        <v>30</v>
      </c>
      <c r="E38" s="70">
        <v>2024</v>
      </c>
      <c r="F38" s="70" t="s">
        <v>1558</v>
      </c>
      <c r="G38" s="1073" t="s">
        <v>1712</v>
      </c>
      <c r="H38" s="70" t="s">
        <v>1713</v>
      </c>
      <c r="I38" s="1066"/>
      <c r="J38" s="73">
        <v>60000</v>
      </c>
      <c r="K38" s="71">
        <v>80702614</v>
      </c>
      <c r="L38" s="71">
        <v>38988</v>
      </c>
      <c r="M38" s="71">
        <v>52164944.000000007</v>
      </c>
      <c r="N38" s="71">
        <v>3500</v>
      </c>
      <c r="O38" s="71">
        <v>6315611</v>
      </c>
      <c r="P38" s="71">
        <v>22447</v>
      </c>
      <c r="Q38" s="71">
        <v>147515307.99999997</v>
      </c>
      <c r="R38" s="71">
        <v>0</v>
      </c>
      <c r="S38" s="71">
        <v>0</v>
      </c>
      <c r="T38" s="71">
        <v>0</v>
      </c>
      <c r="U38" s="71">
        <v>0</v>
      </c>
      <c r="V38" s="71">
        <v>0</v>
      </c>
      <c r="W38" s="71">
        <v>0</v>
      </c>
      <c r="X38" s="71">
        <v>0</v>
      </c>
      <c r="Y38" s="71">
        <v>0</v>
      </c>
      <c r="Z38" s="71">
        <v>286698476.99999994</v>
      </c>
      <c r="AA38" s="71">
        <v>168537144</v>
      </c>
      <c r="AB38" s="71">
        <v>597302882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1651</v>
      </c>
      <c r="B39" s="70">
        <v>31</v>
      </c>
      <c r="C39" s="70">
        <v>18</v>
      </c>
      <c r="D39" s="70">
        <v>31</v>
      </c>
      <c r="E39" s="70">
        <v>2024</v>
      </c>
      <c r="F39" s="70" t="s">
        <v>1558</v>
      </c>
      <c r="G39" s="1073" t="s">
        <v>1648</v>
      </c>
      <c r="H39" s="70" t="s">
        <v>1649</v>
      </c>
      <c r="I39" s="1066"/>
      <c r="J39" s="73">
        <v>423293</v>
      </c>
      <c r="K39" s="71">
        <v>574592461</v>
      </c>
      <c r="L39" s="71">
        <v>43838</v>
      </c>
      <c r="M39" s="71">
        <v>59032557.000000007</v>
      </c>
      <c r="N39" s="71">
        <v>0</v>
      </c>
      <c r="O39" s="71">
        <v>0</v>
      </c>
      <c r="P39" s="71">
        <v>0</v>
      </c>
      <c r="Q39" s="71">
        <v>0</v>
      </c>
      <c r="R39" s="71">
        <v>0</v>
      </c>
      <c r="S39" s="71">
        <v>0</v>
      </c>
      <c r="T39" s="71">
        <v>0</v>
      </c>
      <c r="U39" s="71">
        <v>0</v>
      </c>
      <c r="V39" s="71">
        <v>4</v>
      </c>
      <c r="W39" s="71">
        <v>0</v>
      </c>
      <c r="X39" s="71">
        <v>0</v>
      </c>
      <c r="Y39" s="71">
        <v>22811</v>
      </c>
      <c r="Z39" s="71">
        <v>633647829</v>
      </c>
      <c r="AA39" s="71">
        <v>1073928193</v>
      </c>
      <c r="AB39" s="71">
        <v>4968036906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1695</v>
      </c>
      <c r="B40" s="70">
        <v>32</v>
      </c>
      <c r="C40" s="70">
        <v>18</v>
      </c>
      <c r="D40" s="70">
        <v>32</v>
      </c>
      <c r="E40" s="70">
        <v>2024</v>
      </c>
      <c r="F40" s="70" t="s">
        <v>1558</v>
      </c>
      <c r="G40" s="1073" t="s">
        <v>1692</v>
      </c>
      <c r="H40" s="70" t="s">
        <v>1693</v>
      </c>
      <c r="I40" s="1066"/>
      <c r="J40" s="73">
        <v>86088</v>
      </c>
      <c r="K40" s="71">
        <v>115005155</v>
      </c>
      <c r="L40" s="71">
        <v>31948</v>
      </c>
      <c r="M40" s="71">
        <v>42447194</v>
      </c>
      <c r="N40" s="71">
        <v>39300</v>
      </c>
      <c r="O40" s="71">
        <v>90238917</v>
      </c>
      <c r="P40" s="71">
        <v>2270</v>
      </c>
      <c r="Q40" s="71">
        <v>14920807</v>
      </c>
      <c r="R40" s="71">
        <v>0</v>
      </c>
      <c r="S40" s="71">
        <v>0</v>
      </c>
      <c r="T40" s="71">
        <v>58</v>
      </c>
      <c r="U40" s="71">
        <v>24</v>
      </c>
      <c r="V40" s="71">
        <v>81</v>
      </c>
      <c r="W40" s="71">
        <v>369200</v>
      </c>
      <c r="X40" s="71">
        <v>145942.00000000003</v>
      </c>
      <c r="Y40" s="71">
        <v>495956</v>
      </c>
      <c r="Z40" s="71">
        <v>263623170.99999997</v>
      </c>
      <c r="AA40" s="71">
        <v>237158791</v>
      </c>
      <c r="AB40" s="71">
        <v>1181937020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1659</v>
      </c>
      <c r="B41" s="70">
        <v>33</v>
      </c>
      <c r="C41" s="70">
        <v>18</v>
      </c>
      <c r="D41" s="70">
        <v>33</v>
      </c>
      <c r="E41" s="70">
        <v>2024</v>
      </c>
      <c r="F41" s="70" t="s">
        <v>1558</v>
      </c>
      <c r="G41" s="1073" t="s">
        <v>1656</v>
      </c>
      <c r="H41" s="70" t="s">
        <v>1657</v>
      </c>
      <c r="I41" s="1066"/>
      <c r="J41" s="73">
        <v>931964</v>
      </c>
      <c r="K41" s="71">
        <v>1257438014</v>
      </c>
      <c r="L41" s="71">
        <v>111259</v>
      </c>
      <c r="M41" s="71">
        <v>149010168</v>
      </c>
      <c r="N41" s="71">
        <v>15100</v>
      </c>
      <c r="O41" s="71">
        <v>46090697</v>
      </c>
      <c r="P41" s="71">
        <v>0</v>
      </c>
      <c r="Q41" s="71">
        <v>0</v>
      </c>
      <c r="R41" s="71">
        <v>0</v>
      </c>
      <c r="S41" s="71">
        <v>0</v>
      </c>
      <c r="T41" s="71">
        <v>0</v>
      </c>
      <c r="U41" s="71">
        <v>0</v>
      </c>
      <c r="V41" s="71">
        <v>8</v>
      </c>
      <c r="W41" s="71">
        <v>0</v>
      </c>
      <c r="X41" s="71">
        <v>0</v>
      </c>
      <c r="Y41" s="71">
        <v>51999</v>
      </c>
      <c r="Z41" s="71">
        <v>1452590878.0000002</v>
      </c>
      <c r="AA41" s="71">
        <v>2161638985</v>
      </c>
      <c r="AB41" s="71">
        <v>7190888526.000001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1557</v>
      </c>
      <c r="B42" s="70">
        <v>34</v>
      </c>
      <c r="C42" s="70">
        <v>18</v>
      </c>
      <c r="D42" s="70">
        <v>34</v>
      </c>
      <c r="E42" s="70">
        <v>2024</v>
      </c>
      <c r="F42" s="70" t="s">
        <v>1558</v>
      </c>
      <c r="G42" s="1073" t="s">
        <v>1554</v>
      </c>
      <c r="H42" s="70" t="s">
        <v>1555</v>
      </c>
      <c r="I42" s="1066"/>
      <c r="J42" s="73">
        <v>6180574</v>
      </c>
      <c r="K42" s="71">
        <v>8377462140</v>
      </c>
      <c r="L42" s="71">
        <v>666197</v>
      </c>
      <c r="M42" s="71">
        <v>896619275.99999988</v>
      </c>
      <c r="N42" s="71">
        <v>2500</v>
      </c>
      <c r="O42" s="71">
        <v>5980377.0000000009</v>
      </c>
      <c r="P42" s="71">
        <v>0</v>
      </c>
      <c r="Q42" s="71">
        <v>0</v>
      </c>
      <c r="R42" s="71">
        <v>0</v>
      </c>
      <c r="S42" s="71">
        <v>0</v>
      </c>
      <c r="T42" s="71">
        <v>0</v>
      </c>
      <c r="U42" s="71">
        <v>3</v>
      </c>
      <c r="V42" s="71">
        <v>1350</v>
      </c>
      <c r="W42" s="71">
        <v>0</v>
      </c>
      <c r="X42" s="71">
        <v>15453</v>
      </c>
      <c r="Y42" s="71">
        <v>8279672</v>
      </c>
      <c r="Z42" s="71">
        <v>9288356918</v>
      </c>
      <c r="AA42" s="71">
        <v>14948189779</v>
      </c>
      <c r="AB42" s="71">
        <v>71670706116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1581</v>
      </c>
      <c r="B43" s="70">
        <v>35</v>
      </c>
      <c r="C43" s="70">
        <v>18</v>
      </c>
      <c r="D43" s="70">
        <v>35</v>
      </c>
      <c r="E43" s="70">
        <v>2024</v>
      </c>
      <c r="F43" s="70" t="s">
        <v>1558</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1581</v>
      </c>
      <c r="B44" s="70">
        <v>36</v>
      </c>
      <c r="C44" s="70">
        <v>18</v>
      </c>
      <c r="D44" s="70">
        <v>36</v>
      </c>
      <c r="E44" s="70">
        <v>2024</v>
      </c>
      <c r="F44" s="70" t="s">
        <v>1558</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1581</v>
      </c>
      <c r="B45" s="70">
        <v>37</v>
      </c>
      <c r="C45" s="70">
        <v>18</v>
      </c>
      <c r="D45" s="70">
        <v>37</v>
      </c>
      <c r="E45" s="70">
        <v>2024</v>
      </c>
      <c r="F45" s="70" t="s">
        <v>1558</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1581</v>
      </c>
      <c r="B46" s="70">
        <v>38</v>
      </c>
      <c r="C46" s="70">
        <v>18</v>
      </c>
      <c r="D46" s="70">
        <v>38</v>
      </c>
      <c r="E46" s="70">
        <v>2024</v>
      </c>
      <c r="F46" s="70" t="s">
        <v>1558</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1581</v>
      </c>
      <c r="B47" s="70">
        <v>39</v>
      </c>
      <c r="C47" s="70">
        <v>18</v>
      </c>
      <c r="D47" s="70">
        <v>39</v>
      </c>
      <c r="E47" s="70">
        <v>2024</v>
      </c>
      <c r="F47" s="70" t="s">
        <v>1558</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1581</v>
      </c>
      <c r="B48" s="70">
        <v>40</v>
      </c>
      <c r="C48" s="70">
        <v>18</v>
      </c>
      <c r="D48" s="70">
        <v>40</v>
      </c>
      <c r="E48" s="70">
        <v>2024</v>
      </c>
      <c r="F48" s="70" t="s">
        <v>1558</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1581</v>
      </c>
      <c r="B49" s="70">
        <v>41</v>
      </c>
      <c r="C49" s="70">
        <v>18</v>
      </c>
      <c r="D49" s="70">
        <v>41</v>
      </c>
      <c r="E49" s="70">
        <v>2024</v>
      </c>
      <c r="F49" s="70" t="s">
        <v>1558</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1581</v>
      </c>
      <c r="B50" s="70">
        <v>42</v>
      </c>
      <c r="C50" s="70">
        <v>18</v>
      </c>
      <c r="D50" s="70">
        <v>42</v>
      </c>
      <c r="E50" s="70">
        <v>2024</v>
      </c>
      <c r="F50" s="70" t="s">
        <v>1558</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1581</v>
      </c>
      <c r="B51" s="70">
        <v>43</v>
      </c>
      <c r="C51" s="70">
        <v>18</v>
      </c>
      <c r="D51" s="70">
        <v>43</v>
      </c>
      <c r="E51" s="70">
        <v>2024</v>
      </c>
      <c r="F51" s="70" t="s">
        <v>1558</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1581</v>
      </c>
      <c r="B52" s="70">
        <v>44</v>
      </c>
      <c r="C52" s="70">
        <v>18</v>
      </c>
      <c r="D52" s="70">
        <v>44</v>
      </c>
      <c r="E52" s="70">
        <v>2024</v>
      </c>
      <c r="F52" s="70" t="s">
        <v>1558</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1581</v>
      </c>
      <c r="B53" s="70">
        <v>45</v>
      </c>
      <c r="C53" s="70">
        <v>18</v>
      </c>
      <c r="D53" s="70">
        <v>45</v>
      </c>
      <c r="E53" s="70">
        <v>2024</v>
      </c>
      <c r="F53" s="70" t="s">
        <v>1558</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1581</v>
      </c>
      <c r="B54" s="70">
        <v>46</v>
      </c>
      <c r="C54" s="70">
        <v>18</v>
      </c>
      <c r="D54" s="70">
        <v>46</v>
      </c>
      <c r="E54" s="70">
        <v>2024</v>
      </c>
      <c r="F54" s="70" t="s">
        <v>1558</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1581</v>
      </c>
      <c r="B55" s="70">
        <v>47</v>
      </c>
      <c r="C55" s="70">
        <v>18</v>
      </c>
      <c r="D55" s="70">
        <v>47</v>
      </c>
      <c r="E55" s="70">
        <v>2024</v>
      </c>
      <c r="F55" s="70" t="s">
        <v>1558</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1581</v>
      </c>
      <c r="B56" s="70">
        <v>48</v>
      </c>
      <c r="C56" s="70">
        <v>18</v>
      </c>
      <c r="D56" s="70">
        <v>48</v>
      </c>
      <c r="E56" s="70">
        <v>2024</v>
      </c>
      <c r="F56" s="70" t="s">
        <v>1558</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1581</v>
      </c>
      <c r="B57" s="70">
        <v>49</v>
      </c>
      <c r="C57" s="70">
        <v>18</v>
      </c>
      <c r="D57" s="70">
        <v>49</v>
      </c>
      <c r="E57" s="70">
        <v>2024</v>
      </c>
      <c r="F57" s="70" t="s">
        <v>1558</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1581</v>
      </c>
      <c r="B58" s="70">
        <v>50</v>
      </c>
      <c r="C58" s="70">
        <v>18</v>
      </c>
      <c r="D58" s="70">
        <v>50</v>
      </c>
      <c r="E58" s="70">
        <v>2024</v>
      </c>
      <c r="F58" s="70" t="s">
        <v>1558</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1581</v>
      </c>
      <c r="B59" s="70">
        <v>51</v>
      </c>
      <c r="C59" s="70">
        <v>18</v>
      </c>
      <c r="D59" s="70">
        <v>51</v>
      </c>
      <c r="E59" s="70">
        <v>2024</v>
      </c>
      <c r="F59" s="70" t="s">
        <v>1558</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1581</v>
      </c>
      <c r="B60" s="70">
        <v>52</v>
      </c>
      <c r="C60" s="70">
        <v>18</v>
      </c>
      <c r="D60" s="70">
        <v>52</v>
      </c>
      <c r="E60" s="70">
        <v>2024</v>
      </c>
      <c r="F60" s="70" t="s">
        <v>1558</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1581</v>
      </c>
      <c r="B61" s="70">
        <v>53</v>
      </c>
      <c r="C61" s="70">
        <v>18</v>
      </c>
      <c r="D61" s="70">
        <v>53</v>
      </c>
      <c r="E61" s="70">
        <v>2024</v>
      </c>
      <c r="F61" s="70" t="s">
        <v>1558</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1581</v>
      </c>
      <c r="B62" s="70">
        <v>54</v>
      </c>
      <c r="C62" s="70">
        <v>18</v>
      </c>
      <c r="D62" s="70">
        <v>54</v>
      </c>
      <c r="E62" s="70">
        <v>2024</v>
      </c>
      <c r="F62" s="70" t="s">
        <v>1558</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1581</v>
      </c>
      <c r="B63" s="70">
        <v>55</v>
      </c>
      <c r="C63" s="70">
        <v>18</v>
      </c>
      <c r="D63" s="70">
        <v>55</v>
      </c>
      <c r="E63" s="70">
        <v>2024</v>
      </c>
      <c r="F63" s="70" t="s">
        <v>1558</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1581</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1581</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1581</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1581</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1581</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1581</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1581</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1581</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1581</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1581</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1581</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1581</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1581</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1581</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1581</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1581</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1581</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1581</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1581</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1581</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1581</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1581</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1581</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2243</v>
      </c>
      <c r="B190" s="70">
        <v>182</v>
      </c>
      <c r="C190" s="70">
        <v>16</v>
      </c>
      <c r="D190" s="70">
        <v>2</v>
      </c>
      <c r="E190" s="70">
        <v>2022</v>
      </c>
      <c r="F190" s="70" t="s">
        <v>161</v>
      </c>
      <c r="G190" s="1073" t="s">
        <v>2224</v>
      </c>
      <c r="H190" s="70" t="s">
        <v>2225</v>
      </c>
      <c r="I190" s="1066"/>
      <c r="J190" s="73"/>
      <c r="K190" s="71"/>
      <c r="L190" s="71"/>
      <c r="M190" s="71"/>
      <c r="N190" s="71"/>
      <c r="O190" s="71"/>
      <c r="P190" s="71"/>
      <c r="Q190" s="71"/>
      <c r="R190" s="71"/>
      <c r="S190" s="71"/>
      <c r="T190" s="71"/>
      <c r="U190" s="71"/>
      <c r="V190" s="71"/>
      <c r="W190" s="71"/>
      <c r="X190" s="71"/>
      <c r="Y190" s="71"/>
      <c r="Z190" s="71"/>
      <c r="AA190" s="71"/>
      <c r="AB190" s="71"/>
      <c r="AC190" s="72"/>
      <c r="AD190" s="71">
        <v>205254818.25335863</v>
      </c>
      <c r="AE190" s="71">
        <v>1630174.8531720522</v>
      </c>
      <c r="AF190" s="71">
        <v>1273554.1618135243</v>
      </c>
      <c r="AG190" s="71">
        <v>95821865.189827174</v>
      </c>
      <c r="AH190" s="71">
        <v>72654474.813609406</v>
      </c>
      <c r="AI190" s="71">
        <v>0</v>
      </c>
      <c r="AJ190" s="71">
        <v>0</v>
      </c>
      <c r="AK190" s="71">
        <v>5113569.9858161835</v>
      </c>
      <c r="AL190" s="71">
        <v>0</v>
      </c>
      <c r="AM190" s="71">
        <v>0</v>
      </c>
      <c r="AN190" s="71">
        <v>381748457.25759697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1722</v>
      </c>
      <c r="B191" s="70">
        <v>183</v>
      </c>
      <c r="C191" s="70">
        <v>16</v>
      </c>
      <c r="D191" s="70">
        <v>3</v>
      </c>
      <c r="E191" s="70">
        <v>2022</v>
      </c>
      <c r="F191" s="70" t="s">
        <v>161</v>
      </c>
      <c r="G191" s="1073" t="s">
        <v>1720</v>
      </c>
      <c r="H191" s="70" t="s">
        <v>1721</v>
      </c>
      <c r="I191" s="1066"/>
      <c r="J191" s="73"/>
      <c r="K191" s="71"/>
      <c r="L191" s="71"/>
      <c r="M191" s="71"/>
      <c r="N191" s="71"/>
      <c r="O191" s="71"/>
      <c r="P191" s="71"/>
      <c r="Q191" s="71"/>
      <c r="R191" s="71"/>
      <c r="S191" s="71"/>
      <c r="T191" s="71"/>
      <c r="U191" s="71"/>
      <c r="V191" s="71"/>
      <c r="W191" s="71"/>
      <c r="X191" s="71"/>
      <c r="Y191" s="71"/>
      <c r="Z191" s="71"/>
      <c r="AA191" s="71"/>
      <c r="AB191" s="71"/>
      <c r="AC191" s="72"/>
      <c r="AD191" s="71">
        <v>393974444.69629902</v>
      </c>
      <c r="AE191" s="71">
        <v>11582647.819251779</v>
      </c>
      <c r="AF191" s="71">
        <v>2275541.6273579886</v>
      </c>
      <c r="AG191" s="71">
        <v>802500235.6895237</v>
      </c>
      <c r="AH191" s="71">
        <v>418325407.6789943</v>
      </c>
      <c r="AI191" s="71">
        <v>0</v>
      </c>
      <c r="AJ191" s="71">
        <v>0</v>
      </c>
      <c r="AK191" s="71">
        <v>28903337.070911117</v>
      </c>
      <c r="AL191" s="71">
        <v>0</v>
      </c>
      <c r="AM191" s="71">
        <v>0</v>
      </c>
      <c r="AN191" s="71">
        <v>1657561614.5823381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1734</v>
      </c>
      <c r="B192" s="70">
        <v>184</v>
      </c>
      <c r="C192" s="70">
        <v>16</v>
      </c>
      <c r="D192" s="70">
        <v>4</v>
      </c>
      <c r="E192" s="70">
        <v>2022</v>
      </c>
      <c r="F192" s="70" t="s">
        <v>161</v>
      </c>
      <c r="G192" s="1073" t="s">
        <v>1732</v>
      </c>
      <c r="H192" s="70" t="s">
        <v>1733</v>
      </c>
      <c r="I192" s="1066"/>
      <c r="J192" s="73"/>
      <c r="K192" s="71"/>
      <c r="L192" s="71"/>
      <c r="M192" s="71"/>
      <c r="N192" s="71"/>
      <c r="O192" s="71"/>
      <c r="P192" s="71"/>
      <c r="Q192" s="71"/>
      <c r="R192" s="71"/>
      <c r="S192" s="71"/>
      <c r="T192" s="71"/>
      <c r="U192" s="71"/>
      <c r="V192" s="71"/>
      <c r="W192" s="71"/>
      <c r="X192" s="71"/>
      <c r="Y192" s="71"/>
      <c r="Z192" s="71"/>
      <c r="AA192" s="71"/>
      <c r="AB192" s="71"/>
      <c r="AC192" s="72"/>
      <c r="AD192" s="71">
        <v>233015892.1325008</v>
      </c>
      <c r="AE192" s="71">
        <v>3525727.0080232751</v>
      </c>
      <c r="AF192" s="71">
        <v>393303.4911482943</v>
      </c>
      <c r="AG192" s="71">
        <v>147391565.51417461</v>
      </c>
      <c r="AH192" s="71">
        <v>148887665.88834098</v>
      </c>
      <c r="AI192" s="71">
        <v>0</v>
      </c>
      <c r="AJ192" s="71">
        <v>0</v>
      </c>
      <c r="AK192" s="71">
        <v>10895244.592894781</v>
      </c>
      <c r="AL192" s="71">
        <v>0</v>
      </c>
      <c r="AM192" s="71">
        <v>0</v>
      </c>
      <c r="AN192" s="71">
        <v>544109398.62708271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1654</v>
      </c>
      <c r="B193" s="70">
        <v>185</v>
      </c>
      <c r="C193" s="70">
        <v>16</v>
      </c>
      <c r="D193" s="70">
        <v>5</v>
      </c>
      <c r="E193" s="70">
        <v>2022</v>
      </c>
      <c r="F193" s="70" t="s">
        <v>161</v>
      </c>
      <c r="G193" s="1073" t="s">
        <v>1652</v>
      </c>
      <c r="H193" s="70" t="s">
        <v>1653</v>
      </c>
      <c r="I193" s="1066"/>
      <c r="J193" s="73"/>
      <c r="K193" s="71"/>
      <c r="L193" s="71"/>
      <c r="M193" s="71"/>
      <c r="N193" s="71"/>
      <c r="O193" s="71"/>
      <c r="P193" s="71"/>
      <c r="Q193" s="71"/>
      <c r="R193" s="71"/>
      <c r="S193" s="71"/>
      <c r="T193" s="71"/>
      <c r="U193" s="71"/>
      <c r="V193" s="71"/>
      <c r="W193" s="71"/>
      <c r="X193" s="71"/>
      <c r="Y193" s="71"/>
      <c r="Z193" s="71"/>
      <c r="AA193" s="71"/>
      <c r="AB193" s="71"/>
      <c r="AC193" s="72"/>
      <c r="AD193" s="71">
        <v>141891131.57494339</v>
      </c>
      <c r="AE193" s="71">
        <v>3339468.4049813724</v>
      </c>
      <c r="AF193" s="71">
        <v>2153804.8324787542</v>
      </c>
      <c r="AG193" s="71">
        <v>210278212.9188742</v>
      </c>
      <c r="AH193" s="71">
        <v>181945624.90622583</v>
      </c>
      <c r="AI193" s="71">
        <v>0</v>
      </c>
      <c r="AJ193" s="71">
        <v>0</v>
      </c>
      <c r="AK193" s="71">
        <v>12901107.984214915</v>
      </c>
      <c r="AL193" s="71">
        <v>0</v>
      </c>
      <c r="AM193" s="71">
        <v>0</v>
      </c>
      <c r="AN193" s="71">
        <v>552509350.62171841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2409</v>
      </c>
      <c r="B194" s="70">
        <v>186</v>
      </c>
      <c r="C194" s="70">
        <v>16</v>
      </c>
      <c r="D194" s="70">
        <v>6</v>
      </c>
      <c r="E194" s="70">
        <v>2022</v>
      </c>
      <c r="F194" s="70" t="s">
        <v>161</v>
      </c>
      <c r="G194" s="1073" t="s">
        <v>2407</v>
      </c>
      <c r="H194" s="70" t="s">
        <v>2408</v>
      </c>
      <c r="I194" s="1066"/>
      <c r="J194" s="73"/>
      <c r="K194" s="71"/>
      <c r="L194" s="71"/>
      <c r="M194" s="71"/>
      <c r="N194" s="71"/>
      <c r="O194" s="71"/>
      <c r="P194" s="71"/>
      <c r="Q194" s="71"/>
      <c r="R194" s="71"/>
      <c r="S194" s="71"/>
      <c r="T194" s="71"/>
      <c r="U194" s="71"/>
      <c r="V194" s="71"/>
      <c r="W194" s="71"/>
      <c r="X194" s="71"/>
      <c r="Y194" s="71"/>
      <c r="Z194" s="71"/>
      <c r="AA194" s="71"/>
      <c r="AB194" s="71"/>
      <c r="AC194" s="72"/>
      <c r="AD194" s="71">
        <v>145985330.60123509</v>
      </c>
      <c r="AE194" s="71">
        <v>3949341.7069769837</v>
      </c>
      <c r="AF194" s="71">
        <v>664870.18741735467</v>
      </c>
      <c r="AG194" s="71">
        <v>332178260.51125211</v>
      </c>
      <c r="AH194" s="71">
        <v>246051157.75986129</v>
      </c>
      <c r="AI194" s="71">
        <v>0</v>
      </c>
      <c r="AJ194" s="71">
        <v>0</v>
      </c>
      <c r="AK194" s="71">
        <v>17944690.976462442</v>
      </c>
      <c r="AL194" s="71">
        <v>0</v>
      </c>
      <c r="AM194" s="71">
        <v>0</v>
      </c>
      <c r="AN194" s="71">
        <v>746773651.74320531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1678</v>
      </c>
      <c r="B195" s="70">
        <v>187</v>
      </c>
      <c r="C195" s="70">
        <v>16</v>
      </c>
      <c r="D195" s="70">
        <v>7</v>
      </c>
      <c r="E195" s="70">
        <v>2022</v>
      </c>
      <c r="F195" s="70" t="s">
        <v>161</v>
      </c>
      <c r="G195" s="1073" t="s">
        <v>1676</v>
      </c>
      <c r="H195" s="70" t="s">
        <v>1677</v>
      </c>
      <c r="I195" s="1066"/>
      <c r="J195" s="73"/>
      <c r="K195" s="71"/>
      <c r="L195" s="71"/>
      <c r="M195" s="71"/>
      <c r="N195" s="71"/>
      <c r="O195" s="71"/>
      <c r="P195" s="71"/>
      <c r="Q195" s="71"/>
      <c r="R195" s="71"/>
      <c r="S195" s="71"/>
      <c r="T195" s="71"/>
      <c r="U195" s="71"/>
      <c r="V195" s="71"/>
      <c r="W195" s="71"/>
      <c r="X195" s="71"/>
      <c r="Y195" s="71"/>
      <c r="Z195" s="71"/>
      <c r="AA195" s="71"/>
      <c r="AB195" s="71"/>
      <c r="AC195" s="72"/>
      <c r="AD195" s="71">
        <v>4300785.0629252288</v>
      </c>
      <c r="AE195" s="71">
        <v>524161.37847190344</v>
      </c>
      <c r="AF195" s="71">
        <v>262202.32743219624</v>
      </c>
      <c r="AG195" s="71">
        <v>46914233.799654037</v>
      </c>
      <c r="AH195" s="71">
        <v>56133183.202113017</v>
      </c>
      <c r="AI195" s="71">
        <v>0</v>
      </c>
      <c r="AJ195" s="71">
        <v>0</v>
      </c>
      <c r="AK195" s="71">
        <v>4166292.1540455837</v>
      </c>
      <c r="AL195" s="71">
        <v>0</v>
      </c>
      <c r="AM195" s="71">
        <v>0</v>
      </c>
      <c r="AN195" s="71">
        <v>112300857.92464197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1690</v>
      </c>
      <c r="B196" s="70">
        <v>188</v>
      </c>
      <c r="C196" s="70">
        <v>16</v>
      </c>
      <c r="D196" s="70">
        <v>8</v>
      </c>
      <c r="E196" s="70">
        <v>2022</v>
      </c>
      <c r="F196" s="70" t="s">
        <v>161</v>
      </c>
      <c r="G196" s="1073" t="s">
        <v>1688</v>
      </c>
      <c r="H196" s="70" t="s">
        <v>1689</v>
      </c>
      <c r="I196" s="1066"/>
      <c r="J196" s="73"/>
      <c r="K196" s="71"/>
      <c r="L196" s="71"/>
      <c r="M196" s="71"/>
      <c r="N196" s="71"/>
      <c r="O196" s="71"/>
      <c r="P196" s="71"/>
      <c r="Q196" s="71"/>
      <c r="R196" s="71"/>
      <c r="S196" s="71"/>
      <c r="T196" s="71"/>
      <c r="U196" s="71"/>
      <c r="V196" s="71"/>
      <c r="W196" s="71"/>
      <c r="X196" s="71"/>
      <c r="Y196" s="71"/>
      <c r="Z196" s="71"/>
      <c r="AA196" s="71"/>
      <c r="AB196" s="71"/>
      <c r="AC196" s="72"/>
      <c r="AD196" s="71">
        <v>7784272.6454142369</v>
      </c>
      <c r="AE196" s="71">
        <v>646136.03887102567</v>
      </c>
      <c r="AF196" s="71">
        <v>440125.33533261507</v>
      </c>
      <c r="AG196" s="71">
        <v>34285176.912884183</v>
      </c>
      <c r="AH196" s="71">
        <v>28541319.268348228</v>
      </c>
      <c r="AI196" s="71">
        <v>0</v>
      </c>
      <c r="AJ196" s="71">
        <v>0</v>
      </c>
      <c r="AK196" s="71">
        <v>2242037.2127907476</v>
      </c>
      <c r="AL196" s="71">
        <v>0</v>
      </c>
      <c r="AM196" s="71">
        <v>0</v>
      </c>
      <c r="AN196" s="71">
        <v>73939067.413641036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1726</v>
      </c>
      <c r="B197" s="70">
        <v>189</v>
      </c>
      <c r="C197" s="70">
        <v>16</v>
      </c>
      <c r="D197" s="70">
        <v>9</v>
      </c>
      <c r="E197" s="70">
        <v>2022</v>
      </c>
      <c r="F197" s="70" t="s">
        <v>161</v>
      </c>
      <c r="G197" s="1073" t="s">
        <v>1724</v>
      </c>
      <c r="H197" s="70" t="s">
        <v>1725</v>
      </c>
      <c r="I197" s="1066"/>
      <c r="J197" s="73"/>
      <c r="K197" s="71"/>
      <c r="L197" s="71"/>
      <c r="M197" s="71"/>
      <c r="N197" s="71"/>
      <c r="O197" s="71"/>
      <c r="P197" s="71"/>
      <c r="Q197" s="71"/>
      <c r="R197" s="71"/>
      <c r="S197" s="71"/>
      <c r="T197" s="71"/>
      <c r="U197" s="71"/>
      <c r="V197" s="71"/>
      <c r="W197" s="71"/>
      <c r="X197" s="71"/>
      <c r="Y197" s="71"/>
      <c r="Z197" s="71"/>
      <c r="AA197" s="71"/>
      <c r="AB197" s="71"/>
      <c r="AC197" s="72"/>
      <c r="AD197" s="71">
        <v>323460290.70047289</v>
      </c>
      <c r="AE197" s="71">
        <v>6823987.7574644042</v>
      </c>
      <c r="AF197" s="71">
        <v>1863509.3985359659</v>
      </c>
      <c r="AG197" s="71">
        <v>463168453.44520611</v>
      </c>
      <c r="AH197" s="71">
        <v>347173916.8160817</v>
      </c>
      <c r="AI197" s="71">
        <v>0</v>
      </c>
      <c r="AJ197" s="71">
        <v>0</v>
      </c>
      <c r="AK197" s="71">
        <v>24260436.073208872</v>
      </c>
      <c r="AL197" s="71">
        <v>0</v>
      </c>
      <c r="AM197" s="71">
        <v>0</v>
      </c>
      <c r="AN197" s="71">
        <v>1166750594.1909699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1682</v>
      </c>
      <c r="B198" s="70">
        <v>190</v>
      </c>
      <c r="C198" s="70">
        <v>16</v>
      </c>
      <c r="D198" s="70">
        <v>10</v>
      </c>
      <c r="E198" s="70">
        <v>2022</v>
      </c>
      <c r="F198" s="70" t="s">
        <v>161</v>
      </c>
      <c r="G198" s="1073" t="s">
        <v>1680</v>
      </c>
      <c r="H198" s="70" t="s">
        <v>1681</v>
      </c>
      <c r="I198" s="1066"/>
      <c r="J198" s="73"/>
      <c r="K198" s="71"/>
      <c r="L198" s="71"/>
      <c r="M198" s="71"/>
      <c r="N198" s="71"/>
      <c r="O198" s="71"/>
      <c r="P198" s="71"/>
      <c r="Q198" s="71"/>
      <c r="R198" s="71"/>
      <c r="S198" s="71"/>
      <c r="T198" s="71"/>
      <c r="U198" s="71"/>
      <c r="V198" s="71"/>
      <c r="W198" s="71"/>
      <c r="X198" s="71"/>
      <c r="Y198" s="71"/>
      <c r="Z198" s="71"/>
      <c r="AA198" s="71"/>
      <c r="AB198" s="71"/>
      <c r="AC198" s="72"/>
      <c r="AD198" s="71">
        <v>19015606.135586206</v>
      </c>
      <c r="AE198" s="71">
        <v>408779.94295922032</v>
      </c>
      <c r="AF198" s="71">
        <v>458854.07300634339</v>
      </c>
      <c r="AG198" s="71">
        <v>39603006.561009549</v>
      </c>
      <c r="AH198" s="71">
        <v>29425427.474640496</v>
      </c>
      <c r="AI198" s="71">
        <v>0</v>
      </c>
      <c r="AJ198" s="71">
        <v>0</v>
      </c>
      <c r="AK198" s="71">
        <v>2397377.3479625075</v>
      </c>
      <c r="AL198" s="71">
        <v>0</v>
      </c>
      <c r="AM198" s="71">
        <v>0</v>
      </c>
      <c r="AN198" s="71">
        <v>91309051.535164326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1662</v>
      </c>
      <c r="B199" s="70">
        <v>191</v>
      </c>
      <c r="C199" s="70">
        <v>16</v>
      </c>
      <c r="D199" s="70">
        <v>11</v>
      </c>
      <c r="E199" s="70">
        <v>2022</v>
      </c>
      <c r="F199" s="70" t="s">
        <v>161</v>
      </c>
      <c r="G199" s="1073" t="s">
        <v>1660</v>
      </c>
      <c r="H199" s="70" t="s">
        <v>1661</v>
      </c>
      <c r="I199" s="1066"/>
      <c r="J199" s="73"/>
      <c r="K199" s="71"/>
      <c r="L199" s="71"/>
      <c r="M199" s="71"/>
      <c r="N199" s="71"/>
      <c r="O199" s="71"/>
      <c r="P199" s="71"/>
      <c r="Q199" s="71"/>
      <c r="R199" s="71"/>
      <c r="S199" s="71"/>
      <c r="T199" s="71"/>
      <c r="U199" s="71"/>
      <c r="V199" s="71"/>
      <c r="W199" s="71"/>
      <c r="X199" s="71"/>
      <c r="Y199" s="71"/>
      <c r="Z199" s="71"/>
      <c r="AA199" s="71"/>
      <c r="AB199" s="71"/>
      <c r="AC199" s="72"/>
      <c r="AD199" s="71">
        <v>140679188.656537</v>
      </c>
      <c r="AE199" s="71">
        <v>2988379.1797784939</v>
      </c>
      <c r="AF199" s="71">
        <v>365210.38463770191</v>
      </c>
      <c r="AG199" s="71">
        <v>396749202.71553594</v>
      </c>
      <c r="AH199" s="71">
        <v>326055262.53186554</v>
      </c>
      <c r="AI199" s="71">
        <v>0</v>
      </c>
      <c r="AJ199" s="71">
        <v>0</v>
      </c>
      <c r="AK199" s="71">
        <v>22785802.371079613</v>
      </c>
      <c r="AL199" s="71">
        <v>0</v>
      </c>
      <c r="AM199" s="71">
        <v>0</v>
      </c>
      <c r="AN199" s="71">
        <v>889623045.83943427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1561</v>
      </c>
      <c r="B200" s="70">
        <v>192</v>
      </c>
      <c r="C200" s="70">
        <v>16</v>
      </c>
      <c r="D200" s="70">
        <v>12</v>
      </c>
      <c r="E200" s="70">
        <v>2022</v>
      </c>
      <c r="F200" s="70" t="s">
        <v>161</v>
      </c>
      <c r="G200" s="1073" t="s">
        <v>1559</v>
      </c>
      <c r="H200" s="70" t="s">
        <v>1560</v>
      </c>
      <c r="I200" s="1066"/>
      <c r="J200" s="73"/>
      <c r="K200" s="71"/>
      <c r="L200" s="71"/>
      <c r="M200" s="71"/>
      <c r="N200" s="71"/>
      <c r="O200" s="71"/>
      <c r="P200" s="71"/>
      <c r="Q200" s="71"/>
      <c r="R200" s="71"/>
      <c r="S200" s="71"/>
      <c r="T200" s="71"/>
      <c r="U200" s="71"/>
      <c r="V200" s="71"/>
      <c r="W200" s="71"/>
      <c r="X200" s="71"/>
      <c r="Y200" s="71"/>
      <c r="Z200" s="71"/>
      <c r="AA200" s="71"/>
      <c r="AB200" s="71"/>
      <c r="AC200" s="72"/>
      <c r="AD200" s="71">
        <v>2420820861.4715352</v>
      </c>
      <c r="AE200" s="71">
        <v>51486493.138202451</v>
      </c>
      <c r="AF200" s="71">
        <v>5253410.9174807891</v>
      </c>
      <c r="AG200" s="71">
        <v>3013121389.5932159</v>
      </c>
      <c r="AH200" s="71">
        <v>2990926530.0405746</v>
      </c>
      <c r="AI200" s="71">
        <v>0</v>
      </c>
      <c r="AJ200" s="71">
        <v>0</v>
      </c>
      <c r="AK200" s="71">
        <v>196793353.98609871</v>
      </c>
      <c r="AL200" s="71">
        <v>0</v>
      </c>
      <c r="AM200" s="71">
        <v>0</v>
      </c>
      <c r="AN200" s="71">
        <v>8678402039.1471081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1698</v>
      </c>
      <c r="B201" s="70">
        <v>193</v>
      </c>
      <c r="C201" s="70">
        <v>16</v>
      </c>
      <c r="D201" s="70">
        <v>13</v>
      </c>
      <c r="E201" s="70">
        <v>2022</v>
      </c>
      <c r="F201" s="70" t="s">
        <v>161</v>
      </c>
      <c r="G201" s="1073" t="s">
        <v>1696</v>
      </c>
      <c r="H201" s="70" t="s">
        <v>1697</v>
      </c>
      <c r="I201" s="1066"/>
      <c r="J201" s="73"/>
      <c r="K201" s="71"/>
      <c r="L201" s="71"/>
      <c r="M201" s="71"/>
      <c r="N201" s="71"/>
      <c r="O201" s="71"/>
      <c r="P201" s="71"/>
      <c r="Q201" s="71"/>
      <c r="R201" s="71"/>
      <c r="S201" s="71"/>
      <c r="T201" s="71"/>
      <c r="U201" s="71"/>
      <c r="V201" s="71"/>
      <c r="W201" s="71"/>
      <c r="X201" s="71"/>
      <c r="Y201" s="71"/>
      <c r="Z201" s="71"/>
      <c r="AA201" s="71"/>
      <c r="AB201" s="71"/>
      <c r="AC201" s="72"/>
      <c r="AD201" s="71">
        <v>3808851.3678572876</v>
      </c>
      <c r="AE201" s="71">
        <v>252190.85190629319</v>
      </c>
      <c r="AF201" s="71">
        <v>861521.93299150176</v>
      </c>
      <c r="AG201" s="71">
        <v>5778329.7244161749</v>
      </c>
      <c r="AH201" s="71">
        <v>4843375.3909924272</v>
      </c>
      <c r="AI201" s="71">
        <v>0</v>
      </c>
      <c r="AJ201" s="71">
        <v>0</v>
      </c>
      <c r="AK201" s="71">
        <v>363105.95187280898</v>
      </c>
      <c r="AL201" s="71">
        <v>0</v>
      </c>
      <c r="AM201" s="71">
        <v>0</v>
      </c>
      <c r="AN201" s="71">
        <v>15907375.220036494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1565</v>
      </c>
      <c r="B202" s="70">
        <v>194</v>
      </c>
      <c r="C202" s="70">
        <v>16</v>
      </c>
      <c r="D202" s="70">
        <v>14</v>
      </c>
      <c r="E202" s="70">
        <v>2022</v>
      </c>
      <c r="F202" s="70" t="s">
        <v>161</v>
      </c>
      <c r="G202" s="1073" t="s">
        <v>1563</v>
      </c>
      <c r="H202" s="70" t="s">
        <v>1564</v>
      </c>
      <c r="I202" s="1066"/>
      <c r="J202" s="73"/>
      <c r="K202" s="71"/>
      <c r="L202" s="71"/>
      <c r="M202" s="71"/>
      <c r="N202" s="71"/>
      <c r="O202" s="71"/>
      <c r="P202" s="71"/>
      <c r="Q202" s="71"/>
      <c r="R202" s="71"/>
      <c r="S202" s="71"/>
      <c r="T202" s="71"/>
      <c r="U202" s="71"/>
      <c r="V202" s="71"/>
      <c r="W202" s="71"/>
      <c r="X202" s="71"/>
      <c r="Y202" s="71"/>
      <c r="Z202" s="71"/>
      <c r="AA202" s="71"/>
      <c r="AB202" s="71"/>
      <c r="AC202" s="72"/>
      <c r="AD202" s="71">
        <v>726436660.02172232</v>
      </c>
      <c r="AE202" s="71">
        <v>25837200.023732979</v>
      </c>
      <c r="AF202" s="71">
        <v>7594503.126696826</v>
      </c>
      <c r="AG202" s="71">
        <v>1314954813.7382927</v>
      </c>
      <c r="AH202" s="71">
        <v>1351770695.831094</v>
      </c>
      <c r="AI202" s="71">
        <v>0</v>
      </c>
      <c r="AJ202" s="71">
        <v>0</v>
      </c>
      <c r="AK202" s="71">
        <v>92857761.69945614</v>
      </c>
      <c r="AL202" s="71">
        <v>0</v>
      </c>
      <c r="AM202" s="71">
        <v>0</v>
      </c>
      <c r="AN202" s="71">
        <v>3519451634.4409952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1686</v>
      </c>
      <c r="B203" s="70">
        <v>195</v>
      </c>
      <c r="C203" s="70">
        <v>16</v>
      </c>
      <c r="D203" s="70">
        <v>15</v>
      </c>
      <c r="E203" s="70">
        <v>2022</v>
      </c>
      <c r="F203" s="70" t="s">
        <v>161</v>
      </c>
      <c r="G203" s="1073" t="s">
        <v>1684</v>
      </c>
      <c r="H203" s="70" t="s">
        <v>1685</v>
      </c>
      <c r="I203" s="1066"/>
      <c r="J203" s="73"/>
      <c r="K203" s="71"/>
      <c r="L203" s="71"/>
      <c r="M203" s="71"/>
      <c r="N203" s="71"/>
      <c r="O203" s="71"/>
      <c r="P203" s="71"/>
      <c r="Q203" s="71"/>
      <c r="R203" s="71"/>
      <c r="S203" s="71"/>
      <c r="T203" s="71"/>
      <c r="U203" s="71"/>
      <c r="V203" s="71"/>
      <c r="W203" s="71"/>
      <c r="X203" s="71"/>
      <c r="Y203" s="71"/>
      <c r="Z203" s="71"/>
      <c r="AA203" s="71"/>
      <c r="AB203" s="71"/>
      <c r="AC203" s="72"/>
      <c r="AD203" s="71">
        <v>142916964.9559682</v>
      </c>
      <c r="AE203" s="71">
        <v>3538913.4577961536</v>
      </c>
      <c r="AF203" s="71">
        <v>824064.45764404524</v>
      </c>
      <c r="AG203" s="71">
        <v>211729103.57020143</v>
      </c>
      <c r="AH203" s="71">
        <v>245655231.04139125</v>
      </c>
      <c r="AI203" s="71">
        <v>0</v>
      </c>
      <c r="AJ203" s="71">
        <v>0</v>
      </c>
      <c r="AK203" s="71">
        <v>16983725.651484691</v>
      </c>
      <c r="AL203" s="71">
        <v>0</v>
      </c>
      <c r="AM203" s="71">
        <v>0</v>
      </c>
      <c r="AN203" s="71">
        <v>621648003.13448584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1742</v>
      </c>
      <c r="B204" s="70">
        <v>196</v>
      </c>
      <c r="C204" s="70">
        <v>16</v>
      </c>
      <c r="D204" s="70">
        <v>16</v>
      </c>
      <c r="E204" s="70">
        <v>2022</v>
      </c>
      <c r="F204" s="70" t="s">
        <v>161</v>
      </c>
      <c r="G204" s="1073" t="s">
        <v>1740</v>
      </c>
      <c r="H204" s="70" t="s">
        <v>1741</v>
      </c>
      <c r="I204" s="1066"/>
      <c r="J204" s="73"/>
      <c r="K204" s="71"/>
      <c r="L204" s="71"/>
      <c r="M204" s="71"/>
      <c r="N204" s="71"/>
      <c r="O204" s="71"/>
      <c r="P204" s="71"/>
      <c r="Q204" s="71"/>
      <c r="R204" s="71"/>
      <c r="S204" s="71"/>
      <c r="T204" s="71"/>
      <c r="U204" s="71"/>
      <c r="V204" s="71"/>
      <c r="W204" s="71"/>
      <c r="X204" s="71"/>
      <c r="Y204" s="71"/>
      <c r="Z204" s="71"/>
      <c r="AA204" s="71"/>
      <c r="AB204" s="71"/>
      <c r="AC204" s="72"/>
      <c r="AD204" s="71">
        <v>253978680.42829177</v>
      </c>
      <c r="AE204" s="71">
        <v>2220268.4805083461</v>
      </c>
      <c r="AF204" s="71">
        <v>74914.950694913205</v>
      </c>
      <c r="AG204" s="71">
        <v>84694164.716169834</v>
      </c>
      <c r="AH204" s="71">
        <v>85912253.959270418</v>
      </c>
      <c r="AI204" s="71">
        <v>0</v>
      </c>
      <c r="AJ204" s="71">
        <v>0</v>
      </c>
      <c r="AK204" s="71">
        <v>6335372.4454963105</v>
      </c>
      <c r="AL204" s="71">
        <v>0</v>
      </c>
      <c r="AM204" s="71">
        <v>0</v>
      </c>
      <c r="AN204" s="71">
        <v>433215654.98043162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1730</v>
      </c>
      <c r="B205" s="70">
        <v>197</v>
      </c>
      <c r="C205" s="70">
        <v>16</v>
      </c>
      <c r="D205" s="70">
        <v>17</v>
      </c>
      <c r="E205" s="70">
        <v>2022</v>
      </c>
      <c r="F205" s="70" t="s">
        <v>161</v>
      </c>
      <c r="G205" s="1073" t="s">
        <v>1728</v>
      </c>
      <c r="H205" s="70" t="s">
        <v>1729</v>
      </c>
      <c r="I205" s="1066"/>
      <c r="J205" s="73"/>
      <c r="K205" s="71"/>
      <c r="L205" s="71"/>
      <c r="M205" s="71"/>
      <c r="N205" s="71"/>
      <c r="O205" s="71"/>
      <c r="P205" s="71"/>
      <c r="Q205" s="71"/>
      <c r="R205" s="71"/>
      <c r="S205" s="71"/>
      <c r="T205" s="71"/>
      <c r="U205" s="71"/>
      <c r="V205" s="71"/>
      <c r="W205" s="71"/>
      <c r="X205" s="71"/>
      <c r="Y205" s="71"/>
      <c r="Z205" s="71"/>
      <c r="AA205" s="71"/>
      <c r="AB205" s="71"/>
      <c r="AC205" s="72"/>
      <c r="AD205" s="71">
        <v>944073.77019989921</v>
      </c>
      <c r="AE205" s="71">
        <v>1101068.5560353193</v>
      </c>
      <c r="AF205" s="71">
        <v>215380.48324787544</v>
      </c>
      <c r="AG205" s="71">
        <v>89008987.348812476</v>
      </c>
      <c r="AH205" s="71">
        <v>107196198.03857602</v>
      </c>
      <c r="AI205" s="71">
        <v>0</v>
      </c>
      <c r="AJ205" s="71">
        <v>0</v>
      </c>
      <c r="AK205" s="71">
        <v>7613216.1509491261</v>
      </c>
      <c r="AL205" s="71">
        <v>0</v>
      </c>
      <c r="AM205" s="71">
        <v>0</v>
      </c>
      <c r="AN205" s="71">
        <v>206078924.3478207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1644</v>
      </c>
      <c r="H206" s="70" t="s">
        <v>1645</v>
      </c>
      <c r="I206" s="1066"/>
      <c r="J206" s="73"/>
      <c r="K206" s="71"/>
      <c r="L206" s="71"/>
      <c r="M206" s="71"/>
      <c r="N206" s="71"/>
      <c r="O206" s="71"/>
      <c r="P206" s="71"/>
      <c r="Q206" s="71"/>
      <c r="R206" s="71"/>
      <c r="S206" s="71"/>
      <c r="T206" s="71"/>
      <c r="U206" s="71"/>
      <c r="V206" s="71"/>
      <c r="W206" s="71"/>
      <c r="X206" s="71"/>
      <c r="Y206" s="71"/>
      <c r="Z206" s="71"/>
      <c r="AA206" s="71"/>
      <c r="AB206" s="71"/>
      <c r="AC206" s="72"/>
      <c r="AD206" s="71">
        <v>197962654.96643171</v>
      </c>
      <c r="AE206" s="71">
        <v>6059173.6706374753</v>
      </c>
      <c r="AF206" s="71">
        <v>496311.54835379997</v>
      </c>
      <c r="AG206" s="71">
        <v>324412841.41654003</v>
      </c>
      <c r="AH206" s="71">
        <v>432797874.62112641</v>
      </c>
      <c r="AI206" s="71">
        <v>0</v>
      </c>
      <c r="AJ206" s="71">
        <v>0</v>
      </c>
      <c r="AK206" s="71">
        <v>31816190.57814683</v>
      </c>
      <c r="AL206" s="71">
        <v>0</v>
      </c>
      <c r="AM206" s="71">
        <v>0</v>
      </c>
      <c r="AN206" s="71">
        <v>993545046.80123627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1718</v>
      </c>
      <c r="B207" s="70">
        <v>199</v>
      </c>
      <c r="C207" s="70">
        <v>16</v>
      </c>
      <c r="D207" s="70">
        <v>19</v>
      </c>
      <c r="E207" s="70">
        <v>2022</v>
      </c>
      <c r="F207" s="70" t="s">
        <v>161</v>
      </c>
      <c r="G207" s="1073" t="s">
        <v>1716</v>
      </c>
      <c r="H207" s="70" t="s">
        <v>1717</v>
      </c>
      <c r="I207" s="1066"/>
      <c r="J207" s="73"/>
      <c r="K207" s="71"/>
      <c r="L207" s="71"/>
      <c r="M207" s="71"/>
      <c r="N207" s="71"/>
      <c r="O207" s="71"/>
      <c r="P207" s="71"/>
      <c r="Q207" s="71"/>
      <c r="R207" s="71"/>
      <c r="S207" s="71"/>
      <c r="T207" s="71"/>
      <c r="U207" s="71"/>
      <c r="V207" s="71"/>
      <c r="W207" s="71"/>
      <c r="X207" s="71"/>
      <c r="Y207" s="71"/>
      <c r="Z207" s="71"/>
      <c r="AA207" s="71"/>
      <c r="AB207" s="71"/>
      <c r="AC207" s="72"/>
      <c r="AD207" s="71">
        <v>45098087.222749576</v>
      </c>
      <c r="AE207" s="71">
        <v>733496.26861634303</v>
      </c>
      <c r="AF207" s="71">
        <v>515040.28602752829</v>
      </c>
      <c r="AG207" s="71">
        <v>27081189.418033451</v>
      </c>
      <c r="AH207" s="71">
        <v>14664664.378282625</v>
      </c>
      <c r="AI207" s="71">
        <v>0</v>
      </c>
      <c r="AJ207" s="71">
        <v>0</v>
      </c>
      <c r="AK207" s="71">
        <v>1170926.3056837239</v>
      </c>
      <c r="AL207" s="71">
        <v>0</v>
      </c>
      <c r="AM207" s="71">
        <v>0</v>
      </c>
      <c r="AN207" s="71">
        <v>89263403.879393235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1702</v>
      </c>
      <c r="B208" s="70">
        <v>200</v>
      </c>
      <c r="C208" s="70">
        <v>16</v>
      </c>
      <c r="D208" s="70">
        <v>20</v>
      </c>
      <c r="E208" s="70">
        <v>2022</v>
      </c>
      <c r="F208" s="70" t="s">
        <v>161</v>
      </c>
      <c r="G208" s="1073" t="s">
        <v>1700</v>
      </c>
      <c r="H208" s="70" t="s">
        <v>1701</v>
      </c>
      <c r="I208" s="1066"/>
      <c r="J208" s="73"/>
      <c r="K208" s="71"/>
      <c r="L208" s="71"/>
      <c r="M208" s="71"/>
      <c r="N208" s="71"/>
      <c r="O208" s="71"/>
      <c r="P208" s="71"/>
      <c r="Q208" s="71"/>
      <c r="R208" s="71"/>
      <c r="S208" s="71"/>
      <c r="T208" s="71"/>
      <c r="U208" s="71"/>
      <c r="V208" s="71"/>
      <c r="W208" s="71"/>
      <c r="X208" s="71"/>
      <c r="Y208" s="71"/>
      <c r="Z208" s="71"/>
      <c r="AA208" s="71"/>
      <c r="AB208" s="71"/>
      <c r="AC208" s="72"/>
      <c r="AD208" s="71">
        <v>3289402.9258677475</v>
      </c>
      <c r="AE208" s="71">
        <v>344496.00031643972</v>
      </c>
      <c r="AF208" s="71">
        <v>121736.79487923396</v>
      </c>
      <c r="AG208" s="71">
        <v>35742375.78443455</v>
      </c>
      <c r="AH208" s="71">
        <v>49413960.834291779</v>
      </c>
      <c r="AI208" s="71">
        <v>0</v>
      </c>
      <c r="AJ208" s="71">
        <v>0</v>
      </c>
      <c r="AK208" s="71">
        <v>3605879.6963187023</v>
      </c>
      <c r="AL208" s="71">
        <v>0</v>
      </c>
      <c r="AM208" s="71">
        <v>0</v>
      </c>
      <c r="AN208" s="71">
        <v>92517852.036108449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1706</v>
      </c>
      <c r="B209" s="70">
        <v>201</v>
      </c>
      <c r="C209" s="70">
        <v>16</v>
      </c>
      <c r="D209" s="70">
        <v>21</v>
      </c>
      <c r="E209" s="70">
        <v>2022</v>
      </c>
      <c r="F209" s="70" t="s">
        <v>161</v>
      </c>
      <c r="G209" s="1073" t="s">
        <v>1704</v>
      </c>
      <c r="H209" s="70" t="s">
        <v>1705</v>
      </c>
      <c r="I209" s="1066"/>
      <c r="J209" s="73"/>
      <c r="K209" s="71"/>
      <c r="L209" s="71"/>
      <c r="M209" s="71"/>
      <c r="N209" s="71"/>
      <c r="O209" s="71"/>
      <c r="P209" s="71"/>
      <c r="Q209" s="71"/>
      <c r="R209" s="71"/>
      <c r="S209" s="71"/>
      <c r="T209" s="71"/>
      <c r="U209" s="71"/>
      <c r="V209" s="71"/>
      <c r="W209" s="71"/>
      <c r="X209" s="71"/>
      <c r="Y209" s="71"/>
      <c r="Z209" s="71"/>
      <c r="AA209" s="71"/>
      <c r="AB209" s="71"/>
      <c r="AC209" s="72"/>
      <c r="AD209" s="71">
        <v>434515.17872123007</v>
      </c>
      <c r="AE209" s="71">
        <v>908216.72810697742</v>
      </c>
      <c r="AF209" s="71">
        <v>711692.03160167544</v>
      </c>
      <c r="AG209" s="71">
        <v>79041999.396216899</v>
      </c>
      <c r="AH209" s="71">
        <v>25823647.521180257</v>
      </c>
      <c r="AI209" s="71">
        <v>0</v>
      </c>
      <c r="AJ209" s="71">
        <v>0</v>
      </c>
      <c r="AK209" s="71">
        <v>1400385.5078451685</v>
      </c>
      <c r="AL209" s="71">
        <v>0</v>
      </c>
      <c r="AM209" s="71">
        <v>0</v>
      </c>
      <c r="AN209" s="71">
        <v>108320456.3636722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1666</v>
      </c>
      <c r="B210" s="70">
        <v>202</v>
      </c>
      <c r="C210" s="70">
        <v>16</v>
      </c>
      <c r="D210" s="70">
        <v>22</v>
      </c>
      <c r="E210" s="70">
        <v>2022</v>
      </c>
      <c r="F210" s="70" t="s">
        <v>161</v>
      </c>
      <c r="G210" s="1073" t="s">
        <v>1664</v>
      </c>
      <c r="H210" s="70" t="s">
        <v>1665</v>
      </c>
      <c r="I210" s="1066"/>
      <c r="J210" s="73"/>
      <c r="K210" s="71"/>
      <c r="L210" s="71"/>
      <c r="M210" s="71"/>
      <c r="N210" s="71"/>
      <c r="O210" s="71"/>
      <c r="P210" s="71"/>
      <c r="Q210" s="71"/>
      <c r="R210" s="71"/>
      <c r="S210" s="71"/>
      <c r="T210" s="71"/>
      <c r="U210" s="71"/>
      <c r="V210" s="71"/>
      <c r="W210" s="71"/>
      <c r="X210" s="71"/>
      <c r="Y210" s="71"/>
      <c r="Z210" s="71"/>
      <c r="AA210" s="71"/>
      <c r="AB210" s="71"/>
      <c r="AC210" s="72"/>
      <c r="AD210" s="71">
        <v>271447090.00959241</v>
      </c>
      <c r="AE210" s="71">
        <v>3868574.7021181053</v>
      </c>
      <c r="AF210" s="71">
        <v>2144440.4636418908</v>
      </c>
      <c r="AG210" s="71">
        <v>246317075.05379736</v>
      </c>
      <c r="AH210" s="71">
        <v>289791450.27899051</v>
      </c>
      <c r="AI210" s="71">
        <v>0</v>
      </c>
      <c r="AJ210" s="71">
        <v>0</v>
      </c>
      <c r="AK210" s="71">
        <v>20614656.042918369</v>
      </c>
      <c r="AL210" s="71">
        <v>0</v>
      </c>
      <c r="AM210" s="71">
        <v>0</v>
      </c>
      <c r="AN210" s="71">
        <v>834183286.55105865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1674</v>
      </c>
      <c r="B211" s="70">
        <v>203</v>
      </c>
      <c r="C211" s="70">
        <v>16</v>
      </c>
      <c r="D211" s="70">
        <v>23</v>
      </c>
      <c r="E211" s="70">
        <v>2022</v>
      </c>
      <c r="F211" s="70" t="s">
        <v>161</v>
      </c>
      <c r="G211" s="1073" t="s">
        <v>1672</v>
      </c>
      <c r="H211" s="70" t="s">
        <v>1673</v>
      </c>
      <c r="I211" s="1066"/>
      <c r="J211" s="73"/>
      <c r="K211" s="71"/>
      <c r="L211" s="71"/>
      <c r="M211" s="71"/>
      <c r="N211" s="71"/>
      <c r="O211" s="71"/>
      <c r="P211" s="71"/>
      <c r="Q211" s="71"/>
      <c r="R211" s="71"/>
      <c r="S211" s="71"/>
      <c r="T211" s="71"/>
      <c r="U211" s="71"/>
      <c r="V211" s="71"/>
      <c r="W211" s="71"/>
      <c r="X211" s="71"/>
      <c r="Y211" s="71"/>
      <c r="Z211" s="71"/>
      <c r="AA211" s="71"/>
      <c r="AB211" s="71"/>
      <c r="AC211" s="72"/>
      <c r="AD211" s="71">
        <v>995642.69468138844</v>
      </c>
      <c r="AE211" s="71">
        <v>867009.07256673346</v>
      </c>
      <c r="AF211" s="71">
        <v>0</v>
      </c>
      <c r="AG211" s="71">
        <v>44353096.389050357</v>
      </c>
      <c r="AH211" s="71">
        <v>56433011.202507786</v>
      </c>
      <c r="AI211" s="71">
        <v>0</v>
      </c>
      <c r="AJ211" s="71">
        <v>0</v>
      </c>
      <c r="AK211" s="71">
        <v>4212519.7254433306</v>
      </c>
      <c r="AL211" s="71">
        <v>0</v>
      </c>
      <c r="AM211" s="71">
        <v>0</v>
      </c>
      <c r="AN211" s="71">
        <v>106861279.0842496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1642</v>
      </c>
      <c r="B212" s="70">
        <v>204</v>
      </c>
      <c r="C212" s="70">
        <v>16</v>
      </c>
      <c r="D212" s="70">
        <v>24</v>
      </c>
      <c r="E212" s="70">
        <v>2022</v>
      </c>
      <c r="F212" s="70" t="s">
        <v>161</v>
      </c>
      <c r="G212" s="1073" t="s">
        <v>1640</v>
      </c>
      <c r="H212" s="70" t="s">
        <v>1641</v>
      </c>
      <c r="I212" s="1066"/>
      <c r="J212" s="73"/>
      <c r="K212" s="71"/>
      <c r="L212" s="71"/>
      <c r="M212" s="71"/>
      <c r="N212" s="71"/>
      <c r="O212" s="71"/>
      <c r="P212" s="71"/>
      <c r="Q212" s="71"/>
      <c r="R212" s="71"/>
      <c r="S212" s="71"/>
      <c r="T212" s="71"/>
      <c r="U212" s="71"/>
      <c r="V212" s="71"/>
      <c r="W212" s="71"/>
      <c r="X212" s="71"/>
      <c r="Y212" s="71"/>
      <c r="Z212" s="71"/>
      <c r="AA212" s="71"/>
      <c r="AB212" s="71"/>
      <c r="AC212" s="72"/>
      <c r="AD212" s="71">
        <v>610210615.68316293</v>
      </c>
      <c r="AE212" s="71">
        <v>10448613.138784263</v>
      </c>
      <c r="AF212" s="71">
        <v>5225317.8109701965</v>
      </c>
      <c r="AG212" s="71">
        <v>539819637.37684476</v>
      </c>
      <c r="AH212" s="71">
        <v>466663062.87084329</v>
      </c>
      <c r="AI212" s="71">
        <v>0</v>
      </c>
      <c r="AJ212" s="71">
        <v>0</v>
      </c>
      <c r="AK212" s="71">
        <v>33057233.00469362</v>
      </c>
      <c r="AL212" s="71">
        <v>0</v>
      </c>
      <c r="AM212" s="71">
        <v>0</v>
      </c>
      <c r="AN212" s="71">
        <v>1665424479.8852992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2413</v>
      </c>
      <c r="B213" s="70">
        <v>205</v>
      </c>
      <c r="C213" s="70">
        <v>16</v>
      </c>
      <c r="D213" s="70">
        <v>25</v>
      </c>
      <c r="E213" s="70">
        <v>2022</v>
      </c>
      <c r="F213" s="70" t="s">
        <v>161</v>
      </c>
      <c r="G213" s="1073" t="s">
        <v>2411</v>
      </c>
      <c r="H213" s="70" t="s">
        <v>2412</v>
      </c>
      <c r="I213" s="1066"/>
      <c r="J213" s="73"/>
      <c r="K213" s="71"/>
      <c r="L213" s="71"/>
      <c r="M213" s="71"/>
      <c r="N213" s="71"/>
      <c r="O213" s="71"/>
      <c r="P213" s="71"/>
      <c r="Q213" s="71"/>
      <c r="R213" s="71"/>
      <c r="S213" s="71"/>
      <c r="T213" s="71"/>
      <c r="U213" s="71"/>
      <c r="V213" s="71"/>
      <c r="W213" s="71"/>
      <c r="X213" s="71"/>
      <c r="Y213" s="71"/>
      <c r="Z213" s="71"/>
      <c r="AA213" s="71"/>
      <c r="AB213" s="71"/>
      <c r="AC213" s="72"/>
      <c r="AD213" s="71">
        <v>1044068210.1048535</v>
      </c>
      <c r="AE213" s="71">
        <v>12589762.920655342</v>
      </c>
      <c r="AF213" s="71">
        <v>2799946.2822223809</v>
      </c>
      <c r="AG213" s="71">
        <v>875044768.25588393</v>
      </c>
      <c r="AH213" s="71">
        <v>808659180.75703073</v>
      </c>
      <c r="AI213" s="71">
        <v>0</v>
      </c>
      <c r="AJ213" s="71">
        <v>0</v>
      </c>
      <c r="AK213" s="71">
        <v>57484501.542276487</v>
      </c>
      <c r="AL213" s="71">
        <v>0</v>
      </c>
      <c r="AM213" s="71">
        <v>0</v>
      </c>
      <c r="AN213" s="71">
        <v>2800646369.8629227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1710</v>
      </c>
      <c r="B214" s="70">
        <v>206</v>
      </c>
      <c r="C214" s="70">
        <v>16</v>
      </c>
      <c r="D214" s="70">
        <v>26</v>
      </c>
      <c r="E214" s="70">
        <v>2022</v>
      </c>
      <c r="F214" s="70" t="s">
        <v>161</v>
      </c>
      <c r="G214" s="1073" t="s">
        <v>1708</v>
      </c>
      <c r="H214" s="70" t="s">
        <v>1709</v>
      </c>
      <c r="I214" s="1066"/>
      <c r="J214" s="73"/>
      <c r="K214" s="71"/>
      <c r="L214" s="71"/>
      <c r="M214" s="71"/>
      <c r="N214" s="71"/>
      <c r="O214" s="71"/>
      <c r="P214" s="71"/>
      <c r="Q214" s="71"/>
      <c r="R214" s="71"/>
      <c r="S214" s="71"/>
      <c r="T214" s="71"/>
      <c r="U214" s="71"/>
      <c r="V214" s="71"/>
      <c r="W214" s="71"/>
      <c r="X214" s="71"/>
      <c r="Y214" s="71"/>
      <c r="Z214" s="71"/>
      <c r="AA214" s="71"/>
      <c r="AB214" s="71"/>
      <c r="AC214" s="72"/>
      <c r="AD214" s="71">
        <v>6119932.0121941231</v>
      </c>
      <c r="AE214" s="71">
        <v>370868.89986219583</v>
      </c>
      <c r="AF214" s="71">
        <v>215380.48324787544</v>
      </c>
      <c r="AG214" s="71">
        <v>21656120.026114333</v>
      </c>
      <c r="AH214" s="71">
        <v>18727718.17850405</v>
      </c>
      <c r="AI214" s="71">
        <v>0</v>
      </c>
      <c r="AJ214" s="71">
        <v>0</v>
      </c>
      <c r="AK214" s="71">
        <v>1370815.3574259388</v>
      </c>
      <c r="AL214" s="71">
        <v>0</v>
      </c>
      <c r="AM214" s="71">
        <v>0</v>
      </c>
      <c r="AN214" s="71">
        <v>48460834.957348518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1670</v>
      </c>
      <c r="B215" s="70">
        <v>207</v>
      </c>
      <c r="C215" s="70">
        <v>16</v>
      </c>
      <c r="D215" s="70">
        <v>27</v>
      </c>
      <c r="E215" s="70">
        <v>2022</v>
      </c>
      <c r="F215" s="70" t="s">
        <v>161</v>
      </c>
      <c r="G215" s="1073" t="s">
        <v>1668</v>
      </c>
      <c r="H215" s="70" t="s">
        <v>1669</v>
      </c>
      <c r="I215" s="1066"/>
      <c r="J215" s="73"/>
      <c r="K215" s="71"/>
      <c r="L215" s="71"/>
      <c r="M215" s="71"/>
      <c r="N215" s="71"/>
      <c r="O215" s="71"/>
      <c r="P215" s="71"/>
      <c r="Q215" s="71"/>
      <c r="R215" s="71"/>
      <c r="S215" s="71"/>
      <c r="T215" s="71"/>
      <c r="U215" s="71"/>
      <c r="V215" s="71"/>
      <c r="W215" s="71"/>
      <c r="X215" s="71"/>
      <c r="Y215" s="71"/>
      <c r="Z215" s="71"/>
      <c r="AA215" s="71"/>
      <c r="AB215" s="71"/>
      <c r="AC215" s="72"/>
      <c r="AD215" s="71">
        <v>509136.99927216669</v>
      </c>
      <c r="AE215" s="71">
        <v>298343.42611136643</v>
      </c>
      <c r="AF215" s="71">
        <v>187287.37673728302</v>
      </c>
      <c r="AG215" s="71">
        <v>8251152.0518955858</v>
      </c>
      <c r="AH215" s="71">
        <v>13203963.863538878</v>
      </c>
      <c r="AI215" s="71">
        <v>0</v>
      </c>
      <c r="AJ215" s="71">
        <v>0</v>
      </c>
      <c r="AK215" s="71">
        <v>888395.78552095511</v>
      </c>
      <c r="AL215" s="71">
        <v>0</v>
      </c>
      <c r="AM215" s="71">
        <v>0</v>
      </c>
      <c r="AN215" s="71">
        <v>23338279.503076237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2017</v>
      </c>
      <c r="B216" s="70">
        <v>208</v>
      </c>
      <c r="C216" s="70">
        <v>16</v>
      </c>
      <c r="D216" s="70">
        <v>28</v>
      </c>
      <c r="E216" s="70">
        <v>2022</v>
      </c>
      <c r="F216" s="70" t="s">
        <v>161</v>
      </c>
      <c r="G216" s="1073" t="s">
        <v>1998</v>
      </c>
      <c r="H216" s="70" t="s">
        <v>1999</v>
      </c>
      <c r="I216" s="1066"/>
      <c r="J216" s="73"/>
      <c r="K216" s="71"/>
      <c r="L216" s="71"/>
      <c r="M216" s="71"/>
      <c r="N216" s="71"/>
      <c r="O216" s="71"/>
      <c r="P216" s="71"/>
      <c r="Q216" s="71"/>
      <c r="R216" s="71"/>
      <c r="S216" s="71"/>
      <c r="T216" s="71"/>
      <c r="U216" s="71"/>
      <c r="V216" s="71"/>
      <c r="W216" s="71"/>
      <c r="X216" s="71"/>
      <c r="Y216" s="71"/>
      <c r="Z216" s="71"/>
      <c r="AA216" s="71"/>
      <c r="AB216" s="71"/>
      <c r="AC216" s="72"/>
      <c r="AD216" s="71">
        <v>13968760.964229049</v>
      </c>
      <c r="AE216" s="71">
        <v>1237877.9724289293</v>
      </c>
      <c r="AF216" s="71">
        <v>1554485.2269194489</v>
      </c>
      <c r="AG216" s="71">
        <v>78991533.634431601</v>
      </c>
      <c r="AH216" s="71">
        <v>76994292.921887532</v>
      </c>
      <c r="AI216" s="71">
        <v>0</v>
      </c>
      <c r="AJ216" s="71">
        <v>0</v>
      </c>
      <c r="AK216" s="71">
        <v>5332569.8771306509</v>
      </c>
      <c r="AL216" s="71">
        <v>0</v>
      </c>
      <c r="AM216" s="71">
        <v>0</v>
      </c>
      <c r="AN216" s="71">
        <v>178079520.59702721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1994</v>
      </c>
      <c r="B217" s="70">
        <v>209</v>
      </c>
      <c r="C217" s="70">
        <v>16</v>
      </c>
      <c r="D217" s="70">
        <v>29</v>
      </c>
      <c r="E217" s="70">
        <v>2022</v>
      </c>
      <c r="F217" s="70" t="s">
        <v>161</v>
      </c>
      <c r="G217" s="1073" t="s">
        <v>1975</v>
      </c>
      <c r="H217" s="70" t="s">
        <v>1976</v>
      </c>
      <c r="I217" s="1066"/>
      <c r="J217" s="73"/>
      <c r="K217" s="71"/>
      <c r="L217" s="71"/>
      <c r="M217" s="71"/>
      <c r="N217" s="71"/>
      <c r="O217" s="71"/>
      <c r="P217" s="71"/>
      <c r="Q217" s="71"/>
      <c r="R217" s="71"/>
      <c r="S217" s="71"/>
      <c r="T217" s="71"/>
      <c r="U217" s="71"/>
      <c r="V217" s="71"/>
      <c r="W217" s="71"/>
      <c r="X217" s="71"/>
      <c r="Y217" s="71"/>
      <c r="Z217" s="71"/>
      <c r="AA217" s="71"/>
      <c r="AB217" s="71"/>
      <c r="AC217" s="72"/>
      <c r="AD217" s="71">
        <v>141817674.98840764</v>
      </c>
      <c r="AE217" s="71">
        <v>2076865.8392282969</v>
      </c>
      <c r="AF217" s="71">
        <v>1713679.4971461396</v>
      </c>
      <c r="AG217" s="71">
        <v>54572413.150572419</v>
      </c>
      <c r="AH217" s="71">
        <v>70355793.477249503</v>
      </c>
      <c r="AI217" s="71">
        <v>0</v>
      </c>
      <c r="AJ217" s="71">
        <v>0</v>
      </c>
      <c r="AK217" s="71">
        <v>5301579.3264729427</v>
      </c>
      <c r="AL217" s="71">
        <v>0</v>
      </c>
      <c r="AM217" s="71">
        <v>0</v>
      </c>
      <c r="AN217" s="71">
        <v>275838006.27907693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1714</v>
      </c>
      <c r="B218" s="70">
        <v>210</v>
      </c>
      <c r="C218" s="70">
        <v>16</v>
      </c>
      <c r="D218" s="70">
        <v>30</v>
      </c>
      <c r="E218" s="70">
        <v>2022</v>
      </c>
      <c r="F218" s="70" t="s">
        <v>161</v>
      </c>
      <c r="G218" s="1073" t="s">
        <v>1712</v>
      </c>
      <c r="H218" s="70" t="s">
        <v>1713</v>
      </c>
      <c r="I218" s="1066"/>
      <c r="J218" s="73"/>
      <c r="K218" s="71"/>
      <c r="L218" s="71"/>
      <c r="M218" s="71"/>
      <c r="N218" s="71"/>
      <c r="O218" s="71"/>
      <c r="P218" s="71"/>
      <c r="Q218" s="71"/>
      <c r="R218" s="71"/>
      <c r="S218" s="71"/>
      <c r="T218" s="71"/>
      <c r="U218" s="71"/>
      <c r="V218" s="71"/>
      <c r="W218" s="71"/>
      <c r="X218" s="71"/>
      <c r="Y218" s="71"/>
      <c r="Z218" s="71"/>
      <c r="AA218" s="71"/>
      <c r="AB218" s="71"/>
      <c r="AC218" s="72"/>
      <c r="AD218" s="71">
        <v>30165057.050539698</v>
      </c>
      <c r="AE218" s="71">
        <v>581852.09622824506</v>
      </c>
      <c r="AF218" s="71">
        <v>1170546.1046080189</v>
      </c>
      <c r="AG218" s="71">
        <v>14679228.459297424</v>
      </c>
      <c r="AH218" s="71">
        <v>16190712.021317542</v>
      </c>
      <c r="AI218" s="71">
        <v>0</v>
      </c>
      <c r="AJ218" s="71">
        <v>0</v>
      </c>
      <c r="AK218" s="71">
        <v>1236652.0985369459</v>
      </c>
      <c r="AL218" s="71">
        <v>0</v>
      </c>
      <c r="AM218" s="71">
        <v>0</v>
      </c>
      <c r="AN218" s="71">
        <v>64024047.830527872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1650</v>
      </c>
      <c r="B219" s="70">
        <v>211</v>
      </c>
      <c r="C219" s="70">
        <v>16</v>
      </c>
      <c r="D219" s="70">
        <v>31</v>
      </c>
      <c r="E219" s="70">
        <v>2022</v>
      </c>
      <c r="F219" s="70" t="s">
        <v>161</v>
      </c>
      <c r="G219" s="1073" t="s">
        <v>1648</v>
      </c>
      <c r="H219" s="70" t="s">
        <v>1649</v>
      </c>
      <c r="I219" s="1066"/>
      <c r="J219" s="73"/>
      <c r="K219" s="71"/>
      <c r="L219" s="71"/>
      <c r="M219" s="71"/>
      <c r="N219" s="71"/>
      <c r="O219" s="71"/>
      <c r="P219" s="71"/>
      <c r="Q219" s="71"/>
      <c r="R219" s="71"/>
      <c r="S219" s="71"/>
      <c r="T219" s="71"/>
      <c r="U219" s="71"/>
      <c r="V219" s="71"/>
      <c r="W219" s="71"/>
      <c r="X219" s="71"/>
      <c r="Y219" s="71"/>
      <c r="Z219" s="71"/>
      <c r="AA219" s="71"/>
      <c r="AB219" s="71"/>
      <c r="AC219" s="72"/>
      <c r="AD219" s="71">
        <v>180714053.02179626</v>
      </c>
      <c r="AE219" s="71">
        <v>11155736.507854851</v>
      </c>
      <c r="AF219" s="71">
        <v>262202.32743219624</v>
      </c>
      <c r="AG219" s="71">
        <v>393960969.37689847</v>
      </c>
      <c r="AH219" s="71">
        <v>460531964.65764254</v>
      </c>
      <c r="AI219" s="71">
        <v>0</v>
      </c>
      <c r="AJ219" s="71">
        <v>0</v>
      </c>
      <c r="AK219" s="71">
        <v>31561422.42628159</v>
      </c>
      <c r="AL219" s="71">
        <v>0</v>
      </c>
      <c r="AM219" s="71">
        <v>0</v>
      </c>
      <c r="AN219" s="71">
        <v>1078186348.3179059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1694</v>
      </c>
      <c r="B220" s="70">
        <v>212</v>
      </c>
      <c r="C220" s="70">
        <v>16</v>
      </c>
      <c r="D220" s="70">
        <v>32</v>
      </c>
      <c r="E220" s="70">
        <v>2022</v>
      </c>
      <c r="F220" s="70" t="s">
        <v>161</v>
      </c>
      <c r="G220" s="1073" t="s">
        <v>1692</v>
      </c>
      <c r="H220" s="70" t="s">
        <v>1693</v>
      </c>
      <c r="I220" s="1066"/>
      <c r="J220" s="73"/>
      <c r="K220" s="71"/>
      <c r="L220" s="71"/>
      <c r="M220" s="71"/>
      <c r="N220" s="71"/>
      <c r="O220" s="71"/>
      <c r="P220" s="71"/>
      <c r="Q220" s="71"/>
      <c r="R220" s="71"/>
      <c r="S220" s="71"/>
      <c r="T220" s="71"/>
      <c r="U220" s="71"/>
      <c r="V220" s="71"/>
      <c r="W220" s="71"/>
      <c r="X220" s="71"/>
      <c r="Y220" s="71"/>
      <c r="Z220" s="71"/>
      <c r="AA220" s="71"/>
      <c r="AB220" s="71"/>
      <c r="AC220" s="72"/>
      <c r="AD220" s="71">
        <v>6907671.1945966696</v>
      </c>
      <c r="AE220" s="71">
        <v>784593.76148624544</v>
      </c>
      <c r="AF220" s="71">
        <v>383939.12231143017</v>
      </c>
      <c r="AG220" s="71">
        <v>51197515.331180871</v>
      </c>
      <c r="AH220" s="71">
        <v>49594626.424273245</v>
      </c>
      <c r="AI220" s="71">
        <v>0</v>
      </c>
      <c r="AJ220" s="71">
        <v>0</v>
      </c>
      <c r="AK220" s="71">
        <v>3086013.209035655</v>
      </c>
      <c r="AL220" s="71">
        <v>0</v>
      </c>
      <c r="AM220" s="71">
        <v>0</v>
      </c>
      <c r="AN220" s="71">
        <v>111954359.04288411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1658</v>
      </c>
      <c r="B221" s="70">
        <v>213</v>
      </c>
      <c r="C221" s="70">
        <v>16</v>
      </c>
      <c r="D221" s="70">
        <v>33</v>
      </c>
      <c r="E221" s="70">
        <v>2022</v>
      </c>
      <c r="F221" s="70" t="s">
        <v>161</v>
      </c>
      <c r="G221" s="1073" t="s">
        <v>1656</v>
      </c>
      <c r="H221" s="70" t="s">
        <v>1657</v>
      </c>
      <c r="I221" s="1066"/>
      <c r="J221" s="73"/>
      <c r="K221" s="71"/>
      <c r="L221" s="71"/>
      <c r="M221" s="71"/>
      <c r="N221" s="71"/>
      <c r="O221" s="71"/>
      <c r="P221" s="71"/>
      <c r="Q221" s="71"/>
      <c r="R221" s="71"/>
      <c r="S221" s="71"/>
      <c r="T221" s="71"/>
      <c r="U221" s="71"/>
      <c r="V221" s="71"/>
      <c r="W221" s="71"/>
      <c r="X221" s="71"/>
      <c r="Y221" s="71"/>
      <c r="Z221" s="71"/>
      <c r="AA221" s="71"/>
      <c r="AB221" s="71"/>
      <c r="AC221" s="72"/>
      <c r="AD221" s="71">
        <v>442237213.81715941</v>
      </c>
      <c r="AE221" s="71">
        <v>13847420.567743588</v>
      </c>
      <c r="AF221" s="71">
        <v>4935022.3770274073</v>
      </c>
      <c r="AG221" s="71">
        <v>762316872.86798334</v>
      </c>
      <c r="AH221" s="71">
        <v>738380266.25424135</v>
      </c>
      <c r="AI221" s="71">
        <v>0</v>
      </c>
      <c r="AJ221" s="71">
        <v>0</v>
      </c>
      <c r="AK221" s="71">
        <v>50126828.30695904</v>
      </c>
      <c r="AL221" s="71">
        <v>0</v>
      </c>
      <c r="AM221" s="71">
        <v>0</v>
      </c>
      <c r="AN221" s="71">
        <v>2011843624.1911144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1556</v>
      </c>
      <c r="B222" s="70">
        <v>214</v>
      </c>
      <c r="C222" s="70">
        <v>16</v>
      </c>
      <c r="D222" s="70">
        <v>34</v>
      </c>
      <c r="E222" s="70">
        <v>2022</v>
      </c>
      <c r="F222" s="70" t="s">
        <v>161</v>
      </c>
      <c r="G222" s="1073" t="s">
        <v>1554</v>
      </c>
      <c r="H222" s="70" t="s">
        <v>1555</v>
      </c>
      <c r="I222" s="1066"/>
      <c r="J222" s="73"/>
      <c r="K222" s="71"/>
      <c r="L222" s="71"/>
      <c r="M222" s="71"/>
      <c r="N222" s="71"/>
      <c r="O222" s="71"/>
      <c r="P222" s="71"/>
      <c r="Q222" s="71"/>
      <c r="R222" s="71"/>
      <c r="S222" s="71"/>
      <c r="T222" s="71"/>
      <c r="U222" s="71"/>
      <c r="V222" s="71"/>
      <c r="W222" s="71"/>
      <c r="X222" s="71"/>
      <c r="Y222" s="71"/>
      <c r="Z222" s="71"/>
      <c r="AA222" s="71"/>
      <c r="AB222" s="71"/>
      <c r="AC222" s="72"/>
      <c r="AD222" s="71">
        <v>2515307954.5512381</v>
      </c>
      <c r="AE222" s="71">
        <v>158128609.06391066</v>
      </c>
      <c r="AF222" s="71">
        <v>15366929.261294071</v>
      </c>
      <c r="AG222" s="71">
        <v>8810590254.1664639</v>
      </c>
      <c r="AH222" s="71">
        <v>7116448340.9596319</v>
      </c>
      <c r="AI222" s="71">
        <v>0</v>
      </c>
      <c r="AJ222" s="71">
        <v>0</v>
      </c>
      <c r="AK222" s="71">
        <v>484698023.01479727</v>
      </c>
      <c r="AL222" s="71">
        <v>0</v>
      </c>
      <c r="AM222" s="71">
        <v>0</v>
      </c>
      <c r="AN222" s="71">
        <v>19100540111.017338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1583</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1583</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1583</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1583</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1583</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1583</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1583</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1583</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2224</v>
      </c>
      <c r="H6" s="77" t="s">
        <v>2225</v>
      </c>
      <c r="I6" s="77" t="s">
        <v>2416</v>
      </c>
      <c r="J6" s="77" t="s">
        <v>2417</v>
      </c>
      <c r="K6" s="1080">
        <v>23</v>
      </c>
      <c r="L6" s="1081">
        <v>17</v>
      </c>
      <c r="M6" s="1044"/>
      <c r="N6" s="988">
        <v>1</v>
      </c>
      <c r="O6" s="77" t="s">
        <v>1745</v>
      </c>
      <c r="P6" s="77" t="s">
        <v>1746</v>
      </c>
      <c r="Q6" s="77" t="s">
        <v>1501</v>
      </c>
      <c r="R6" s="16"/>
      <c r="S6" s="77">
        <v>1</v>
      </c>
      <c r="T6" s="77" t="s">
        <v>2224</v>
      </c>
      <c r="U6" s="77" t="s">
        <v>2225</v>
      </c>
      <c r="V6" s="77" t="s">
        <v>1501</v>
      </c>
      <c r="W6" s="16"/>
      <c r="X6" s="77">
        <v>1</v>
      </c>
      <c r="Y6" s="692" t="s">
        <v>1745</v>
      </c>
      <c r="Z6" s="77" t="s">
        <v>1746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1768</v>
      </c>
      <c r="P7" s="77" t="s">
        <v>1769</v>
      </c>
      <c r="Q7" s="77" t="s">
        <v>1501</v>
      </c>
      <c r="R7" s="16"/>
      <c r="S7" s="77">
        <v>2</v>
      </c>
      <c r="T7" s="76" t="s">
        <v>795</v>
      </c>
      <c r="U7" s="77" t="s">
        <v>1503</v>
      </c>
      <c r="V7" s="77" t="s">
        <v>1503</v>
      </c>
      <c r="W7" s="16"/>
      <c r="X7" s="77">
        <v>2</v>
      </c>
      <c r="Y7" s="692" t="s">
        <v>1768</v>
      </c>
      <c r="Z7" s="77" t="s">
        <v>1769</v>
      </c>
      <c r="AA7" s="77" t="s">
        <v>1501</v>
      </c>
      <c r="AB7" s="16"/>
      <c r="AC7" s="77">
        <v>2</v>
      </c>
      <c r="AD7" s="77" t="s">
        <v>2224</v>
      </c>
      <c r="AE7" s="77" t="s">
        <v>2225</v>
      </c>
      <c r="AF7" s="77" t="s">
        <v>1501</v>
      </c>
    </row>
    <row r="8" spans="1:32" ht="12">
      <c r="A8" s="16"/>
      <c r="B8" s="16"/>
      <c r="C8" s="16"/>
      <c r="D8" s="16"/>
      <c r="F8" s="16"/>
      <c r="G8" s="16"/>
      <c r="H8" s="16"/>
      <c r="I8" s="16"/>
      <c r="J8" s="16"/>
      <c r="K8" s="1044"/>
      <c r="L8" s="1044"/>
      <c r="M8" s="1044"/>
      <c r="N8" s="988">
        <v>3</v>
      </c>
      <c r="O8" s="77" t="s">
        <v>1791</v>
      </c>
      <c r="P8" s="77" t="s">
        <v>1792</v>
      </c>
      <c r="Q8" s="77" t="s">
        <v>1501</v>
      </c>
      <c r="R8" s="16"/>
      <c r="S8" s="16"/>
      <c r="T8" s="16"/>
      <c r="U8" s="16"/>
      <c r="V8" s="16"/>
      <c r="W8" s="16"/>
      <c r="X8" s="77">
        <v>3</v>
      </c>
      <c r="Y8" s="692" t="s">
        <v>1791</v>
      </c>
      <c r="Z8" s="77" t="s">
        <v>1792</v>
      </c>
      <c r="AA8" s="77" t="s">
        <v>1501</v>
      </c>
      <c r="AB8" s="16"/>
      <c r="AC8" s="77">
        <v>3</v>
      </c>
      <c r="AD8" s="77" t="s">
        <v>1720</v>
      </c>
      <c r="AE8" s="77" t="s">
        <v>1721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1814</v>
      </c>
      <c r="P9" s="77" t="s">
        <v>1815</v>
      </c>
      <c r="Q9" s="77" t="s">
        <v>1501</v>
      </c>
      <c r="R9" s="16"/>
      <c r="S9" s="16"/>
      <c r="T9" s="16"/>
      <c r="U9" s="16"/>
      <c r="V9" s="16"/>
      <c r="W9" s="16"/>
      <c r="X9" s="77">
        <v>4</v>
      </c>
      <c r="Y9" s="692" t="s">
        <v>1814</v>
      </c>
      <c r="Z9" s="77" t="s">
        <v>1815</v>
      </c>
      <c r="AA9" s="77" t="s">
        <v>1501</v>
      </c>
      <c r="AB9" s="16"/>
      <c r="AC9" s="77">
        <v>4</v>
      </c>
      <c r="AD9" s="77" t="s">
        <v>1732</v>
      </c>
      <c r="AE9" s="77" t="s">
        <v>1733</v>
      </c>
      <c r="AF9" s="77" t="s">
        <v>1501</v>
      </c>
    </row>
    <row r="10" spans="1:32" ht="12">
      <c r="A10" s="16"/>
      <c r="B10" s="16"/>
      <c r="C10" s="16"/>
      <c r="D10" s="16"/>
      <c r="F10" s="75" t="s">
        <v>1501</v>
      </c>
      <c r="G10" s="76" t="s">
        <v>2224</v>
      </c>
      <c r="H10" s="77" t="s">
        <v>2225</v>
      </c>
      <c r="I10" s="77" t="s">
        <v>2416</v>
      </c>
      <c r="J10" s="77" t="s">
        <v>2417</v>
      </c>
      <c r="K10" s="1079">
        <v>23</v>
      </c>
      <c r="L10" s="1045">
        <v>17</v>
      </c>
      <c r="M10" s="1044"/>
      <c r="N10" s="988">
        <v>5</v>
      </c>
      <c r="O10" s="77" t="s">
        <v>1837</v>
      </c>
      <c r="P10" s="77" t="s">
        <v>1838</v>
      </c>
      <c r="Q10" s="77" t="s">
        <v>1501</v>
      </c>
      <c r="R10" s="16"/>
      <c r="S10" s="16"/>
      <c r="T10" s="16"/>
      <c r="U10" s="16"/>
      <c r="V10" s="16"/>
      <c r="W10" s="16"/>
      <c r="X10" s="77">
        <v>5</v>
      </c>
      <c r="Y10" s="692" t="s">
        <v>1837</v>
      </c>
      <c r="Z10" s="77" t="s">
        <v>1838</v>
      </c>
      <c r="AA10" s="77" t="s">
        <v>1501</v>
      </c>
      <c r="AB10" s="16"/>
      <c r="AC10" s="77">
        <v>5</v>
      </c>
      <c r="AD10" s="77" t="s">
        <v>1652</v>
      </c>
      <c r="AE10" s="77" t="s">
        <v>1653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1860</v>
      </c>
      <c r="P11" s="77" t="s">
        <v>1861</v>
      </c>
      <c r="Q11" s="77" t="s">
        <v>1501</v>
      </c>
      <c r="R11" s="16"/>
      <c r="S11" s="16"/>
      <c r="T11" s="16"/>
      <c r="U11" s="16"/>
      <c r="V11" s="16"/>
      <c r="W11" s="16"/>
      <c r="X11" s="77">
        <v>6</v>
      </c>
      <c r="Y11" s="692" t="s">
        <v>1860</v>
      </c>
      <c r="Z11" s="77" t="s">
        <v>1861</v>
      </c>
      <c r="AA11" s="77" t="s">
        <v>1501</v>
      </c>
      <c r="AB11" s="16"/>
      <c r="AC11" s="77">
        <v>6</v>
      </c>
      <c r="AD11" s="77" t="s">
        <v>2407</v>
      </c>
      <c r="AE11" s="77" t="s">
        <v>2408</v>
      </c>
      <c r="AF11" s="77" t="s">
        <v>1501</v>
      </c>
    </row>
    <row r="12" spans="1:32" ht="12">
      <c r="A12" s="16"/>
      <c r="B12" s="16"/>
      <c r="C12" s="16"/>
      <c r="D12" s="16"/>
      <c r="F12" s="75" t="s">
        <v>1505</v>
      </c>
      <c r="G12" s="76" t="s">
        <v>2224</v>
      </c>
      <c r="H12" s="77"/>
      <c r="I12" s="77" t="s">
        <v>2224</v>
      </c>
      <c r="J12" s="77"/>
      <c r="K12" s="1079" t="s">
        <v>1544</v>
      </c>
      <c r="L12" s="1045"/>
      <c r="M12" s="1044"/>
      <c r="N12" s="988">
        <v>7</v>
      </c>
      <c r="O12" s="77" t="s">
        <v>1883</v>
      </c>
      <c r="P12" s="77" t="s">
        <v>1884</v>
      </c>
      <c r="Q12" s="77" t="s">
        <v>1501</v>
      </c>
      <c r="R12" s="16"/>
      <c r="S12" s="16"/>
      <c r="T12" s="16"/>
      <c r="U12" s="16"/>
      <c r="V12" s="16"/>
      <c r="W12" s="16"/>
      <c r="X12" s="77">
        <v>7</v>
      </c>
      <c r="Y12" s="692" t="s">
        <v>1883</v>
      </c>
      <c r="Z12" s="77" t="s">
        <v>1884</v>
      </c>
      <c r="AA12" s="77" t="s">
        <v>1501</v>
      </c>
      <c r="AB12" s="16"/>
      <c r="AC12" s="77">
        <v>7</v>
      </c>
      <c r="AD12" s="77" t="s">
        <v>1676</v>
      </c>
      <c r="AE12" s="77" t="s">
        <v>1677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1906</v>
      </c>
      <c r="P13" s="77" t="s">
        <v>1907</v>
      </c>
      <c r="Q13" s="77" t="s">
        <v>1501</v>
      </c>
      <c r="R13" s="16"/>
      <c r="S13" s="16"/>
      <c r="T13" s="16"/>
      <c r="U13" s="16"/>
      <c r="V13" s="16"/>
      <c r="W13" s="16"/>
      <c r="X13" s="77">
        <v>8</v>
      </c>
      <c r="Y13" s="692" t="s">
        <v>1906</v>
      </c>
      <c r="Z13" s="77" t="s">
        <v>1907</v>
      </c>
      <c r="AA13" s="77" t="s">
        <v>1501</v>
      </c>
      <c r="AB13" s="16"/>
      <c r="AC13" s="77">
        <v>8</v>
      </c>
      <c r="AD13" s="77" t="s">
        <v>1688</v>
      </c>
      <c r="AE13" s="77" t="s">
        <v>1689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1929</v>
      </c>
      <c r="P14" s="77" t="s">
        <v>1930</v>
      </c>
      <c r="Q14" s="77" t="s">
        <v>1501</v>
      </c>
      <c r="R14" s="16"/>
      <c r="S14" s="16"/>
      <c r="T14" s="16"/>
      <c r="U14" s="16"/>
      <c r="V14" s="16"/>
      <c r="W14" s="16"/>
      <c r="X14" s="77">
        <v>9</v>
      </c>
      <c r="Y14" s="692" t="s">
        <v>1929</v>
      </c>
      <c r="Z14" s="77" t="s">
        <v>1930</v>
      </c>
      <c r="AA14" s="77" t="s">
        <v>1501</v>
      </c>
      <c r="AB14" s="16"/>
      <c r="AC14" s="77">
        <v>9</v>
      </c>
      <c r="AD14" s="77" t="s">
        <v>1724</v>
      </c>
      <c r="AE14" s="77" t="s">
        <v>1725</v>
      </c>
      <c r="AF14" s="77" t="s">
        <v>1501</v>
      </c>
    </row>
    <row r="15" spans="1:32" ht="12">
      <c r="A15" s="16"/>
      <c r="B15" s="16"/>
      <c r="C15" s="16"/>
      <c r="D15" s="16"/>
      <c r="E15" s="16"/>
      <c r="F15" s="16"/>
      <c r="G15" s="16"/>
      <c r="H15" s="16"/>
      <c r="I15" s="16"/>
      <c r="J15" s="16"/>
      <c r="K15" s="1044"/>
      <c r="L15" s="1044"/>
      <c r="M15" s="1044"/>
      <c r="N15" s="988">
        <v>10</v>
      </c>
      <c r="O15" s="77" t="s">
        <v>1952</v>
      </c>
      <c r="P15" s="77" t="s">
        <v>1953</v>
      </c>
      <c r="Q15" s="77" t="s">
        <v>1501</v>
      </c>
      <c r="R15" s="16"/>
      <c r="S15" s="16"/>
      <c r="T15" s="16"/>
      <c r="U15" s="16"/>
      <c r="V15" s="16"/>
      <c r="W15" s="16"/>
      <c r="X15" s="77">
        <v>10</v>
      </c>
      <c r="Y15" s="692" t="s">
        <v>1952</v>
      </c>
      <c r="Z15" s="77" t="s">
        <v>1953</v>
      </c>
      <c r="AA15" s="77" t="s">
        <v>1501</v>
      </c>
      <c r="AB15" s="16"/>
      <c r="AC15" s="77">
        <v>10</v>
      </c>
      <c r="AD15" s="77" t="s">
        <v>1680</v>
      </c>
      <c r="AE15" s="77" t="s">
        <v>1681</v>
      </c>
      <c r="AF15" s="77" t="s">
        <v>1501</v>
      </c>
    </row>
    <row r="16" spans="1:32" ht="12">
      <c r="A16" s="16"/>
      <c r="B16" s="16"/>
      <c r="C16" s="16"/>
      <c r="D16" s="16"/>
      <c r="E16" s="16"/>
      <c r="F16" s="16"/>
      <c r="G16" s="16"/>
      <c r="H16" s="16"/>
      <c r="I16" s="16"/>
      <c r="J16" s="16"/>
      <c r="K16" s="1044"/>
      <c r="L16" s="1044"/>
      <c r="M16" s="1044"/>
      <c r="N16" s="988">
        <v>11</v>
      </c>
      <c r="O16" s="77" t="s">
        <v>1975</v>
      </c>
      <c r="P16" s="77" t="s">
        <v>1976</v>
      </c>
      <c r="Q16" s="77" t="s">
        <v>1501</v>
      </c>
      <c r="R16" s="16"/>
      <c r="S16" s="16"/>
      <c r="T16" s="16"/>
      <c r="U16" s="16"/>
      <c r="V16" s="16"/>
      <c r="W16" s="16"/>
      <c r="X16" s="77">
        <v>11</v>
      </c>
      <c r="Y16" s="692" t="s">
        <v>1975</v>
      </c>
      <c r="Z16" s="77" t="s">
        <v>1976</v>
      </c>
      <c r="AA16" s="77" t="s">
        <v>1501</v>
      </c>
      <c r="AB16" s="16"/>
      <c r="AC16" s="77">
        <v>11</v>
      </c>
      <c r="AD16" s="77" t="s">
        <v>1660</v>
      </c>
      <c r="AE16" s="77" t="s">
        <v>1661</v>
      </c>
      <c r="AF16" s="77" t="s">
        <v>1501</v>
      </c>
    </row>
    <row r="17" spans="1:32" ht="12">
      <c r="A17" s="16"/>
      <c r="B17" s="16"/>
      <c r="C17" s="16"/>
      <c r="D17" s="16"/>
      <c r="E17" s="16"/>
      <c r="F17" s="16"/>
      <c r="G17" s="16"/>
      <c r="H17" s="16"/>
      <c r="I17" s="16"/>
      <c r="J17" s="16"/>
      <c r="K17" s="1044"/>
      <c r="L17" s="1044"/>
      <c r="M17" s="1044"/>
      <c r="N17" s="988">
        <v>12</v>
      </c>
      <c r="O17" s="77" t="s">
        <v>1998</v>
      </c>
      <c r="P17" s="77" t="s">
        <v>1999</v>
      </c>
      <c r="Q17" s="77" t="s">
        <v>1501</v>
      </c>
      <c r="R17" s="16"/>
      <c r="S17" s="16"/>
      <c r="T17" s="16"/>
      <c r="U17" s="16"/>
      <c r="V17" s="16"/>
      <c r="W17" s="16"/>
      <c r="X17" s="77">
        <v>12</v>
      </c>
      <c r="Y17" s="692" t="s">
        <v>1998</v>
      </c>
      <c r="Z17" s="77" t="s">
        <v>1999</v>
      </c>
      <c r="AA17" s="77" t="s">
        <v>1501</v>
      </c>
      <c r="AB17" s="16"/>
      <c r="AC17" s="77">
        <v>12</v>
      </c>
      <c r="AD17" s="77" t="s">
        <v>1559</v>
      </c>
      <c r="AE17" s="77" t="s">
        <v>1560</v>
      </c>
      <c r="AF17" s="77" t="s">
        <v>1501</v>
      </c>
    </row>
    <row r="18" spans="1:32" ht="12">
      <c r="A18" s="16"/>
      <c r="B18" s="16"/>
      <c r="C18" s="16"/>
      <c r="D18" s="16"/>
      <c r="E18" s="16"/>
      <c r="F18" s="16"/>
      <c r="G18" s="16"/>
      <c r="H18" s="16"/>
      <c r="I18" s="16"/>
      <c r="J18" s="16"/>
      <c r="K18" s="1044"/>
      <c r="L18" s="1044"/>
      <c r="M18" s="1044"/>
      <c r="N18" s="988">
        <v>13</v>
      </c>
      <c r="O18" s="77" t="s">
        <v>1737</v>
      </c>
      <c r="P18" s="77" t="s">
        <v>1738</v>
      </c>
      <c r="Q18" s="77" t="s">
        <v>1501</v>
      </c>
      <c r="R18" s="16"/>
      <c r="S18" s="16"/>
      <c r="T18" s="16"/>
      <c r="U18" s="16"/>
      <c r="V18" s="16"/>
      <c r="W18" s="16"/>
      <c r="X18" s="77">
        <v>13</v>
      </c>
      <c r="Y18" s="692" t="s">
        <v>1737</v>
      </c>
      <c r="Z18" s="77" t="s">
        <v>1738</v>
      </c>
      <c r="AA18" s="77" t="s">
        <v>1501</v>
      </c>
      <c r="AB18" s="16"/>
      <c r="AC18" s="77">
        <v>13</v>
      </c>
      <c r="AD18" s="77" t="s">
        <v>1696</v>
      </c>
      <c r="AE18" s="77" t="s">
        <v>1697</v>
      </c>
      <c r="AF18" s="77" t="s">
        <v>1501</v>
      </c>
    </row>
    <row r="19" spans="1:32" ht="12">
      <c r="A19" s="16"/>
      <c r="B19" s="16"/>
      <c r="C19" s="16"/>
      <c r="D19" s="16"/>
      <c r="E19" s="16"/>
      <c r="F19" s="16"/>
      <c r="G19" s="16"/>
      <c r="H19" s="16"/>
      <c r="I19" s="16"/>
      <c r="J19" s="16"/>
      <c r="K19" s="1044"/>
      <c r="L19" s="1044"/>
      <c r="M19" s="1044"/>
      <c r="N19" s="988">
        <v>14</v>
      </c>
      <c r="O19" s="77" t="s">
        <v>2040</v>
      </c>
      <c r="P19" s="77" t="s">
        <v>2041</v>
      </c>
      <c r="Q19" s="77" t="s">
        <v>1501</v>
      </c>
      <c r="R19" s="16"/>
      <c r="S19" s="16"/>
      <c r="T19" s="16"/>
      <c r="U19" s="16"/>
      <c r="V19" s="16"/>
      <c r="W19" s="16"/>
      <c r="X19" s="77">
        <v>14</v>
      </c>
      <c r="Y19" s="692" t="s">
        <v>2040</v>
      </c>
      <c r="Z19" s="77" t="s">
        <v>2041</v>
      </c>
      <c r="AA19" s="77" t="s">
        <v>1501</v>
      </c>
      <c r="AB19" s="16"/>
      <c r="AC19" s="77">
        <v>14</v>
      </c>
      <c r="AD19" s="77" t="s">
        <v>1563</v>
      </c>
      <c r="AE19" s="77" t="s">
        <v>1564</v>
      </c>
      <c r="AF19" s="77" t="s">
        <v>1501</v>
      </c>
    </row>
    <row r="20" spans="1:32" ht="12">
      <c r="A20" s="16"/>
      <c r="B20" s="16"/>
      <c r="C20" s="16"/>
      <c r="D20" s="16"/>
      <c r="E20" s="16"/>
      <c r="F20" s="16"/>
      <c r="G20" s="16"/>
      <c r="H20" s="16"/>
      <c r="I20" s="16"/>
      <c r="J20" s="16"/>
      <c r="K20" s="1044"/>
      <c r="L20" s="1044"/>
      <c r="M20" s="1044"/>
      <c r="N20" s="988">
        <v>15</v>
      </c>
      <c r="O20" s="77" t="s">
        <v>2063</v>
      </c>
      <c r="P20" s="77" t="s">
        <v>2064</v>
      </c>
      <c r="Q20" s="77" t="s">
        <v>1501</v>
      </c>
      <c r="R20" s="16"/>
      <c r="S20" s="16"/>
      <c r="T20" s="16"/>
      <c r="U20" s="16"/>
      <c r="V20" s="16"/>
      <c r="W20" s="16"/>
      <c r="X20" s="77">
        <v>15</v>
      </c>
      <c r="Y20" s="692" t="s">
        <v>2063</v>
      </c>
      <c r="Z20" s="77" t="s">
        <v>2064</v>
      </c>
      <c r="AA20" s="77" t="s">
        <v>1501</v>
      </c>
      <c r="AB20" s="16"/>
      <c r="AC20" s="77">
        <v>15</v>
      </c>
      <c r="AD20" s="77" t="s">
        <v>1684</v>
      </c>
      <c r="AE20" s="77" t="s">
        <v>1685</v>
      </c>
      <c r="AF20" s="77" t="s">
        <v>1501</v>
      </c>
    </row>
    <row r="21" spans="1:32" ht="12">
      <c r="A21" s="16"/>
      <c r="B21" s="16"/>
      <c r="C21" s="16"/>
      <c r="D21" s="16"/>
      <c r="E21" s="16"/>
      <c r="F21" s="16"/>
      <c r="G21" s="16"/>
      <c r="H21" s="16"/>
      <c r="I21" s="16"/>
      <c r="J21" s="16"/>
      <c r="K21" s="1044"/>
      <c r="L21" s="1044"/>
      <c r="M21" s="1044"/>
      <c r="N21" s="988">
        <v>16</v>
      </c>
      <c r="O21" s="77" t="s">
        <v>2086</v>
      </c>
      <c r="P21" s="77" t="s">
        <v>2087</v>
      </c>
      <c r="Q21" s="77" t="s">
        <v>1501</v>
      </c>
      <c r="R21" s="16"/>
      <c r="S21" s="16"/>
      <c r="T21" s="16"/>
      <c r="U21" s="16"/>
      <c r="V21" s="16"/>
      <c r="W21" s="16"/>
      <c r="X21" s="77">
        <v>16</v>
      </c>
      <c r="Y21" s="692" t="s">
        <v>2086</v>
      </c>
      <c r="Z21" s="77" t="s">
        <v>2087</v>
      </c>
      <c r="AA21" s="77" t="s">
        <v>1501</v>
      </c>
      <c r="AB21" s="16"/>
      <c r="AC21" s="77">
        <v>16</v>
      </c>
      <c r="AD21" s="77" t="s">
        <v>1740</v>
      </c>
      <c r="AE21" s="77" t="s">
        <v>1741</v>
      </c>
      <c r="AF21" s="77" t="s">
        <v>1501</v>
      </c>
    </row>
    <row r="22" spans="1:32" ht="12">
      <c r="A22" s="16"/>
      <c r="B22" s="16"/>
      <c r="C22" s="16"/>
      <c r="D22" s="16"/>
      <c r="E22" s="16"/>
      <c r="F22" s="16"/>
      <c r="G22" s="16"/>
      <c r="H22" s="16"/>
      <c r="I22" s="16"/>
      <c r="J22" s="16"/>
      <c r="K22" s="1044"/>
      <c r="L22" s="1044"/>
      <c r="M22" s="1044"/>
      <c r="N22" s="988">
        <v>17</v>
      </c>
      <c r="O22" s="77" t="s">
        <v>2109</v>
      </c>
      <c r="P22" s="77" t="s">
        <v>2110</v>
      </c>
      <c r="Q22" s="77" t="s">
        <v>1501</v>
      </c>
      <c r="R22" s="16"/>
      <c r="S22" s="16"/>
      <c r="T22" s="16"/>
      <c r="U22" s="16"/>
      <c r="V22" s="16"/>
      <c r="W22" s="16"/>
      <c r="X22" s="77">
        <v>17</v>
      </c>
      <c r="Y22" s="692" t="s">
        <v>2109</v>
      </c>
      <c r="Z22" s="77" t="s">
        <v>2110</v>
      </c>
      <c r="AA22" s="77" t="s">
        <v>1501</v>
      </c>
      <c r="AB22" s="16"/>
      <c r="AC22" s="77">
        <v>17</v>
      </c>
      <c r="AD22" s="77" t="s">
        <v>1728</v>
      </c>
      <c r="AE22" s="77" t="s">
        <v>1729</v>
      </c>
      <c r="AF22" s="77" t="s">
        <v>1501</v>
      </c>
    </row>
    <row r="23" spans="1:32" ht="12">
      <c r="A23" s="16"/>
      <c r="B23" s="16"/>
      <c r="C23" s="16"/>
      <c r="D23" s="16"/>
      <c r="E23" s="16"/>
      <c r="F23" s="16"/>
      <c r="G23" s="16"/>
      <c r="H23" s="16"/>
      <c r="I23" s="16"/>
      <c r="J23" s="16"/>
      <c r="K23" s="1044"/>
      <c r="L23" s="1044"/>
      <c r="M23" s="1044"/>
      <c r="N23" s="988">
        <v>18</v>
      </c>
      <c r="O23" s="77" t="s">
        <v>2132</v>
      </c>
      <c r="P23" s="77" t="s">
        <v>2133</v>
      </c>
      <c r="Q23" s="77" t="s">
        <v>1501</v>
      </c>
      <c r="R23" s="16"/>
      <c r="S23" s="16"/>
      <c r="T23" s="16"/>
      <c r="U23" s="16"/>
      <c r="V23" s="16"/>
      <c r="W23" s="16"/>
      <c r="X23" s="77">
        <v>18</v>
      </c>
      <c r="Y23" s="692" t="s">
        <v>2132</v>
      </c>
      <c r="Z23" s="77" t="s">
        <v>2133</v>
      </c>
      <c r="AA23" s="77" t="s">
        <v>1501</v>
      </c>
      <c r="AB23" s="16"/>
      <c r="AC23" s="77">
        <v>18</v>
      </c>
      <c r="AD23" s="77" t="s">
        <v>1644</v>
      </c>
      <c r="AE23" s="77" t="s">
        <v>1645</v>
      </c>
      <c r="AF23" s="77" t="s">
        <v>1501</v>
      </c>
    </row>
    <row r="24" spans="1:32" ht="12">
      <c r="A24" s="16"/>
      <c r="B24" s="16"/>
      <c r="C24" s="16"/>
      <c r="D24" s="16"/>
      <c r="E24" s="16"/>
      <c r="F24" s="16"/>
      <c r="G24" s="16"/>
      <c r="H24" s="16"/>
      <c r="I24" s="16"/>
      <c r="J24" s="16"/>
      <c r="K24" s="1044"/>
      <c r="L24" s="1044"/>
      <c r="M24" s="1044"/>
      <c r="N24" s="988">
        <v>19</v>
      </c>
      <c r="O24" s="77" t="s">
        <v>2155</v>
      </c>
      <c r="P24" s="77" t="s">
        <v>2156</v>
      </c>
      <c r="Q24" s="77" t="s">
        <v>1501</v>
      </c>
      <c r="R24" s="16"/>
      <c r="S24" s="16"/>
      <c r="T24" s="16"/>
      <c r="U24" s="16"/>
      <c r="V24" s="16"/>
      <c r="W24" s="16"/>
      <c r="X24" s="77">
        <v>19</v>
      </c>
      <c r="Y24" s="692" t="s">
        <v>2155</v>
      </c>
      <c r="Z24" s="77" t="s">
        <v>2156</v>
      </c>
      <c r="AA24" s="77" t="s">
        <v>1501</v>
      </c>
      <c r="AB24" s="16"/>
      <c r="AC24" s="77">
        <v>19</v>
      </c>
      <c r="AD24" s="77" t="s">
        <v>1716</v>
      </c>
      <c r="AE24" s="77" t="s">
        <v>1717</v>
      </c>
      <c r="AF24" s="77" t="s">
        <v>1501</v>
      </c>
    </row>
    <row r="25" spans="1:32" ht="12">
      <c r="A25" s="16"/>
      <c r="B25" s="16"/>
      <c r="C25" s="16"/>
      <c r="D25" s="16"/>
      <c r="E25" s="16"/>
      <c r="F25" s="16"/>
      <c r="G25" s="16"/>
      <c r="H25" s="16"/>
      <c r="I25" s="16"/>
      <c r="J25" s="16"/>
      <c r="K25" s="1044"/>
      <c r="L25" s="1044"/>
      <c r="M25" s="1044"/>
      <c r="N25" s="988">
        <v>20</v>
      </c>
      <c r="O25" s="77" t="s">
        <v>2178</v>
      </c>
      <c r="P25" s="77" t="s">
        <v>2179</v>
      </c>
      <c r="Q25" s="77" t="s">
        <v>1501</v>
      </c>
      <c r="R25" s="16"/>
      <c r="S25" s="16"/>
      <c r="T25" s="16"/>
      <c r="U25" s="16"/>
      <c r="V25" s="16"/>
      <c r="W25" s="16"/>
      <c r="X25" s="77">
        <v>20</v>
      </c>
      <c r="Y25" s="692" t="s">
        <v>2178</v>
      </c>
      <c r="Z25" s="77" t="s">
        <v>2179</v>
      </c>
      <c r="AA25" s="77" t="s">
        <v>1501</v>
      </c>
      <c r="AB25" s="16"/>
      <c r="AC25" s="77">
        <v>20</v>
      </c>
      <c r="AD25" s="77" t="s">
        <v>1700</v>
      </c>
      <c r="AE25" s="77" t="s">
        <v>1701</v>
      </c>
      <c r="AF25" s="77" t="s">
        <v>1501</v>
      </c>
    </row>
    <row r="26" spans="1:32" ht="12">
      <c r="A26" s="16"/>
      <c r="B26" s="16"/>
      <c r="C26" s="16"/>
      <c r="D26" s="16"/>
      <c r="E26" s="16"/>
      <c r="F26" s="16"/>
      <c r="G26" s="16"/>
      <c r="H26" s="16"/>
      <c r="I26" s="16"/>
      <c r="J26" s="16"/>
      <c r="K26" s="1044"/>
      <c r="L26" s="1044"/>
      <c r="M26" s="1044"/>
      <c r="N26" s="988">
        <v>21</v>
      </c>
      <c r="O26" s="77" t="s">
        <v>2201</v>
      </c>
      <c r="P26" s="77" t="s">
        <v>2202</v>
      </c>
      <c r="Q26" s="77" t="s">
        <v>1501</v>
      </c>
      <c r="R26" s="16"/>
      <c r="S26" s="16"/>
      <c r="T26" s="16"/>
      <c r="U26" s="16"/>
      <c r="V26" s="16"/>
      <c r="W26" s="16"/>
      <c r="X26" s="77">
        <v>21</v>
      </c>
      <c r="Y26" s="692" t="s">
        <v>2201</v>
      </c>
      <c r="Z26" s="77" t="s">
        <v>2202</v>
      </c>
      <c r="AA26" s="77" t="s">
        <v>1501</v>
      </c>
      <c r="AB26" s="16"/>
      <c r="AC26" s="77">
        <v>21</v>
      </c>
      <c r="AD26" s="77" t="s">
        <v>1704</v>
      </c>
      <c r="AE26" s="77" t="s">
        <v>1705</v>
      </c>
      <c r="AF26" s="77" t="s">
        <v>1501</v>
      </c>
    </row>
    <row r="27" spans="1:32" ht="12">
      <c r="A27" s="16"/>
      <c r="B27" s="16"/>
      <c r="C27" s="16"/>
      <c r="D27" s="16"/>
      <c r="E27" s="16"/>
      <c r="F27" s="16"/>
      <c r="G27" s="16"/>
      <c r="H27" s="16"/>
      <c r="I27" s="16"/>
      <c r="J27" s="16"/>
      <c r="K27" s="1044"/>
      <c r="L27" s="1044"/>
      <c r="M27" s="1044"/>
      <c r="N27" s="988">
        <v>22</v>
      </c>
      <c r="O27" s="77" t="s">
        <v>2224</v>
      </c>
      <c r="P27" s="77" t="s">
        <v>2225</v>
      </c>
      <c r="Q27" s="77" t="s">
        <v>1501</v>
      </c>
      <c r="R27" s="16"/>
      <c r="S27" s="16"/>
      <c r="T27" s="16"/>
      <c r="U27" s="16"/>
      <c r="V27" s="16"/>
      <c r="W27" s="16"/>
      <c r="X27" s="77">
        <v>22</v>
      </c>
      <c r="Y27" s="692" t="s">
        <v>2224</v>
      </c>
      <c r="Z27" s="77" t="s">
        <v>2225</v>
      </c>
      <c r="AA27" s="77" t="s">
        <v>1501</v>
      </c>
      <c r="AB27" s="16"/>
      <c r="AC27" s="77">
        <v>22</v>
      </c>
      <c r="AD27" s="77" t="s">
        <v>1664</v>
      </c>
      <c r="AE27" s="77" t="s">
        <v>1665</v>
      </c>
      <c r="AF27" s="77" t="s">
        <v>1501</v>
      </c>
    </row>
    <row r="28" spans="1:32" ht="12">
      <c r="A28" s="16"/>
      <c r="B28" s="16"/>
      <c r="C28" s="16"/>
      <c r="D28" s="16"/>
      <c r="E28" s="16"/>
      <c r="F28" s="16"/>
      <c r="G28" s="16"/>
      <c r="H28" s="16"/>
      <c r="I28" s="16"/>
      <c r="J28" s="16"/>
      <c r="K28" s="1044"/>
      <c r="L28" s="1044"/>
      <c r="M28" s="1044"/>
      <c r="N28" s="988">
        <v>23</v>
      </c>
      <c r="O28" s="77" t="s">
        <v>2247</v>
      </c>
      <c r="P28" s="77" t="s">
        <v>2248</v>
      </c>
      <c r="Q28" s="77" t="s">
        <v>1501</v>
      </c>
      <c r="R28" s="16"/>
      <c r="S28" s="16"/>
      <c r="T28" s="16"/>
      <c r="U28" s="16"/>
      <c r="V28" s="16"/>
      <c r="W28" s="16"/>
      <c r="X28" s="77">
        <v>23</v>
      </c>
      <c r="Y28" s="692" t="s">
        <v>2247</v>
      </c>
      <c r="Z28" s="77" t="s">
        <v>2248</v>
      </c>
      <c r="AA28" s="77" t="s">
        <v>1501</v>
      </c>
      <c r="AB28" s="16"/>
      <c r="AC28" s="77">
        <v>23</v>
      </c>
      <c r="AD28" s="77" t="s">
        <v>1672</v>
      </c>
      <c r="AE28" s="77" t="s">
        <v>1673</v>
      </c>
      <c r="AF28" s="77" t="s">
        <v>1501</v>
      </c>
    </row>
    <row r="29" spans="1:32" ht="12">
      <c r="A29" s="16"/>
      <c r="B29" s="16"/>
      <c r="C29" s="16"/>
      <c r="D29" s="16"/>
      <c r="E29" s="16"/>
      <c r="F29" s="16"/>
      <c r="G29" s="16"/>
      <c r="H29" s="16"/>
      <c r="I29" s="16"/>
      <c r="J29" s="16"/>
      <c r="K29" s="1044"/>
      <c r="L29" s="1044"/>
      <c r="M29" s="1044"/>
      <c r="N29" s="988">
        <v>24</v>
      </c>
      <c r="O29" s="77" t="s">
        <v>2270</v>
      </c>
      <c r="P29" s="77" t="s">
        <v>2271</v>
      </c>
      <c r="Q29" s="77" t="s">
        <v>1501</v>
      </c>
      <c r="R29" s="16"/>
      <c r="S29" s="16"/>
      <c r="T29" s="16"/>
      <c r="U29" s="16"/>
      <c r="V29" s="16"/>
      <c r="W29" s="16"/>
      <c r="X29" s="77">
        <v>24</v>
      </c>
      <c r="Y29" s="692" t="s">
        <v>2270</v>
      </c>
      <c r="Z29" s="77" t="s">
        <v>2271</v>
      </c>
      <c r="AA29" s="77" t="s">
        <v>1501</v>
      </c>
      <c r="AB29" s="16"/>
      <c r="AC29" s="77">
        <v>24</v>
      </c>
      <c r="AD29" s="77" t="s">
        <v>1640</v>
      </c>
      <c r="AE29" s="77" t="s">
        <v>1641</v>
      </c>
      <c r="AF29" s="77" t="s">
        <v>1501</v>
      </c>
    </row>
    <row r="30" spans="1:32" ht="12">
      <c r="A30" s="16"/>
      <c r="B30" s="16"/>
      <c r="C30" s="16"/>
      <c r="D30" s="16"/>
      <c r="E30" s="16"/>
      <c r="F30" s="16"/>
      <c r="G30" s="16"/>
      <c r="H30" s="16"/>
      <c r="I30" s="16"/>
      <c r="J30" s="16"/>
      <c r="K30" s="1044"/>
      <c r="L30" s="1044"/>
      <c r="M30" s="1044"/>
      <c r="N30" s="988">
        <v>25</v>
      </c>
      <c r="O30" s="77" t="s">
        <v>2293</v>
      </c>
      <c r="P30" s="77" t="s">
        <v>2294</v>
      </c>
      <c r="Q30" s="77" t="s">
        <v>1501</v>
      </c>
      <c r="R30" s="16"/>
      <c r="S30" s="16"/>
      <c r="T30" s="16"/>
      <c r="U30" s="16"/>
      <c r="V30" s="16"/>
      <c r="W30" s="16"/>
      <c r="X30" s="77">
        <v>25</v>
      </c>
      <c r="Y30" s="692" t="s">
        <v>2293</v>
      </c>
      <c r="Z30" s="77" t="s">
        <v>2294</v>
      </c>
      <c r="AA30" s="77" t="s">
        <v>1501</v>
      </c>
      <c r="AB30" s="16"/>
      <c r="AC30" s="77">
        <v>25</v>
      </c>
      <c r="AD30" s="77" t="s">
        <v>2411</v>
      </c>
      <c r="AE30" s="77" t="s">
        <v>2412</v>
      </c>
      <c r="AF30" s="77" t="s">
        <v>1501</v>
      </c>
    </row>
    <row r="31" spans="1:32" ht="12">
      <c r="A31" s="16"/>
      <c r="B31" s="16"/>
      <c r="C31" s="16"/>
      <c r="D31" s="16"/>
      <c r="E31" s="16"/>
      <c r="F31" s="16"/>
      <c r="G31" s="16"/>
      <c r="H31" s="16"/>
      <c r="I31" s="16"/>
      <c r="J31" s="16"/>
      <c r="K31" s="1044"/>
      <c r="L31" s="1044"/>
      <c r="M31" s="1044"/>
      <c r="N31" s="988">
        <v>26</v>
      </c>
      <c r="O31" s="77" t="s">
        <v>2316</v>
      </c>
      <c r="P31" s="77" t="s">
        <v>2317</v>
      </c>
      <c r="Q31" s="77" t="s">
        <v>1501</v>
      </c>
      <c r="R31" s="16"/>
      <c r="S31" s="16"/>
      <c r="T31" s="16"/>
      <c r="U31" s="16"/>
      <c r="V31" s="16"/>
      <c r="W31" s="16"/>
      <c r="X31" s="77">
        <v>26</v>
      </c>
      <c r="Y31" s="692" t="s">
        <v>2316</v>
      </c>
      <c r="Z31" s="77" t="s">
        <v>2317</v>
      </c>
      <c r="AA31" s="77" t="s">
        <v>1501</v>
      </c>
      <c r="AB31" s="16"/>
      <c r="AC31" s="77">
        <v>26</v>
      </c>
      <c r="AD31" s="77" t="s">
        <v>1708</v>
      </c>
      <c r="AE31" s="77" t="s">
        <v>1709</v>
      </c>
      <c r="AF31" s="77" t="s">
        <v>1501</v>
      </c>
    </row>
    <row r="32" spans="1:32" ht="12">
      <c r="A32" s="16"/>
      <c r="B32" s="16"/>
      <c r="C32" s="16"/>
      <c r="D32" s="16"/>
      <c r="E32" s="16"/>
      <c r="F32" s="16"/>
      <c r="G32" s="16"/>
      <c r="H32" s="16"/>
      <c r="I32" s="16"/>
      <c r="J32" s="16"/>
      <c r="K32" s="1044"/>
      <c r="L32" s="1044"/>
      <c r="M32" s="1044"/>
      <c r="N32" s="988">
        <v>27</v>
      </c>
      <c r="O32" s="77" t="s">
        <v>2339</v>
      </c>
      <c r="P32" s="77" t="s">
        <v>2340</v>
      </c>
      <c r="Q32" s="77" t="s">
        <v>1501</v>
      </c>
      <c r="R32" s="16"/>
      <c r="S32" s="16"/>
      <c r="T32" s="16"/>
      <c r="U32" s="16"/>
      <c r="V32" s="16"/>
      <c r="W32" s="16"/>
      <c r="X32" s="77">
        <v>27</v>
      </c>
      <c r="Y32" s="692" t="s">
        <v>2339</v>
      </c>
      <c r="Z32" s="77" t="s">
        <v>2340</v>
      </c>
      <c r="AA32" s="77" t="s">
        <v>1501</v>
      </c>
      <c r="AB32" s="16"/>
      <c r="AC32" s="77">
        <v>27</v>
      </c>
      <c r="AD32" s="77" t="s">
        <v>1668</v>
      </c>
      <c r="AE32" s="77" t="s">
        <v>1669</v>
      </c>
      <c r="AF32" s="77" t="s">
        <v>1501</v>
      </c>
    </row>
    <row r="33" spans="1:32" ht="12">
      <c r="A33" s="16"/>
      <c r="B33" s="16"/>
      <c r="C33" s="16"/>
      <c r="D33" s="16"/>
      <c r="E33" s="16"/>
      <c r="F33" s="16"/>
      <c r="G33" s="16"/>
      <c r="H33" s="16"/>
      <c r="I33" s="16"/>
      <c r="J33" s="16"/>
      <c r="K33" s="1044"/>
      <c r="L33" s="1044"/>
      <c r="M33" s="1044"/>
      <c r="N33" s="988">
        <v>28</v>
      </c>
      <c r="O33" s="77" t="s">
        <v>2362</v>
      </c>
      <c r="P33" s="77" t="s">
        <v>2363</v>
      </c>
      <c r="Q33" s="77" t="s">
        <v>1501</v>
      </c>
      <c r="R33" s="16"/>
      <c r="S33" s="16"/>
      <c r="T33" s="16"/>
      <c r="U33" s="16"/>
      <c r="V33" s="16"/>
      <c r="W33" s="16"/>
      <c r="X33" s="77">
        <v>28</v>
      </c>
      <c r="Y33" s="692" t="s">
        <v>2362</v>
      </c>
      <c r="Z33" s="77" t="s">
        <v>2363</v>
      </c>
      <c r="AA33" s="77" t="s">
        <v>1501</v>
      </c>
      <c r="AB33" s="16"/>
      <c r="AC33" s="77">
        <v>28</v>
      </c>
      <c r="AD33" s="77" t="s">
        <v>1998</v>
      </c>
      <c r="AE33" s="77" t="s">
        <v>1999</v>
      </c>
      <c r="AF33" s="77" t="s">
        <v>1501</v>
      </c>
    </row>
    <row r="34" spans="1:32" ht="12">
      <c r="A34" s="16"/>
      <c r="B34" s="16"/>
      <c r="C34" s="16"/>
      <c r="D34" s="16"/>
      <c r="E34" s="16"/>
      <c r="F34" s="16"/>
      <c r="G34" s="16"/>
      <c r="H34" s="16"/>
      <c r="I34" s="16"/>
      <c r="J34" s="16"/>
      <c r="K34" s="1044"/>
      <c r="L34" s="1044"/>
      <c r="M34" s="1044"/>
      <c r="N34" s="988">
        <v>29</v>
      </c>
      <c r="O34" s="77" t="s">
        <v>2385</v>
      </c>
      <c r="P34" s="77" t="s">
        <v>2386</v>
      </c>
      <c r="Q34" s="77" t="s">
        <v>1501</v>
      </c>
      <c r="R34" s="16"/>
      <c r="S34" s="16"/>
      <c r="T34" s="16"/>
      <c r="U34" s="16"/>
      <c r="V34" s="16"/>
      <c r="W34" s="16"/>
      <c r="X34" s="77">
        <v>29</v>
      </c>
      <c r="Y34" s="692" t="s">
        <v>2385</v>
      </c>
      <c r="Z34" s="77" t="s">
        <v>2386</v>
      </c>
      <c r="AA34" s="77" t="s">
        <v>1501</v>
      </c>
      <c r="AB34" s="16"/>
      <c r="AC34" s="77">
        <v>29</v>
      </c>
      <c r="AD34" s="77" t="s">
        <v>1975</v>
      </c>
      <c r="AE34" s="77" t="s">
        <v>1976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1712</v>
      </c>
      <c r="AE35" s="77" t="s">
        <v>1713</v>
      </c>
      <c r="AF35" s="77" t="s">
        <v>1501</v>
      </c>
    </row>
    <row r="36" spans="1:32" ht="12">
      <c r="A36" s="16"/>
      <c r="B36" s="16"/>
      <c r="C36" s="16"/>
      <c r="D36" s="16"/>
      <c r="E36" s="16"/>
      <c r="F36" s="16"/>
      <c r="G36" s="16"/>
      <c r="H36" s="16"/>
      <c r="I36" s="16"/>
      <c r="J36" s="16"/>
      <c r="K36" s="1044"/>
      <c r="L36" s="1044"/>
      <c r="M36" s="1044"/>
      <c r="N36" s="988">
        <v>31</v>
      </c>
      <c r="O36" s="77" t="s">
        <v>2416</v>
      </c>
      <c r="P36" s="77" t="s">
        <v>2417</v>
      </c>
      <c r="Q36" s="77" t="s">
        <v>1508</v>
      </c>
      <c r="R36" s="16"/>
      <c r="S36" s="16"/>
      <c r="T36" s="16"/>
      <c r="U36" s="16"/>
      <c r="V36" s="16"/>
      <c r="W36" s="16"/>
      <c r="X36" s="77">
        <v>31</v>
      </c>
      <c r="Y36" s="692">
        <v>0</v>
      </c>
      <c r="Z36" s="77">
        <v>0</v>
      </c>
      <c r="AA36" s="77">
        <v>0</v>
      </c>
      <c r="AB36" s="16"/>
      <c r="AC36" s="77">
        <v>31</v>
      </c>
      <c r="AD36" s="77" t="s">
        <v>1648</v>
      </c>
      <c r="AE36" s="77" t="s">
        <v>1649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1692</v>
      </c>
      <c r="AE37" s="77" t="s">
        <v>1693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1656</v>
      </c>
      <c r="AE38" s="77" t="s">
        <v>1657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1554</v>
      </c>
      <c r="AE39" s="77" t="s">
        <v>1555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14</v>
      </c>
      <c r="I4" s="70" t="str">
        <f>HLOOKUP(I3,比較地域マスタ!$E$5:$L$6,2,0)</f>
        <v>神奈川県</v>
      </c>
      <c r="J4" s="70" t="str">
        <f>HLOOKUP(J3,比較地域マスタ!$E$5:$L$6,2,0)</f>
        <v>愛川町</v>
      </c>
      <c r="K4" s="70" t="str">
        <f>HLOOKUP(K3,比較地域マスタ!$E$5:$L$6,2,0)</f>
        <v>14401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愛川町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527.23593055229037</v>
      </c>
      <c r="BB5" s="29"/>
      <c r="BC5" s="17"/>
      <c r="BD5" s="1005">
        <f>SUM(BC6:BC8)</f>
        <v>450.57541734397904</v>
      </c>
      <c r="BE5" s="29"/>
      <c r="BF5" s="17"/>
      <c r="BG5" s="1005">
        <f>AK35</f>
        <v>435.37956854246374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512.40311337170044</v>
      </c>
      <c r="BA6" s="17"/>
      <c r="BB6" s="29"/>
      <c r="BC6" s="1005">
        <f>O32</f>
        <v>437.78966325491689</v>
      </c>
      <c r="BD6" s="17"/>
      <c r="BE6" s="29"/>
      <c r="BF6" s="1005">
        <f>AK36</f>
        <v>427.84575680629831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2.5485995909840748</v>
      </c>
      <c r="BA7" s="17"/>
      <c r="BB7" s="29"/>
      <c r="BC7" s="1005">
        <f>O33</f>
        <v>2.739557759468612</v>
      </c>
      <c r="BD7" s="17"/>
      <c r="BE7" s="29"/>
      <c r="BF7" s="1005">
        <f t="shared" ref="BF7:BF8" si="0">AK37</f>
        <v>1.990321344056462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12.28421758960584</v>
      </c>
      <c r="BA8" s="17"/>
      <c r="BB8" s="29"/>
      <c r="BC8" s="1005">
        <f>O34</f>
        <v>10.04619632959354</v>
      </c>
      <c r="BD8" s="17"/>
      <c r="BE8" s="29"/>
      <c r="BF8" s="1005">
        <f t="shared" si="0"/>
        <v>5.5434903921090095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738.00465764192609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68.423684664750624</v>
      </c>
      <c r="BA9" s="1005">
        <f>AZ9</f>
        <v>68.423684664750624</v>
      </c>
      <c r="BB9" s="29"/>
      <c r="BC9" s="1005">
        <f>O35</f>
        <v>73.614398842281787</v>
      </c>
      <c r="BD9" s="1005">
        <f>BC9</f>
        <v>73.614398842281787</v>
      </c>
      <c r="BE9" s="29"/>
      <c r="BF9" s="1005">
        <f>AK39</f>
        <v>58.275969993558043</v>
      </c>
      <c r="BG9" s="1005">
        <f>AK39</f>
        <v>58.275969993558043</v>
      </c>
      <c r="BH9" s="29"/>
    </row>
    <row r="10" spans="1:62" ht="17.100000000000001" customHeight="1" thickBot="1">
      <c r="B10" s="323"/>
      <c r="C10" s="324"/>
      <c r="D10" s="326"/>
      <c r="E10" s="326"/>
      <c r="F10" s="326"/>
      <c r="G10" s="325"/>
      <c r="H10" s="325"/>
      <c r="I10" s="326"/>
      <c r="J10" s="327"/>
      <c r="K10" s="334"/>
      <c r="L10" s="246" t="s">
        <v>114</v>
      </c>
      <c r="M10" s="246"/>
      <c r="N10" s="563"/>
      <c r="O10" s="906">
        <f>SUM(O11:O13)</f>
        <v>527.23593055229037</v>
      </c>
      <c r="P10" s="453">
        <f t="shared" ref="P10:P22" si="1">O10/$O$9</f>
        <v>0.71440732127208473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44.158802133903343</v>
      </c>
      <c r="BA10" s="1005">
        <f>AZ10</f>
        <v>44.158802133903343</v>
      </c>
      <c r="BB10" s="29"/>
      <c r="BC10" s="1005">
        <f>O36</f>
        <v>53.566883187348573</v>
      </c>
      <c r="BD10" s="1005">
        <f>BC10</f>
        <v>53.566883187348573</v>
      </c>
      <c r="BE10" s="29"/>
      <c r="BF10" s="1005">
        <f>AK40</f>
        <v>47.392673813747138</v>
      </c>
      <c r="BG10" s="1005">
        <f>AK40</f>
        <v>47.392673813747138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512.40311337170044</v>
      </c>
      <c r="P11" s="454">
        <f t="shared" si="1"/>
        <v>0.69430877985097261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92.871276546981761</v>
      </c>
      <c r="BB11" s="29"/>
      <c r="BC11" s="1005"/>
      <c r="BD11" s="1005">
        <f>SUM(BC12:BC14)</f>
        <v>92.375755805087906</v>
      </c>
      <c r="BE11" s="29"/>
      <c r="BF11" s="17"/>
      <c r="BG11" s="1005">
        <f>AK41</f>
        <v>80.156742131661076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2.5485995909840748</v>
      </c>
      <c r="P12" s="454">
        <f t="shared" si="1"/>
        <v>3.4533651848856419E-3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90.432400568596847</v>
      </c>
      <c r="BA12" s="17"/>
      <c r="BB12" s="29"/>
      <c r="BC12" s="1005">
        <f>O38</f>
        <v>89.132033043456318</v>
      </c>
      <c r="BD12" s="17"/>
      <c r="BE12" s="29"/>
      <c r="BF12" s="1005">
        <f>AK42</f>
        <v>77.825437498538037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12.28421758960584</v>
      </c>
      <c r="P13" s="454">
        <f t="shared" si="1"/>
        <v>1.664517623622647E-2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2.4388759783849201</v>
      </c>
      <c r="BA13" s="17"/>
      <c r="BB13" s="29"/>
      <c r="BC13" s="1005">
        <f>O41</f>
        <v>3.2437227616315898</v>
      </c>
      <c r="BD13" s="17"/>
      <c r="BE13" s="29"/>
      <c r="BF13" s="1005">
        <f>AK45</f>
        <v>2.331304633123044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68.423684664750624</v>
      </c>
      <c r="P14" s="453">
        <f t="shared" si="1"/>
        <v>9.2714434734569445E-2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44.158802133903343</v>
      </c>
      <c r="P15" s="453">
        <f t="shared" si="1"/>
        <v>5.9835397617949503E-2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5.3149637439999999</v>
      </c>
      <c r="BA15" s="1005">
        <f>AZ15</f>
        <v>5.3149637439999999</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92.871276546981761</v>
      </c>
      <c r="P16" s="453">
        <f t="shared" si="1"/>
        <v>0.12584104393558199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90.432400568596847</v>
      </c>
      <c r="P17" s="454">
        <f t="shared" si="1"/>
        <v>0.12253635479421855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52.797882874468748</v>
      </c>
      <c r="P18" s="454">
        <f t="shared" si="1"/>
        <v>7.1541395203613814E-2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37.634517694128107</v>
      </c>
      <c r="P19" s="454">
        <f t="shared" si="1"/>
        <v>5.0994959590604738E-2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2.4388759783849201</v>
      </c>
      <c r="P20" s="454">
        <f t="shared" si="1"/>
        <v>3.3046891413634452E-3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5.3149637439999999</v>
      </c>
      <c r="P22" s="612">
        <f t="shared" si="1"/>
        <v>7.2018024398143804E-3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409.41446790187774</v>
      </c>
      <c r="AZ22" s="1005">
        <f t="shared" si="3"/>
        <v>360.90472137068832</v>
      </c>
      <c r="BA22" s="1005">
        <f t="shared" si="3"/>
        <v>333.6467522662436</v>
      </c>
      <c r="BB22" s="1005">
        <f t="shared" si="3"/>
        <v>435.82647171585262</v>
      </c>
      <c r="BC22" s="1005">
        <f t="shared" si="3"/>
        <v>450.57541734397904</v>
      </c>
      <c r="BD22" s="1005">
        <f t="shared" si="3"/>
        <v>433.86601695776795</v>
      </c>
      <c r="BE22" s="1005">
        <f t="shared" si="3"/>
        <v>438.39878502088749</v>
      </c>
      <c r="BF22" s="1005">
        <f t="shared" si="3"/>
        <v>467.46076845699929</v>
      </c>
      <c r="BG22" s="1005">
        <f t="shared" si="3"/>
        <v>407.07418863830299</v>
      </c>
      <c r="BH22" s="1005">
        <f t="shared" si="3"/>
        <v>386.59713360664443</v>
      </c>
      <c r="BI22" s="1005">
        <f t="shared" si="3"/>
        <v>344.95173621092414</v>
      </c>
      <c r="BJ22" s="1005">
        <f t="shared" si="3"/>
        <v>379.10280953988547</v>
      </c>
      <c r="BK22" s="1005">
        <f t="shared" si="3"/>
        <v>373.9544013062183</v>
      </c>
      <c r="BL22" s="1005">
        <f t="shared" si="3"/>
        <v>435.37956854246374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52.9497880640915</v>
      </c>
      <c r="AZ23" s="1005">
        <f t="shared" ref="AZ23:BL23" si="4">Y39</f>
        <v>53.617044299170438</v>
      </c>
      <c r="BA23" s="1005">
        <f t="shared" si="4"/>
        <v>67.743872002501703</v>
      </c>
      <c r="BB23" s="1005">
        <f t="shared" si="4"/>
        <v>69.680509936813792</v>
      </c>
      <c r="BC23" s="1005">
        <f t="shared" si="4"/>
        <v>73.614398842281787</v>
      </c>
      <c r="BD23" s="1005">
        <f t="shared" si="4"/>
        <v>76.612769724606792</v>
      </c>
      <c r="BE23" s="1005">
        <f t="shared" si="4"/>
        <v>77.018115479322248</v>
      </c>
      <c r="BF23" s="1005">
        <f t="shared" si="4"/>
        <v>65.284959907187485</v>
      </c>
      <c r="BG23" s="1005">
        <f t="shared" si="4"/>
        <v>65.12585249401458</v>
      </c>
      <c r="BH23" s="1005">
        <f t="shared" si="4"/>
        <v>64.182091905793669</v>
      </c>
      <c r="BI23" s="1005">
        <f t="shared" si="4"/>
        <v>64.16119566740177</v>
      </c>
      <c r="BJ23" s="1005">
        <f t="shared" si="4"/>
        <v>54.599475574476763</v>
      </c>
      <c r="BK23" s="1005">
        <f t="shared" si="4"/>
        <v>58.827357067623709</v>
      </c>
      <c r="BL23" s="1005">
        <f t="shared" si="4"/>
        <v>58.275969993558043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40.422940560422127</v>
      </c>
      <c r="AZ24" s="1005">
        <f t="shared" ref="AZ24:BL24" si="5">Y40</f>
        <v>43.144139181810438</v>
      </c>
      <c r="BA24" s="1005">
        <f t="shared" si="5"/>
        <v>45.659929281176787</v>
      </c>
      <c r="BB24" s="1005">
        <f t="shared" si="5"/>
        <v>50.950113622213237</v>
      </c>
      <c r="BC24" s="1005">
        <f t="shared" si="5"/>
        <v>53.566883187348573</v>
      </c>
      <c r="BD24" s="1005">
        <f t="shared" si="5"/>
        <v>53.011443228971068</v>
      </c>
      <c r="BE24" s="1005">
        <f t="shared" si="5"/>
        <v>47.272941774669732</v>
      </c>
      <c r="BF24" s="1005">
        <f t="shared" si="5"/>
        <v>45.519522415264085</v>
      </c>
      <c r="BG24" s="1005">
        <f t="shared" si="5"/>
        <v>46.893540050090628</v>
      </c>
      <c r="BH24" s="1005">
        <f t="shared" si="5"/>
        <v>45.348022069690508</v>
      </c>
      <c r="BI24" s="1005">
        <f t="shared" si="5"/>
        <v>46.693963721463312</v>
      </c>
      <c r="BJ24" s="1005">
        <f t="shared" si="5"/>
        <v>47.921777936580675</v>
      </c>
      <c r="BK24" s="1005">
        <f t="shared" si="5"/>
        <v>45.77528398822313</v>
      </c>
      <c r="BL24" s="1005">
        <f t="shared" si="5"/>
        <v>47.392673813747138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90.503896693376134</v>
      </c>
      <c r="AZ25" s="1005">
        <f t="shared" ref="AZ25:BL25" si="6">Y41</f>
        <v>91.088768789616452</v>
      </c>
      <c r="BA25" s="1005">
        <f t="shared" si="6"/>
        <v>90.425995169526615</v>
      </c>
      <c r="BB25" s="1005">
        <f t="shared" si="6"/>
        <v>90.947788639616221</v>
      </c>
      <c r="BC25" s="1005">
        <f t="shared" si="6"/>
        <v>92.375755805087906</v>
      </c>
      <c r="BD25" s="1005">
        <f t="shared" si="6"/>
        <v>90.903616392963684</v>
      </c>
      <c r="BE25" s="1005">
        <f t="shared" si="6"/>
        <v>91.717141863831131</v>
      </c>
      <c r="BF25" s="1005">
        <f t="shared" si="6"/>
        <v>91.345038024006072</v>
      </c>
      <c r="BG25" s="1005">
        <f t="shared" si="6"/>
        <v>90.880360309359631</v>
      </c>
      <c r="BH25" s="1005">
        <f t="shared" si="6"/>
        <v>88.911092668950005</v>
      </c>
      <c r="BI25" s="1005">
        <f t="shared" si="6"/>
        <v>89.338459938456609</v>
      </c>
      <c r="BJ25" s="1005">
        <f t="shared" si="6"/>
        <v>80.057321255371704</v>
      </c>
      <c r="BK25" s="1005">
        <f t="shared" si="6"/>
        <v>77.438838054157742</v>
      </c>
      <c r="BL25" s="1005">
        <f t="shared" si="6"/>
        <v>80.156742131661076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2.1119636752800002</v>
      </c>
      <c r="AZ26" s="1005">
        <f t="shared" si="7"/>
        <v>4.16917428046</v>
      </c>
      <c r="BA26" s="1005">
        <f t="shared" si="7"/>
        <v>5.4275401745600007</v>
      </c>
      <c r="BB26" s="1005">
        <f t="shared" si="7"/>
        <v>3.4154039720511999</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595.40305689504748</v>
      </c>
      <c r="AZ27" s="1005">
        <f t="shared" si="8"/>
        <v>552.92384792174562</v>
      </c>
      <c r="BA27" s="1005">
        <f t="shared" si="8"/>
        <v>542.90408889400874</v>
      </c>
      <c r="BB27" s="1005">
        <f t="shared" si="8"/>
        <v>650.82028788654702</v>
      </c>
      <c r="BC27" s="1005">
        <f t="shared" si="8"/>
        <v>670.13245517869734</v>
      </c>
      <c r="BD27" s="1005">
        <f t="shared" si="8"/>
        <v>654.39384630430948</v>
      </c>
      <c r="BE27" s="1005">
        <f t="shared" si="8"/>
        <v>654.40698413871064</v>
      </c>
      <c r="BF27" s="1005">
        <f t="shared" si="8"/>
        <v>669.61028880345691</v>
      </c>
      <c r="BG27" s="1005">
        <f t="shared" si="8"/>
        <v>609.97394149176785</v>
      </c>
      <c r="BH27" s="1005">
        <f t="shared" si="8"/>
        <v>585.03834025107858</v>
      </c>
      <c r="BI27" s="1005">
        <f t="shared" si="8"/>
        <v>545.14535553824589</v>
      </c>
      <c r="BJ27" s="1005">
        <f t="shared" si="8"/>
        <v>561.68138430631461</v>
      </c>
      <c r="BK27" s="1005">
        <f t="shared" si="8"/>
        <v>555.99588041622292</v>
      </c>
      <c r="BL27" s="1005">
        <f t="shared" si="8"/>
        <v>621.20495448142992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670.13245517869734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450.57541734397904</v>
      </c>
      <c r="P31" s="453">
        <f t="shared" ref="P31:P43" si="9">O31/$O$30</f>
        <v>0.67236769964204868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437.78966325491689</v>
      </c>
      <c r="P32" s="454">
        <f t="shared" si="9"/>
        <v>0.65328825648084154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2.739557759468612</v>
      </c>
      <c r="P33" s="454">
        <f t="shared" si="9"/>
        <v>4.0880839874231764E-3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10.04619632959354</v>
      </c>
      <c r="P34" s="454">
        <f t="shared" si="9"/>
        <v>1.4991359173783971E-2</v>
      </c>
      <c r="Q34" s="328"/>
      <c r="R34" s="13"/>
      <c r="S34" s="323"/>
      <c r="T34" s="563" t="s">
        <v>112</v>
      </c>
      <c r="U34" s="332"/>
      <c r="V34" s="332"/>
      <c r="W34" s="332"/>
      <c r="X34" s="893">
        <f>X35+X39+X40+X41+X47</f>
        <v>595.40305689504748</v>
      </c>
      <c r="Y34" s="894">
        <f t="shared" ref="Y34:AK34" si="10">Y35+Y39+Y40+Y41+Y47</f>
        <v>552.92384792174562</v>
      </c>
      <c r="Z34" s="894">
        <f t="shared" si="10"/>
        <v>542.90408889400874</v>
      </c>
      <c r="AA34" s="894">
        <f t="shared" si="10"/>
        <v>650.82028788654702</v>
      </c>
      <c r="AB34" s="894">
        <f t="shared" si="10"/>
        <v>670.13245517869734</v>
      </c>
      <c r="AC34" s="894">
        <f t="shared" si="10"/>
        <v>654.39384630430948</v>
      </c>
      <c r="AD34" s="894">
        <f t="shared" si="10"/>
        <v>654.40698413871064</v>
      </c>
      <c r="AE34" s="894">
        <f t="shared" si="10"/>
        <v>669.61028880345691</v>
      </c>
      <c r="AF34" s="894">
        <f t="shared" si="10"/>
        <v>609.97394149176785</v>
      </c>
      <c r="AG34" s="894">
        <f t="shared" si="10"/>
        <v>585.03834025107858</v>
      </c>
      <c r="AH34" s="894">
        <f t="shared" si="10"/>
        <v>545.14535553824589</v>
      </c>
      <c r="AI34" s="894">
        <f t="shared" si="10"/>
        <v>561.68138430631461</v>
      </c>
      <c r="AJ34" s="894">
        <f t="shared" si="10"/>
        <v>555.99588041622292</v>
      </c>
      <c r="AK34" s="895">
        <f t="shared" si="10"/>
        <v>621.20495448142992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73.614398842281787</v>
      </c>
      <c r="P35" s="453">
        <f t="shared" si="9"/>
        <v>0.10985052025670326</v>
      </c>
      <c r="Q35" s="328"/>
      <c r="R35" s="13"/>
      <c r="S35" s="323"/>
      <c r="T35" s="334"/>
      <c r="U35" s="246" t="s">
        <v>114</v>
      </c>
      <c r="V35" s="344"/>
      <c r="W35" s="344"/>
      <c r="X35" s="896">
        <f>SUM(X36:X38)</f>
        <v>409.41446790187774</v>
      </c>
      <c r="Y35" s="897">
        <f t="shared" ref="Y35:AK35" si="11">SUM(Y36:Y38)</f>
        <v>360.90472137068832</v>
      </c>
      <c r="Z35" s="897">
        <f t="shared" si="11"/>
        <v>333.6467522662436</v>
      </c>
      <c r="AA35" s="897">
        <f t="shared" si="11"/>
        <v>435.82647171585262</v>
      </c>
      <c r="AB35" s="897">
        <f t="shared" si="11"/>
        <v>450.57541734397904</v>
      </c>
      <c r="AC35" s="897">
        <f t="shared" si="11"/>
        <v>433.86601695776795</v>
      </c>
      <c r="AD35" s="897">
        <f t="shared" si="11"/>
        <v>438.39878502088749</v>
      </c>
      <c r="AE35" s="897">
        <f t="shared" si="11"/>
        <v>467.46076845699929</v>
      </c>
      <c r="AF35" s="897">
        <f t="shared" si="11"/>
        <v>407.07418863830299</v>
      </c>
      <c r="AG35" s="897">
        <f t="shared" si="11"/>
        <v>386.59713360664443</v>
      </c>
      <c r="AH35" s="897">
        <f t="shared" si="11"/>
        <v>344.95173621092414</v>
      </c>
      <c r="AI35" s="897">
        <f t="shared" si="11"/>
        <v>379.10280953988547</v>
      </c>
      <c r="AJ35" s="897">
        <f t="shared" si="11"/>
        <v>373.9544013062183</v>
      </c>
      <c r="AK35" s="898">
        <f t="shared" si="11"/>
        <v>435.37956854246374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53.566883187348573</v>
      </c>
      <c r="P36" s="453">
        <f t="shared" si="9"/>
        <v>7.9934769273433334E-2</v>
      </c>
      <c r="Q36" s="328"/>
      <c r="R36" s="13"/>
      <c r="S36" s="356" t="s">
        <v>184</v>
      </c>
      <c r="T36" s="335"/>
      <c r="U36" s="346"/>
      <c r="V36" s="336" t="s">
        <v>184</v>
      </c>
      <c r="W36" s="357"/>
      <c r="X36" s="899">
        <f>VLOOKUP(年度マスタ!$K$4&amp;"_"&amp;X$33,データシート1!$A:$BT,MATCH("aa_"&amp;$S36,データシート1!$A$1:$BT$1,0),0)</f>
        <v>394.37538491956809</v>
      </c>
      <c r="Y36" s="900">
        <f>VLOOKUP(年度マスタ!$K$4&amp;"_"&amp;Y$33,データシート1!$A:$BT,MATCH("aa_"&amp;$S36,データシート1!$A$1:$BT$1,0),0)</f>
        <v>346.69579562421148</v>
      </c>
      <c r="Z36" s="900">
        <f>VLOOKUP(年度マスタ!$K$4&amp;"_"&amp;Z$33,データシート1!$A:$BT,MATCH("aa_"&amp;$S36,データシート1!$A$1:$BT$1,0),0)</f>
        <v>319.28956513378012</v>
      </c>
      <c r="AA36" s="900">
        <f>VLOOKUP(年度マスタ!$K$4&amp;"_"&amp;AA$33,データシート1!$A:$BT,MATCH("aa_"&amp;$S36,データシート1!$A$1:$BT$1,0),0)</f>
        <v>421.79122319598741</v>
      </c>
      <c r="AB36" s="900">
        <f>VLOOKUP(年度マスタ!$K$4&amp;"_"&amp;AB$33,データシート1!$A:$BT,MATCH("aa_"&amp;$S36,データシート1!$A$1:$BT$1,0),0)</f>
        <v>437.78966325491689</v>
      </c>
      <c r="AC36" s="900">
        <f>VLOOKUP(年度マスタ!$K$4&amp;"_"&amp;AC$33,データシート1!$A:$BT,MATCH("aa_"&amp;$S36,データシート1!$A$1:$BT$1,0),0)</f>
        <v>421.94509025347708</v>
      </c>
      <c r="AD36" s="900">
        <f>VLOOKUP(年度マスタ!$K$4&amp;"_"&amp;AD$33,データシート1!$A:$BT,MATCH("aa_"&amp;$S36,データシート1!$A$1:$BT$1,0),0)</f>
        <v>425.62416606182768</v>
      </c>
      <c r="AE36" s="900">
        <f>VLOOKUP(年度マスタ!$K$4&amp;"_"&amp;AE$33,データシート1!$A:$BT,MATCH("aa_"&amp;$S36,データシート1!$A$1:$BT$1,0),0)</f>
        <v>453.72695597828454</v>
      </c>
      <c r="AF36" s="900">
        <f>VLOOKUP(年度マスタ!$K$4&amp;"_"&amp;AF$33,データシート1!$A:$BT,MATCH("aa_"&amp;$S36,データシート1!$A$1:$BT$1,0),0)</f>
        <v>391.20421732943993</v>
      </c>
      <c r="AG36" s="900">
        <f>VLOOKUP(年度マスタ!$K$4&amp;"_"&amp;AG$33,データシート1!$A:$BT,MATCH("aa_"&amp;$S36,データシート1!$A$1:$BT$1,0),0)</f>
        <v>375.46955838270088</v>
      </c>
      <c r="AH36" s="900">
        <f>VLOOKUP(年度マスタ!$K$4&amp;"_"&amp;AH$33,データシート1!$A:$BT,MATCH("aa_"&amp;$S36,データシート1!$A$1:$BT$1,0),0)</f>
        <v>333.96547949535153</v>
      </c>
      <c r="AI36" s="900">
        <f>VLOOKUP(年度マスタ!$K$4&amp;"_"&amp;AI$33,データシート1!$A:$BT,MATCH("aa_"&amp;$S36,データシート1!$A$1:$BT$1,0),0)</f>
        <v>369.2974834725357</v>
      </c>
      <c r="AJ36" s="900">
        <f>VLOOKUP(年度マスタ!$K$4&amp;"_"&amp;AJ$33,データシート1!$A:$BT,MATCH("aa_"&amp;$S36,データシート1!$A$1:$BT$1,0),0)</f>
        <v>363.8910659749215</v>
      </c>
      <c r="AK36" s="901">
        <f>VLOOKUP(年度マスタ!$K$4&amp;"_"&amp;AK$33,データシート1!$A:$BT,MATCH("aa_"&amp;$S36,データシート1!$A$1:$BT$1,0),0)</f>
        <v>427.84575680629831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92.375755805087906</v>
      </c>
      <c r="P37" s="453">
        <f t="shared" si="9"/>
        <v>0.13784701082781464</v>
      </c>
      <c r="Q37" s="328"/>
      <c r="R37" s="13"/>
      <c r="S37" s="356" t="s">
        <v>187</v>
      </c>
      <c r="T37" s="335"/>
      <c r="U37" s="346"/>
      <c r="V37" s="336" t="s">
        <v>194</v>
      </c>
      <c r="W37" s="357"/>
      <c r="X37" s="899">
        <f>VLOOKUP(年度マスタ!$K$4&amp;"_"&amp;X$33,データシート1!$A:$BT,MATCH("aa_"&amp;$S37,データシート1!$A$1:$BT$1,0),0)</f>
        <v>1.925166210262792</v>
      </c>
      <c r="Y37" s="900">
        <f>VLOOKUP(年度マスタ!$K$4&amp;"_"&amp;Y$33,データシート1!$A:$BT,MATCH("aa_"&amp;$S37,データシート1!$A$1:$BT$1,0),0)</f>
        <v>2.0582660327050082</v>
      </c>
      <c r="Z37" s="900">
        <f>VLOOKUP(年度マスタ!$K$4&amp;"_"&amp;Z$33,データシート1!$A:$BT,MATCH("aa_"&amp;$S37,データシート1!$A$1:$BT$1,0),0)</f>
        <v>3.2206409381344452</v>
      </c>
      <c r="AA37" s="900">
        <f>VLOOKUP(年度マスタ!$K$4&amp;"_"&amp;AA$33,データシート1!$A:$BT,MATCH("aa_"&amp;$S37,データシート1!$A$1:$BT$1,0),0)</f>
        <v>3.0535479638876328</v>
      </c>
      <c r="AB37" s="900">
        <f>VLOOKUP(年度マスタ!$K$4&amp;"_"&amp;AB$33,データシート1!$A:$BT,MATCH("aa_"&amp;$S37,データシート1!$A$1:$BT$1,0),0)</f>
        <v>2.739557759468612</v>
      </c>
      <c r="AC37" s="900">
        <f>VLOOKUP(年度マスタ!$K$4&amp;"_"&amp;AC$33,データシート1!$A:$BT,MATCH("aa_"&amp;$S37,データシート1!$A$1:$BT$1,0),0)</f>
        <v>2.6307024278926159</v>
      </c>
      <c r="AD37" s="900">
        <f>VLOOKUP(年度マスタ!$K$4&amp;"_"&amp;AD$33,データシート1!$A:$BT,MATCH("aa_"&amp;$S37,データシート1!$A$1:$BT$1,0),0)</f>
        <v>2.5119279769002731</v>
      </c>
      <c r="AE37" s="900">
        <f>VLOOKUP(年度マスタ!$K$4&amp;"_"&amp;AE$33,データシート1!$A:$BT,MATCH("aa_"&amp;$S37,データシート1!$A$1:$BT$1,0),0)</f>
        <v>2.4739044145195055</v>
      </c>
      <c r="AF37" s="900">
        <f>VLOOKUP(年度マスタ!$K$4&amp;"_"&amp;AF$33,データシート1!$A:$BT,MATCH("aa_"&amp;$S37,データシート1!$A$1:$BT$1,0),0)</f>
        <v>2.5532709953304256</v>
      </c>
      <c r="AG37" s="900">
        <f>VLOOKUP(年度マスタ!$K$4&amp;"_"&amp;AG$33,データシート1!$A:$BT,MATCH("aa_"&amp;$S37,データシート1!$A$1:$BT$1,0),0)</f>
        <v>2.3848280285935326</v>
      </c>
      <c r="AH37" s="900">
        <f>VLOOKUP(年度マスタ!$K$4&amp;"_"&amp;AH$33,データシート1!$A:$BT,MATCH("aa_"&amp;$S37,データシート1!$A$1:$BT$1,0),0)</f>
        <v>2.1690563398408531</v>
      </c>
      <c r="AI37" s="900">
        <f>VLOOKUP(年度マスタ!$K$4&amp;"_"&amp;AI$33,データシート1!$A:$BT,MATCH("aa_"&amp;$S37,データシート1!$A$1:$BT$1,0),0)</f>
        <v>1.7993699867999464</v>
      </c>
      <c r="AJ37" s="900">
        <f>VLOOKUP(年度マスタ!$K$4&amp;"_"&amp;AJ$33,データシート1!$A:$BT,MATCH("aa_"&amp;$S37,データシート1!$A$1:$BT$1,0),0)</f>
        <v>2.2597773450867917</v>
      </c>
      <c r="AK37" s="901">
        <f>VLOOKUP(年度マスタ!$K$4&amp;"_"&amp;AK$33,データシート1!$A:$BT,MATCH("aa_"&amp;$S37,データシート1!$A$1:$BT$1,0),0)</f>
        <v>1.990321344056462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89.132033043456318</v>
      </c>
      <c r="P38" s="454">
        <f t="shared" si="9"/>
        <v>0.13300659049514083</v>
      </c>
      <c r="Q38" s="328"/>
      <c r="R38" s="13"/>
      <c r="S38" s="356" t="s">
        <v>188</v>
      </c>
      <c r="T38" s="335"/>
      <c r="U38" s="348"/>
      <c r="V38" s="358" t="s">
        <v>197</v>
      </c>
      <c r="W38" s="358"/>
      <c r="X38" s="899">
        <f>VLOOKUP(年度マスタ!$K$4&amp;"_"&amp;X$33,データシート1!$A:$BT,MATCH("aa_"&amp;$S38,データシート1!$A$1:$BT$1,0),0)</f>
        <v>13.113916772046879</v>
      </c>
      <c r="Y38" s="900">
        <f>VLOOKUP(年度マスタ!$K$4&amp;"_"&amp;Y$33,データシート1!$A:$BT,MATCH("aa_"&amp;$S38,データシート1!$A$1:$BT$1,0),0)</f>
        <v>12.150659713771811</v>
      </c>
      <c r="Z38" s="900">
        <f>VLOOKUP(年度マスタ!$K$4&amp;"_"&amp;Z$33,データシート1!$A:$BT,MATCH("aa_"&amp;$S38,データシート1!$A$1:$BT$1,0),0)</f>
        <v>11.136546194329039</v>
      </c>
      <c r="AA38" s="900">
        <f>VLOOKUP(年度マスタ!$K$4&amp;"_"&amp;AA$33,データシート1!$A:$BT,MATCH("aa_"&amp;$S38,データシート1!$A$1:$BT$1,0),0)</f>
        <v>10.981700555977559</v>
      </c>
      <c r="AB38" s="900">
        <f>VLOOKUP(年度マスタ!$K$4&amp;"_"&amp;AB$33,データシート1!$A:$BT,MATCH("aa_"&amp;$S38,データシート1!$A$1:$BT$1,0),0)</f>
        <v>10.04619632959354</v>
      </c>
      <c r="AC38" s="900">
        <f>VLOOKUP(年度マスタ!$K$4&amp;"_"&amp;AC$33,データシート1!$A:$BT,MATCH("aa_"&amp;$S38,データシート1!$A$1:$BT$1,0),0)</f>
        <v>9.2902242763982272</v>
      </c>
      <c r="AD38" s="900">
        <f>VLOOKUP(年度マスタ!$K$4&amp;"_"&amp;AD$33,データシート1!$A:$BT,MATCH("aa_"&amp;$S38,データシート1!$A$1:$BT$1,0),0)</f>
        <v>10.262690982159549</v>
      </c>
      <c r="AE38" s="900">
        <f>VLOOKUP(年度マスタ!$K$4&amp;"_"&amp;AE$33,データシート1!$A:$BT,MATCH("aa_"&amp;$S38,データシート1!$A$1:$BT$1,0),0)</f>
        <v>11.259908064195283</v>
      </c>
      <c r="AF38" s="900">
        <f>VLOOKUP(年度マスタ!$K$4&amp;"_"&amp;AF$33,データシート1!$A:$BT,MATCH("aa_"&amp;$S38,データシート1!$A$1:$BT$1,0),0)</f>
        <v>13.31670031353263</v>
      </c>
      <c r="AG38" s="900">
        <f>VLOOKUP(年度マスタ!$K$4&amp;"_"&amp;AG$33,データシート1!$A:$BT,MATCH("aa_"&amp;$S38,データシート1!$A$1:$BT$1,0),0)</f>
        <v>8.742747195350038</v>
      </c>
      <c r="AH38" s="900">
        <f>VLOOKUP(年度マスタ!$K$4&amp;"_"&amp;AH$33,データシート1!$A:$BT,MATCH("aa_"&amp;$S38,データシート1!$A$1:$BT$1,0),0)</f>
        <v>8.8172003757317707</v>
      </c>
      <c r="AI38" s="900">
        <f>VLOOKUP(年度マスタ!$K$4&amp;"_"&amp;AI$33,データシート1!$A:$BT,MATCH("aa_"&amp;$S38,データシート1!$A$1:$BT$1,0),0)</f>
        <v>8.0059560805498151</v>
      </c>
      <c r="AJ38" s="900">
        <f>VLOOKUP(年度マスタ!$K$4&amp;"_"&amp;AJ$33,データシート1!$A:$BT,MATCH("aa_"&amp;$S38,データシート1!$A$1:$BT$1,0),0)</f>
        <v>7.8035579862100484</v>
      </c>
      <c r="AK38" s="901">
        <f>VLOOKUP(年度マスタ!$K$4&amp;"_"&amp;AK$33,データシート1!$A:$BT,MATCH("aa_"&amp;$S38,データシート1!$A$1:$BT$1,0),0)</f>
        <v>5.5434903921090095</v>
      </c>
      <c r="AL38" s="330"/>
      <c r="AW38" s="17" t="str">
        <f>年度マスタ!H4</f>
        <v>14</v>
      </c>
      <c r="AX38" s="17" t="s">
        <v>198</v>
      </c>
      <c r="AY38" s="17">
        <f>VLOOKUP($AW38&amp;"_"&amp;$AY$34,データシート1!$A:$BT,MATCH($AY$31&amp;"_"&amp;AY$36,データシート1!$A$1:$BT$1,0),0)</f>
        <v>22252.713117290772</v>
      </c>
      <c r="AZ38" s="17">
        <f>VLOOKUP($AW38&amp;"_"&amp;$AY$34,データシート1!$A:$BT,MATCH($AY$31&amp;"_"&amp;AZ$36,データシート1!$A$1:$BT$1,0),0)</f>
        <v>420.18923631033869</v>
      </c>
      <c r="BA38" s="17">
        <f>VLOOKUP($AW38&amp;"_"&amp;$AY$34,データシート1!$A:$BT,MATCH($AY$31&amp;"_"&amp;BA$36,データシート1!$A$1:$BT$1,0),0)</f>
        <v>273.26146756396179</v>
      </c>
      <c r="BB38" s="17">
        <f>VLOOKUP($AW38&amp;"_"&amp;$AY$34,データシート1!$A:$BT,MATCH($AY$31&amp;"_"&amp;BB$36,データシート1!$A$1:$BT$1,0),0)</f>
        <v>11954.312007433648</v>
      </c>
      <c r="BC38" s="17">
        <f>VLOOKUP($AW38&amp;"_"&amp;$AY$34,データシート1!$A:$BT,MATCH($AY$31&amp;"_"&amp;BC$36,データシート1!$A$1:$BT$1,0),0)</f>
        <v>11314.94633672953</v>
      </c>
      <c r="BD38" s="17">
        <f>VLOOKUP($AW38&amp;"_"&amp;$AY$34,データシート1!$A:$BT,MATCH($AY$31&amp;"_"&amp;BD$36,データシート1!$A$1:$BT$1,0),0)</f>
        <v>4593.588774197915</v>
      </c>
      <c r="BE38" s="17">
        <f>VLOOKUP($AW38&amp;"_"&amp;$AY$34,データシート1!$A:$BT,MATCH($AY$31&amp;"_"&amp;BE$36,データシート1!$A$1:$BT$1,0),0)</f>
        <v>2957.3883664578198</v>
      </c>
      <c r="BF38" s="17">
        <f>VLOOKUP($AW38&amp;"_"&amp;$AY$34,データシート1!$A:$BT,MATCH($AY$31&amp;"_"&amp;BF$36,データシート1!$A$1:$BT$1,0),0)</f>
        <v>542.30916578478787</v>
      </c>
      <c r="BG38" s="17">
        <f>VLOOKUP($AW38&amp;"_"&amp;$AY$34,データシート1!$A:$BT,MATCH($AY$31&amp;"_"&amp;BG$36,データシート1!$A$1:$BT$1,0),0)</f>
        <v>527.65923970443123</v>
      </c>
      <c r="BH38" s="17">
        <f>VLOOKUP($AW38&amp;"_"&amp;$AY$34,データシート1!$A:$BT,MATCH($AY$31&amp;"_"&amp;BH$36,データシート1!$A$1:$BT$1,0),0)</f>
        <v>821.38545518887565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48.629622381009838</v>
      </c>
      <c r="P39" s="454">
        <f t="shared" si="9"/>
        <v>7.2567179824236799E-2</v>
      </c>
      <c r="Q39" s="328"/>
      <c r="R39" s="13"/>
      <c r="S39" s="356" t="s">
        <v>189</v>
      </c>
      <c r="T39" s="335"/>
      <c r="U39" s="343" t="s">
        <v>199</v>
      </c>
      <c r="V39" s="344"/>
      <c r="W39" s="344"/>
      <c r="X39" s="896">
        <f>VLOOKUP(年度マスタ!$K$4&amp;"_"&amp;X$33,データシート1!$A:$BT,MATCH("aa_"&amp;$S39,データシート1!$A$1:$BT$1,0),0)</f>
        <v>52.9497880640915</v>
      </c>
      <c r="Y39" s="897">
        <f>VLOOKUP(年度マスタ!$K$4&amp;"_"&amp;Y$33,データシート1!$A:$BT,MATCH("aa_"&amp;$S39,データシート1!$A$1:$BT$1,0),0)</f>
        <v>53.617044299170438</v>
      </c>
      <c r="Z39" s="897">
        <f>VLOOKUP(年度マスタ!$K$4&amp;"_"&amp;Z$33,データシート1!$A:$BT,MATCH("aa_"&amp;$S39,データシート1!$A$1:$BT$1,0),0)</f>
        <v>67.743872002501703</v>
      </c>
      <c r="AA39" s="897">
        <f>VLOOKUP(年度マスタ!$K$4&amp;"_"&amp;AA$33,データシート1!$A:$BT,MATCH("aa_"&amp;$S39,データシート1!$A$1:$BT$1,0),0)</f>
        <v>69.680509936813792</v>
      </c>
      <c r="AB39" s="897">
        <f>VLOOKUP(年度マスタ!$K$4&amp;"_"&amp;AB$33,データシート1!$A:$BT,MATCH("aa_"&amp;$S39,データシート1!$A$1:$BT$1,0),0)</f>
        <v>73.614398842281787</v>
      </c>
      <c r="AC39" s="897">
        <f>VLOOKUP(年度マスタ!$K$4&amp;"_"&amp;AC$33,データシート1!$A:$BT,MATCH("aa_"&amp;$S39,データシート1!$A$1:$BT$1,0),0)</f>
        <v>76.612769724606792</v>
      </c>
      <c r="AD39" s="897">
        <f>VLOOKUP(年度マスタ!$K$4&amp;"_"&amp;AD$33,データシート1!$A:$BT,MATCH("aa_"&amp;$S39,データシート1!$A$1:$BT$1,0),0)</f>
        <v>77.018115479322248</v>
      </c>
      <c r="AE39" s="897">
        <f>VLOOKUP(年度マスタ!$K$4&amp;"_"&amp;AE$33,データシート1!$A:$BT,MATCH("aa_"&amp;$S39,データシート1!$A$1:$BT$1,0),0)</f>
        <v>65.284959907187485</v>
      </c>
      <c r="AF39" s="897">
        <f>VLOOKUP(年度マスタ!$K$4&amp;"_"&amp;AF$33,データシート1!$A:$BT,MATCH("aa_"&amp;$S39,データシート1!$A$1:$BT$1,0),0)</f>
        <v>65.12585249401458</v>
      </c>
      <c r="AG39" s="897">
        <f>VLOOKUP(年度マスタ!$K$4&amp;"_"&amp;AG$33,データシート1!$A:$BT,MATCH("aa_"&amp;$S39,データシート1!$A$1:$BT$1,0),0)</f>
        <v>64.182091905793669</v>
      </c>
      <c r="AH39" s="897">
        <f>VLOOKUP(年度マスタ!$K$4&amp;"_"&amp;AH$33,データシート1!$A:$BT,MATCH("aa_"&amp;$S39,データシート1!$A$1:$BT$1,0),0)</f>
        <v>64.16119566740177</v>
      </c>
      <c r="AI39" s="897">
        <f>VLOOKUP(年度マスタ!$K$4&amp;"_"&amp;AI$33,データシート1!$A:$BT,MATCH("aa_"&amp;$S39,データシート1!$A$1:$BT$1,0),0)</f>
        <v>54.599475574476763</v>
      </c>
      <c r="AJ39" s="897">
        <f>VLOOKUP(年度マスタ!$K$4&amp;"_"&amp;AJ$33,データシート1!$A:$BT,MATCH("aa_"&amp;$S39,データシート1!$A$1:$BT$1,0),0)</f>
        <v>58.827357067623709</v>
      </c>
      <c r="AK39" s="898">
        <f>VLOOKUP(年度マスタ!$K$4&amp;"_"&amp;AK$33,データシート1!$A:$BT,MATCH("aa_"&amp;$S39,データシート1!$A$1:$BT$1,0),0)</f>
        <v>58.275969993558043</v>
      </c>
      <c r="AL39" s="330"/>
      <c r="AW39" s="17" t="str">
        <f>年度マスタ!K4</f>
        <v>14401</v>
      </c>
      <c r="AX39" s="17" t="s">
        <v>200</v>
      </c>
      <c r="AY39" s="17">
        <f>VLOOKUP($AW39&amp;"_"&amp;$AY$34,データシート1!$A:$BT,MATCH($AY$31&amp;"_"&amp;AY$36,データシート1!$A$1:$BT$1,0),0)</f>
        <v>427.84575680629831</v>
      </c>
      <c r="AZ39" s="17">
        <f>VLOOKUP($AW39&amp;"_"&amp;$AY$34,データシート1!$A:$BT,MATCH($AY$31&amp;"_"&amp;AZ$36,データシート1!$A$1:$BT$1,0),0)</f>
        <v>1.990321344056462</v>
      </c>
      <c r="BA39" s="17">
        <f>VLOOKUP($AW39&amp;"_"&amp;$AY$34,データシート1!$A:$BT,MATCH($AY$31&amp;"_"&amp;BA$36,データシート1!$A$1:$BT$1,0),0)</f>
        <v>5.5434903921090095</v>
      </c>
      <c r="BB39" s="17">
        <f>VLOOKUP($AW39&amp;"_"&amp;$AY$34,データシート1!$A:$BT,MATCH($AY$31&amp;"_"&amp;BB$36,データシート1!$A$1:$BT$1,0),0)</f>
        <v>58.275969993558043</v>
      </c>
      <c r="BC39" s="17">
        <f>VLOOKUP($AW39&amp;"_"&amp;$AY$34,データシート1!$A:$BT,MATCH($AY$31&amp;"_"&amp;BC$36,データシート1!$A$1:$BT$1,0),0)</f>
        <v>47.392673813747138</v>
      </c>
      <c r="BD39" s="17">
        <f>VLOOKUP($AW39&amp;"_"&amp;$AY$34,データシート1!$A:$BT,MATCH($AY$31&amp;"_"&amp;BD$36,データシート1!$A$1:$BT$1,0),0)</f>
        <v>38.560738759763289</v>
      </c>
      <c r="BE39" s="17">
        <f>VLOOKUP($AW39&amp;"_"&amp;$AY$34,データシート1!$A:$BT,MATCH($AY$31&amp;"_"&amp;BE$36,データシート1!$A$1:$BT$1,0),0)</f>
        <v>39.264698738774747</v>
      </c>
      <c r="BF39" s="17">
        <f>VLOOKUP($AW39&amp;"_"&amp;$AY$34,データシート1!$A:$BT,MATCH($AY$31&amp;"_"&amp;BF$36,データシート1!$A$1:$BT$1,0),0)</f>
        <v>2.331304633123044</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40.502410662446479</v>
      </c>
      <c r="P40" s="454">
        <f t="shared" si="9"/>
        <v>6.0439410670904033E-2</v>
      </c>
      <c r="Q40" s="328"/>
      <c r="R40" s="13"/>
      <c r="S40" s="356" t="s">
        <v>165</v>
      </c>
      <c r="T40" s="335"/>
      <c r="U40" s="343" t="s">
        <v>165</v>
      </c>
      <c r="V40" s="344"/>
      <c r="W40" s="344"/>
      <c r="X40" s="896">
        <f>VLOOKUP(年度マスタ!$K$4&amp;"_"&amp;X$33,データシート1!$A:$BT,MATCH("aa_"&amp;$S40,データシート1!$A$1:$BT$1,0),0)</f>
        <v>40.422940560422127</v>
      </c>
      <c r="Y40" s="897">
        <f>VLOOKUP(年度マスタ!$K$4&amp;"_"&amp;Y$33,データシート1!$A:$BT,MATCH("aa_"&amp;$S40,データシート1!$A$1:$BT$1,0),0)</f>
        <v>43.144139181810438</v>
      </c>
      <c r="Z40" s="897">
        <f>VLOOKUP(年度マスタ!$K$4&amp;"_"&amp;Z$33,データシート1!$A:$BT,MATCH("aa_"&amp;$S40,データシート1!$A$1:$BT$1,0),0)</f>
        <v>45.659929281176787</v>
      </c>
      <c r="AA40" s="897">
        <f>VLOOKUP(年度マスタ!$K$4&amp;"_"&amp;AA$33,データシート1!$A:$BT,MATCH("aa_"&amp;$S40,データシート1!$A$1:$BT$1,0),0)</f>
        <v>50.950113622213237</v>
      </c>
      <c r="AB40" s="897">
        <f>VLOOKUP(年度マスタ!$K$4&amp;"_"&amp;AB$33,データシート1!$A:$BT,MATCH("aa_"&amp;$S40,データシート1!$A$1:$BT$1,0),0)</f>
        <v>53.566883187348573</v>
      </c>
      <c r="AC40" s="897">
        <f>VLOOKUP(年度マスタ!$K$4&amp;"_"&amp;AC$33,データシート1!$A:$BT,MATCH("aa_"&amp;$S40,データシート1!$A$1:$BT$1,0),0)</f>
        <v>53.011443228971068</v>
      </c>
      <c r="AD40" s="897">
        <f>VLOOKUP(年度マスタ!$K$4&amp;"_"&amp;AD$33,データシート1!$A:$BT,MATCH("aa_"&amp;$S40,データシート1!$A$1:$BT$1,0),0)</f>
        <v>47.272941774669732</v>
      </c>
      <c r="AE40" s="897">
        <f>VLOOKUP(年度マスタ!$K$4&amp;"_"&amp;AE$33,データシート1!$A:$BT,MATCH("aa_"&amp;$S40,データシート1!$A$1:$BT$1,0),0)</f>
        <v>45.519522415264085</v>
      </c>
      <c r="AF40" s="897">
        <f>VLOOKUP(年度マスタ!$K$4&amp;"_"&amp;AF$33,データシート1!$A:$BT,MATCH("aa_"&amp;$S40,データシート1!$A$1:$BT$1,0),0)</f>
        <v>46.893540050090628</v>
      </c>
      <c r="AG40" s="897">
        <f>VLOOKUP(年度マスタ!$K$4&amp;"_"&amp;AG$33,データシート1!$A:$BT,MATCH("aa_"&amp;$S40,データシート1!$A$1:$BT$1,0),0)</f>
        <v>45.348022069690508</v>
      </c>
      <c r="AH40" s="897">
        <f>VLOOKUP(年度マスタ!$K$4&amp;"_"&amp;AH$33,データシート1!$A:$BT,MATCH("aa_"&amp;$S40,データシート1!$A$1:$BT$1,0),0)</f>
        <v>46.693963721463312</v>
      </c>
      <c r="AI40" s="897">
        <f>VLOOKUP(年度マスタ!$K$4&amp;"_"&amp;AI$33,データシート1!$A:$BT,MATCH("aa_"&amp;$S40,データシート1!$A$1:$BT$1,0),0)</f>
        <v>47.921777936580675</v>
      </c>
      <c r="AJ40" s="897">
        <f>VLOOKUP(年度マスタ!$K$4&amp;"_"&amp;AJ$33,データシート1!$A:$BT,MATCH("aa_"&amp;$S40,データシート1!$A$1:$BT$1,0),0)</f>
        <v>45.77528398822313</v>
      </c>
      <c r="AK40" s="898">
        <f>VLOOKUP(年度マスタ!$K$4&amp;"_"&amp;AK$33,データシート1!$A:$BT,MATCH("aa_"&amp;$S40,データシート1!$A$1:$BT$1,0),0)</f>
        <v>47.392673813747138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3.2437227616315898</v>
      </c>
      <c r="P41" s="454">
        <f t="shared" si="9"/>
        <v>4.8404203326738136E-3</v>
      </c>
      <c r="Q41" s="328"/>
      <c r="R41" s="13"/>
      <c r="S41" s="356" t="s">
        <v>201</v>
      </c>
      <c r="T41" s="335"/>
      <c r="U41" s="246" t="s">
        <v>128</v>
      </c>
      <c r="V41" s="344"/>
      <c r="W41" s="344"/>
      <c r="X41" s="896">
        <f>X42+X45+X46</f>
        <v>90.503896693376134</v>
      </c>
      <c r="Y41" s="897">
        <f t="shared" ref="Y41:AH41" si="12">Y42+Y45+Y46</f>
        <v>91.088768789616452</v>
      </c>
      <c r="Z41" s="897">
        <f t="shared" si="12"/>
        <v>90.425995169526615</v>
      </c>
      <c r="AA41" s="897">
        <f t="shared" si="12"/>
        <v>90.947788639616221</v>
      </c>
      <c r="AB41" s="897">
        <f t="shared" si="12"/>
        <v>92.375755805087906</v>
      </c>
      <c r="AC41" s="897">
        <f t="shared" si="12"/>
        <v>90.903616392963684</v>
      </c>
      <c r="AD41" s="897">
        <f t="shared" si="12"/>
        <v>91.717141863831131</v>
      </c>
      <c r="AE41" s="897">
        <f t="shared" si="12"/>
        <v>91.345038024006072</v>
      </c>
      <c r="AF41" s="897">
        <f t="shared" si="12"/>
        <v>90.880360309359631</v>
      </c>
      <c r="AG41" s="897">
        <f t="shared" si="12"/>
        <v>88.911092668950005</v>
      </c>
      <c r="AH41" s="897">
        <f t="shared" si="12"/>
        <v>89.338459938456609</v>
      </c>
      <c r="AI41" s="897">
        <f>AI42+AI45+AI46</f>
        <v>80.057321255371704</v>
      </c>
      <c r="AJ41" s="897">
        <f>AJ42+AJ45+AJ46</f>
        <v>77.438838054157742</v>
      </c>
      <c r="AK41" s="898">
        <f>AK42+AK45+AK46</f>
        <v>80.156742131661076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88.126530419594218</v>
      </c>
      <c r="Y42" s="900">
        <f t="shared" ref="Y42:AK42" si="13">SUM(Y43:Y44)</f>
        <v>88.618280889090869</v>
      </c>
      <c r="Z42" s="900">
        <f t="shared" si="13"/>
        <v>87.592246221495429</v>
      </c>
      <c r="AA42" s="900">
        <f t="shared" si="13"/>
        <v>87.723424004594307</v>
      </c>
      <c r="AB42" s="900">
        <f t="shared" si="13"/>
        <v>89.132033043456318</v>
      </c>
      <c r="AC42" s="900">
        <f t="shared" si="13"/>
        <v>87.832054534982831</v>
      </c>
      <c r="AD42" s="900">
        <f t="shared" si="13"/>
        <v>88.724012381552825</v>
      </c>
      <c r="AE42" s="900">
        <f t="shared" si="13"/>
        <v>88.452303323355835</v>
      </c>
      <c r="AF42" s="900">
        <f t="shared" si="13"/>
        <v>88.090671371691897</v>
      </c>
      <c r="AG42" s="900">
        <f t="shared" si="13"/>
        <v>86.344168917051945</v>
      </c>
      <c r="AH42" s="900">
        <f t="shared" si="13"/>
        <v>86.854747022250734</v>
      </c>
      <c r="AI42" s="900">
        <f t="shared" si="13"/>
        <v>77.700248416053086</v>
      </c>
      <c r="AJ42" s="900">
        <f t="shared" si="13"/>
        <v>75.121453761553511</v>
      </c>
      <c r="AK42" s="901">
        <f t="shared" si="13"/>
        <v>77.825437498538037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50.207267523805889</v>
      </c>
      <c r="Y43" s="900">
        <f>VLOOKUP(年度マスタ!$K$4&amp;"_"&amp;Y$33,データシート1!$A:$BT,MATCH("aa_"&amp;$S43,データシート1!$A$1:$BT$1,0),0)</f>
        <v>49.9061287155629</v>
      </c>
      <c r="Z43" s="900">
        <f>VLOOKUP(年度マスタ!$K$4&amp;"_"&amp;Z$33,データシート1!$A:$BT,MATCH("aa_"&amp;$S43,データシート1!$A$1:$BT$1,0),0)</f>
        <v>49.251595665974612</v>
      </c>
      <c r="AA43" s="900">
        <f>VLOOKUP(年度マスタ!$K$4&amp;"_"&amp;AA$33,データシート1!$A:$BT,MATCH("aa_"&amp;$S43,データシート1!$A$1:$BT$1,0),0)</f>
        <v>49.468207485690066</v>
      </c>
      <c r="AB43" s="900">
        <f>VLOOKUP(年度マスタ!$K$4&amp;"_"&amp;AB$33,データシート1!$A:$BT,MATCH("aa_"&amp;$S43,データシート1!$A$1:$BT$1,0),0)</f>
        <v>48.629622381009838</v>
      </c>
      <c r="AC43" s="900">
        <f>VLOOKUP(年度マスタ!$K$4&amp;"_"&amp;AC$33,データシート1!$A:$BT,MATCH("aa_"&amp;$S43,データシート1!$A$1:$BT$1,0),0)</f>
        <v>46.205236639141482</v>
      </c>
      <c r="AD43" s="900">
        <f>VLOOKUP(年度マスタ!$K$4&amp;"_"&amp;AD$33,データシート1!$A:$BT,MATCH("aa_"&amp;$S43,データシート1!$A$1:$BT$1,0),0)</f>
        <v>45.93864051781599</v>
      </c>
      <c r="AE43" s="900">
        <f>VLOOKUP(年度マスタ!$K$4&amp;"_"&amp;AE$33,データシート1!$A:$BT,MATCH("aa_"&amp;$S43,データシート1!$A$1:$BT$1,0),0)</f>
        <v>45.904475346786114</v>
      </c>
      <c r="AF43" s="900">
        <f>VLOOKUP(年度マスタ!$K$4&amp;"_"&amp;AF$33,データシート1!$A:$BT,MATCH("aa_"&amp;$S43,データシート1!$A$1:$BT$1,0),0)</f>
        <v>45.121972747893317</v>
      </c>
      <c r="AG43" s="900">
        <f>VLOOKUP(年度マスタ!$K$4&amp;"_"&amp;AG$33,データシート1!$A:$BT,MATCH("aa_"&amp;$S43,データシート1!$A$1:$BT$1,0),0)</f>
        <v>44.458035186342741</v>
      </c>
      <c r="AH43" s="900">
        <f>VLOOKUP(年度マスタ!$K$4&amp;"_"&amp;AH$33,データシート1!$A:$BT,MATCH("aa_"&amp;$S43,データシート1!$A$1:$BT$1,0),0)</f>
        <v>44.142239350327145</v>
      </c>
      <c r="AI43" s="900">
        <f>VLOOKUP(年度マスタ!$K$4&amp;"_"&amp;AI$33,データシート1!$A:$BT,MATCH("aa_"&amp;$S43,データシート1!$A$1:$BT$1,0),0)</f>
        <v>37.451734640726471</v>
      </c>
      <c r="AJ43" s="900">
        <f>VLOOKUP(年度マスタ!$K$4&amp;"_"&amp;AJ$33,データシート1!$A:$BT,MATCH("aa_"&amp;$S43,データシート1!$A$1:$BT$1,0),0)</f>
        <v>35.894772972010379</v>
      </c>
      <c r="AK43" s="901">
        <f>VLOOKUP(年度マスタ!$K$4&amp;"_"&amp;AK$33,データシート1!$A:$BT,MATCH("aa_"&amp;$S43,データシート1!$A$1:$BT$1,0),0)</f>
        <v>38.560738759763289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37.919262895788322</v>
      </c>
      <c r="Y44" s="900">
        <f>VLOOKUP(年度マスタ!$K$4&amp;"_"&amp;Y$33,データシート1!$A:$BT,MATCH("aa_"&amp;$S44,データシート1!$A$1:$BT$1,0),0)</f>
        <v>38.712152173527969</v>
      </c>
      <c r="Z44" s="900">
        <f>VLOOKUP(年度マスタ!$K$4&amp;"_"&amp;Z$33,データシート1!$A:$BT,MATCH("aa_"&amp;$S44,データシート1!$A$1:$BT$1,0),0)</f>
        <v>38.340650555520824</v>
      </c>
      <c r="AA44" s="900">
        <f>VLOOKUP(年度マスタ!$K$4&amp;"_"&amp;AA$33,データシート1!$A:$BT,MATCH("aa_"&amp;$S44,データシート1!$A$1:$BT$1,0),0)</f>
        <v>38.255216518904241</v>
      </c>
      <c r="AB44" s="900">
        <f>VLOOKUP(年度マスタ!$K$4&amp;"_"&amp;AB$33,データシート1!$A:$BT,MATCH("aa_"&amp;$S44,データシート1!$A$1:$BT$1,0),0)</f>
        <v>40.502410662446479</v>
      </c>
      <c r="AC44" s="900">
        <f>VLOOKUP(年度マスタ!$K$4&amp;"_"&amp;AC$33,データシート1!$A:$BT,MATCH("aa_"&amp;$S44,データシート1!$A$1:$BT$1,0),0)</f>
        <v>41.626817895841342</v>
      </c>
      <c r="AD44" s="900">
        <f>VLOOKUP(年度マスタ!$K$4&amp;"_"&amp;AD$33,データシート1!$A:$BT,MATCH("aa_"&amp;$S44,データシート1!$A$1:$BT$1,0),0)</f>
        <v>42.785371863736842</v>
      </c>
      <c r="AE44" s="900">
        <f>VLOOKUP(年度マスタ!$K$4&amp;"_"&amp;AE$33,データシート1!$A:$BT,MATCH("aa_"&amp;$S44,データシート1!$A$1:$BT$1,0),0)</f>
        <v>42.547827976569714</v>
      </c>
      <c r="AF44" s="900">
        <f>VLOOKUP(年度マスタ!$K$4&amp;"_"&amp;AF$33,データシート1!$A:$BT,MATCH("aa_"&amp;$S44,データシート1!$A$1:$BT$1,0),0)</f>
        <v>42.968698623798581</v>
      </c>
      <c r="AG44" s="900">
        <f>VLOOKUP(年度マスタ!$K$4&amp;"_"&amp;AG$33,データシート1!$A:$BT,MATCH("aa_"&amp;$S44,データシート1!$A$1:$BT$1,0),0)</f>
        <v>41.886133730709197</v>
      </c>
      <c r="AH44" s="900">
        <f>VLOOKUP(年度マスタ!$K$4&amp;"_"&amp;AH$33,データシート1!$A:$BT,MATCH("aa_"&amp;$S44,データシート1!$A$1:$BT$1,0),0)</f>
        <v>42.712507671923582</v>
      </c>
      <c r="AI44" s="900">
        <f>VLOOKUP(年度マスタ!$K$4&amp;"_"&amp;AI$33,データシート1!$A:$BT,MATCH("aa_"&amp;$S44,データシート1!$A$1:$BT$1,0),0)</f>
        <v>40.248513775326614</v>
      </c>
      <c r="AJ44" s="900">
        <f>VLOOKUP(年度マスタ!$K$4&amp;"_"&amp;AJ$33,データシート1!$A:$BT,MATCH("aa_"&amp;$S44,データシート1!$A$1:$BT$1,0),0)</f>
        <v>39.226680789543124</v>
      </c>
      <c r="AK44" s="901">
        <f>VLOOKUP(年度マスタ!$K$4&amp;"_"&amp;AK$33,データシート1!$A:$BT,MATCH("aa_"&amp;$S44,データシート1!$A$1:$BT$1,0),0)</f>
        <v>39.264698738774747</v>
      </c>
      <c r="AL44" s="330"/>
      <c r="AW44" s="17" t="str">
        <f>AW47</f>
        <v>神奈川県</v>
      </c>
      <c r="AX44" s="1010">
        <f t="shared" si="14"/>
        <v>0.41227254992588142</v>
      </c>
      <c r="AY44" s="1010">
        <f t="shared" si="14"/>
        <v>0.21478251146138702</v>
      </c>
      <c r="AZ44" s="1010">
        <f t="shared" si="14"/>
        <v>0.20329506120823729</v>
      </c>
      <c r="BA44" s="1010">
        <f t="shared" si="14"/>
        <v>0.15489208700772231</v>
      </c>
      <c r="BB44" s="1010">
        <f t="shared" si="14"/>
        <v>1.4757790396772066E-2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2.3773662737819201</v>
      </c>
      <c r="Y45" s="900">
        <f>VLOOKUP(年度マスタ!$K$4&amp;"_"&amp;Y$33,データシート1!$A:$BT,MATCH("aa_"&amp;$S45,データシート1!$A$1:$BT$1,0),0)</f>
        <v>2.4704879005255802</v>
      </c>
      <c r="Z45" s="900">
        <f>VLOOKUP(年度マスタ!$K$4&amp;"_"&amp;Z$33,データシート1!$A:$BT,MATCH("aa_"&amp;$S45,データシート1!$A$1:$BT$1,0),0)</f>
        <v>2.8337489480311899</v>
      </c>
      <c r="AA45" s="900">
        <f>VLOOKUP(年度マスタ!$K$4&amp;"_"&amp;AA$33,データシート1!$A:$BT,MATCH("aa_"&amp;$S45,データシート1!$A$1:$BT$1,0),0)</f>
        <v>3.2243646350219102</v>
      </c>
      <c r="AB45" s="900">
        <f>VLOOKUP(年度マスタ!$K$4&amp;"_"&amp;AB$33,データシート1!$A:$BT,MATCH("aa_"&amp;$S45,データシート1!$A$1:$BT$1,0),0)</f>
        <v>3.2437227616315898</v>
      </c>
      <c r="AC45" s="900">
        <f>VLOOKUP(年度マスタ!$K$4&amp;"_"&amp;AC$33,データシート1!$A:$BT,MATCH("aa_"&amp;$S45,データシート1!$A$1:$BT$1,0),0)</f>
        <v>3.0715618579808499</v>
      </c>
      <c r="AD45" s="900">
        <f>VLOOKUP(年度マスタ!$K$4&amp;"_"&amp;AD$33,データシート1!$A:$BT,MATCH("aa_"&amp;$S45,データシート1!$A$1:$BT$1,0),0)</f>
        <v>2.9931294822783001</v>
      </c>
      <c r="AE45" s="900">
        <f>VLOOKUP(年度マスタ!$K$4&amp;"_"&amp;AE$33,データシート1!$A:$BT,MATCH("aa_"&amp;$S45,データシート1!$A$1:$BT$1,0),0)</f>
        <v>2.8927347006502404</v>
      </c>
      <c r="AF45" s="900">
        <f>VLOOKUP(年度マスタ!$K$4&amp;"_"&amp;AF$33,データシート1!$A:$BT,MATCH("aa_"&amp;$S45,データシート1!$A$1:$BT$1,0),0)</f>
        <v>2.7896889376677301</v>
      </c>
      <c r="AG45" s="900">
        <f>VLOOKUP(年度マスタ!$K$4&amp;"_"&amp;AG$33,データシート1!$A:$BT,MATCH("aa_"&amp;$S45,データシート1!$A$1:$BT$1,0),0)</f>
        <v>2.5669237518980599</v>
      </c>
      <c r="AH45" s="900">
        <f>VLOOKUP(年度マスタ!$K$4&amp;"_"&amp;AH$33,データシート1!$A:$BT,MATCH("aa_"&amp;$S45,データシート1!$A$1:$BT$1,0),0)</f>
        <v>2.4837129162058802</v>
      </c>
      <c r="AI45" s="900">
        <f>VLOOKUP(年度マスタ!$K$4&amp;"_"&amp;AI$33,データシート1!$A:$BT,MATCH("aa_"&amp;$S45,データシート1!$A$1:$BT$1,0),0)</f>
        <v>2.35707283931862</v>
      </c>
      <c r="AJ45" s="900">
        <f>VLOOKUP(年度マスタ!$K$4&amp;"_"&amp;AJ$33,データシート1!$A:$BT,MATCH("aa_"&amp;$S45,データシート1!$A$1:$BT$1,0),0)</f>
        <v>2.3173842926042298</v>
      </c>
      <c r="AK45" s="901">
        <f>VLOOKUP(年度マスタ!$K$4&amp;"_"&amp;AK$33,データシート1!$A:$BT,MATCH("aa_"&amp;$S45,データシート1!$A$1:$BT$1,0),0)</f>
        <v>2.331304633123044</v>
      </c>
      <c r="AL45" s="330"/>
      <c r="AW45" s="17" t="str">
        <f>AW48</f>
        <v>愛川町</v>
      </c>
      <c r="AX45" s="1010">
        <f t="shared" ref="AX45:BB45" si="15">AX48/$BC48</f>
        <v>0.70086300085277065</v>
      </c>
      <c r="AY45" s="1010">
        <f t="shared" si="15"/>
        <v>9.3811180308768963E-2</v>
      </c>
      <c r="AZ45" s="1010">
        <f t="shared" si="15"/>
        <v>7.6291525802960863E-2</v>
      </c>
      <c r="BA45" s="1010">
        <f t="shared" si="15"/>
        <v>0.12903429303549968</v>
      </c>
      <c r="BB45" s="1010">
        <f t="shared" si="15"/>
        <v>0</v>
      </c>
      <c r="BC45" s="1010">
        <f t="shared" ref="BC45" si="16">SUM(AX45:BB45)</f>
        <v>1.0000000000000002</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2.1119636752800002</v>
      </c>
      <c r="Y47" s="903">
        <f>VLOOKUP(年度マスタ!$K$4&amp;"_"&amp;Y$33,データシート1!$A:$BT,MATCH("aa_"&amp;$S47,データシート1!$A$1:$BT$1,0),0)</f>
        <v>4.16917428046</v>
      </c>
      <c r="Z47" s="903">
        <f>VLOOKUP(年度マスタ!$K$4&amp;"_"&amp;Z$33,データシート1!$A:$BT,MATCH("aa_"&amp;$S47,データシート1!$A$1:$BT$1,0),0)</f>
        <v>5.4275401745600007</v>
      </c>
      <c r="AA47" s="903">
        <f>VLOOKUP(年度マスタ!$K$4&amp;"_"&amp;AA$33,データシート1!$A:$BT,MATCH("aa_"&amp;$S47,データシート1!$A$1:$BT$1,0),0)</f>
        <v>3.4154039720511999</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神奈川県</v>
      </c>
      <c r="AX47" s="1011">
        <f>SUM(AY38:BA38)</f>
        <v>22946.163821165075</v>
      </c>
      <c r="AY47" s="1011">
        <f t="shared" si="17"/>
        <v>11954.312007433648</v>
      </c>
      <c r="AZ47" s="1011">
        <f t="shared" si="17"/>
        <v>11314.94633672953</v>
      </c>
      <c r="BA47" s="1011">
        <f>SUM(BD38:BG38)</f>
        <v>8620.9455461449543</v>
      </c>
      <c r="BB47" s="1011">
        <f>BH38</f>
        <v>821.38545518887565</v>
      </c>
      <c r="BC47" s="1011">
        <f>SUM(AX47:BB47)</f>
        <v>55657.753166662078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愛川町</v>
      </c>
      <c r="AX48" s="1011">
        <f>SUM(AY39:BA39)</f>
        <v>435.37956854246374</v>
      </c>
      <c r="AY48" s="1011">
        <f>BB39</f>
        <v>58.275969993558043</v>
      </c>
      <c r="AZ48" s="1011">
        <f>BC39</f>
        <v>47.392673813747138</v>
      </c>
      <c r="BA48" s="1011">
        <f>SUM(BD39:BG39)</f>
        <v>80.156742131661076</v>
      </c>
      <c r="BB48" s="1011">
        <f>BH39</f>
        <v>0</v>
      </c>
      <c r="BC48" s="1011">
        <f>SUM(AX48:BB48)</f>
        <v>621.20495448142992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621.20495448142992</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435.37956854246374</v>
      </c>
      <c r="P52" s="453">
        <f t="shared" ref="P52:P64" si="18">O52/$O$51</f>
        <v>0.70086300085277065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427.84575680629831</v>
      </c>
      <c r="P53" s="454">
        <f t="shared" si="18"/>
        <v>0.68873526155865228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1.990321344056462</v>
      </c>
      <c r="P54" s="454">
        <f t="shared" si="18"/>
        <v>3.2039688828913869E-3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5.5434903921090095</v>
      </c>
      <c r="P55" s="454">
        <f t="shared" si="18"/>
        <v>8.9237704112270153E-3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58.275969993558043</v>
      </c>
      <c r="P56" s="453">
        <f t="shared" si="18"/>
        <v>9.3811180308768963E-2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47.392673813747138</v>
      </c>
      <c r="P57" s="453">
        <f t="shared" si="18"/>
        <v>7.6291525802960863E-2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80.156742131661076</v>
      </c>
      <c r="P58" s="453">
        <f t="shared" si="18"/>
        <v>0.12903429303549968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77.825437498538037</v>
      </c>
      <c r="P59" s="454">
        <f t="shared" si="18"/>
        <v>0.12528141789130648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38.560738759763289</v>
      </c>
      <c r="P60" s="454">
        <f t="shared" si="18"/>
        <v>6.2074100474541545E-2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39.264698738774747</v>
      </c>
      <c r="P61" s="454">
        <f t="shared" si="18"/>
        <v>6.3207317416764927E-2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2.331304633123044</v>
      </c>
      <c r="P62" s="454">
        <f t="shared" si="18"/>
        <v>3.7528751441932282E-3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愛川町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2206.348</v>
      </c>
      <c r="AI7" s="78">
        <f>VLOOKUP(年度マスタ!$K$4&amp;"_"&amp;$AG7,データシート1!$A:$BT,MATCH("ab_"&amp;AI$2,データシート1!$A$1:$BT$1,0),0)</f>
        <v>1473</v>
      </c>
      <c r="AJ7" s="78">
        <f>VLOOKUP(年度マスタ!$K$4&amp;"_"&amp;$AG7,データシート1!$A:$BT,MATCH("ab_"&amp;AJ$2,データシート1!$A$1:$BT$1,0),0)</f>
        <v>248</v>
      </c>
      <c r="AK7" s="78">
        <f>VLOOKUP(年度マスタ!$K$4&amp;"_"&amp;$AG7,データシート1!$A:$BT,MATCH("ab_"&amp;AK$2,データシート1!$A$1:$BT$1,0),0)</f>
        <v>13047</v>
      </c>
      <c r="AL7" s="78">
        <f>VLOOKUP(年度マスタ!$K$4&amp;"_"&amp;$AG7,データシート1!$A:$BT,MATCH("ab_"&amp;AL$2,データシート1!$A$1:$BT$1,0),0)</f>
        <v>16246</v>
      </c>
      <c r="AM7" s="78">
        <f>VLOOKUP(年度マスタ!$K$4&amp;"_"&amp;$AG7,データシート1!$A:$BT,MATCH("ab_"&amp;AM$2,データシート1!$A$1:$BT$1,0),0)</f>
        <v>25381</v>
      </c>
      <c r="AN7" s="78">
        <f>VLOOKUP(年度マスタ!$K$4&amp;"_"&amp;$AG7,データシート1!$A:$BT,MATCH("ab_"&amp;AN$2,データシート1!$A$1:$BT$1,0),0)</f>
        <v>7632</v>
      </c>
      <c r="AO7" s="78">
        <f>VLOOKUP(年度マスタ!$K$4&amp;"_"&amp;$AG7,データシート1!$A:$BT,MATCH("ab_"&amp;AO$2,データシート1!$A$1:$BT$1,0),0)</f>
        <v>40780</v>
      </c>
      <c r="AP7" s="78">
        <f>VLOOKUP(年度マスタ!$K$4&amp;"_"&amp;$AG7,データシート1!$A:$BT,MATCH("ab_"&amp;AP$2,データシート1!$A$1:$BT$1,0),0)</f>
        <v>0</v>
      </c>
      <c r="AQ7" s="954">
        <f>VLOOKUP(年度マスタ!$K$4&amp;"_"&amp;$AG7,データシート1!$A:$BT,MATCH("ab_"&amp;AQ$2,データシート1!$A$1:$BT$1,0),0)</f>
        <v>2.1119636752800002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2277.4371999999998</v>
      </c>
      <c r="AI8" s="78">
        <f>VLOOKUP(年度マスタ!$K$4&amp;"_"&amp;$AG8,データシート1!$A:$BT,MATCH("ab_"&amp;AI$2,データシート1!$A$1:$BT$1,0),0)</f>
        <v>1473</v>
      </c>
      <c r="AJ8" s="78">
        <f>VLOOKUP(年度マスタ!$K$4&amp;"_"&amp;$AG8,データシート1!$A:$BT,MATCH("ab_"&amp;AJ$2,データシート1!$A$1:$BT$1,0),0)</f>
        <v>248</v>
      </c>
      <c r="AK8" s="78">
        <f>VLOOKUP(年度マスタ!$K$4&amp;"_"&amp;$AG8,データシート1!$A:$BT,MATCH("ab_"&amp;AK$2,データシート1!$A$1:$BT$1,0),0)</f>
        <v>13047</v>
      </c>
      <c r="AL8" s="78">
        <f>VLOOKUP(年度マスタ!$K$4&amp;"_"&amp;$AG8,データシート1!$A:$BT,MATCH("ab_"&amp;AL$2,データシート1!$A$1:$BT$1,0),0)</f>
        <v>16381</v>
      </c>
      <c r="AM8" s="78">
        <f>VLOOKUP(年度マスタ!$K$4&amp;"_"&amp;$AG8,データシート1!$A:$BT,MATCH("ab_"&amp;AM$2,データシート1!$A$1:$BT$1,0),0)</f>
        <v>25346</v>
      </c>
      <c r="AN8" s="78">
        <f>VLOOKUP(年度マスタ!$K$4&amp;"_"&amp;$AG8,データシート1!$A:$BT,MATCH("ab_"&amp;AN$2,データシート1!$A$1:$BT$1,0),0)</f>
        <v>7597</v>
      </c>
      <c r="AO8" s="78">
        <f>VLOOKUP(年度マスタ!$K$4&amp;"_"&amp;$AG8,データシート1!$A:$BT,MATCH("ab_"&amp;AO$2,データシート1!$A$1:$BT$1,0),0)</f>
        <v>40607</v>
      </c>
      <c r="AP8" s="78">
        <f>VLOOKUP(年度マスタ!$K$4&amp;"_"&amp;$AG8,データシート1!$A:$BT,MATCH("ab_"&amp;AP$2,データシート1!$A$1:$BT$1,0),0)</f>
        <v>0</v>
      </c>
      <c r="AQ8" s="954">
        <f>VLOOKUP(年度マスタ!$K$4&amp;"_"&amp;$AG8,データシート1!$A:$BT,MATCH("ab_"&amp;AQ$2,データシート1!$A$1:$BT$1,0),0)</f>
        <v>4.16917428046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2109.6415999999999</v>
      </c>
      <c r="AI9" s="78">
        <f>VLOOKUP(年度マスタ!$K$4&amp;"_"&amp;$AG9,データシート1!$A:$BT,MATCH("ab_"&amp;AI$2,データシート1!$A$1:$BT$1,0),0)</f>
        <v>1473</v>
      </c>
      <c r="AJ9" s="78">
        <f>VLOOKUP(年度マスタ!$K$4&amp;"_"&amp;$AG9,データシート1!$A:$BT,MATCH("ab_"&amp;AJ$2,データシート1!$A$1:$BT$1,0),0)</f>
        <v>248</v>
      </c>
      <c r="AK9" s="78">
        <f>VLOOKUP(年度マスタ!$K$4&amp;"_"&amp;$AG9,データシート1!$A:$BT,MATCH("ab_"&amp;AK$2,データシート1!$A$1:$BT$1,0),0)</f>
        <v>13047</v>
      </c>
      <c r="AL9" s="78">
        <f>VLOOKUP(年度マスタ!$K$4&amp;"_"&amp;$AG9,データシート1!$A:$BT,MATCH("ab_"&amp;AL$2,データシート1!$A$1:$BT$1,0),0)</f>
        <v>16497</v>
      </c>
      <c r="AM9" s="78">
        <f>VLOOKUP(年度マスタ!$K$4&amp;"_"&amp;$AG9,データシート1!$A:$BT,MATCH("ab_"&amp;AM$2,データシート1!$A$1:$BT$1,0),0)</f>
        <v>25557</v>
      </c>
      <c r="AN9" s="78">
        <f>VLOOKUP(年度マスタ!$K$4&amp;"_"&amp;$AG9,データシート1!$A:$BT,MATCH("ab_"&amp;AN$2,データシート1!$A$1:$BT$1,0),0)</f>
        <v>7748</v>
      </c>
      <c r="AO9" s="78">
        <f>VLOOKUP(年度マスタ!$K$4&amp;"_"&amp;$AG9,データシート1!$A:$BT,MATCH("ab_"&amp;AO$2,データシート1!$A$1:$BT$1,0),0)</f>
        <v>40380</v>
      </c>
      <c r="AP9" s="78">
        <f>VLOOKUP(年度マスタ!$K$4&amp;"_"&amp;$AG9,データシート1!$A:$BT,MATCH("ab_"&amp;AP$2,データシート1!$A$1:$BT$1,0),0)</f>
        <v>0</v>
      </c>
      <c r="AQ9" s="954">
        <f>VLOOKUP(年度マスタ!$K$4&amp;"_"&amp;$AG9,データシート1!$A:$BT,MATCH("ab_"&amp;AQ$2,データシート1!$A$1:$BT$1,0),0)</f>
        <v>5.4275401745600007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2728.5862000000002</v>
      </c>
      <c r="AI10" s="78">
        <f>VLOOKUP(年度マスタ!$K$4&amp;"_"&amp;$AG10,データシート1!$A:$BT,MATCH("ab_"&amp;AI$2,データシート1!$A$1:$BT$1,0),0)</f>
        <v>1473</v>
      </c>
      <c r="AJ10" s="78">
        <f>VLOOKUP(年度マスタ!$K$4&amp;"_"&amp;$AG10,データシート1!$A:$BT,MATCH("ab_"&amp;AJ$2,データシート1!$A$1:$BT$1,0),0)</f>
        <v>248</v>
      </c>
      <c r="AK10" s="78">
        <f>VLOOKUP(年度マスタ!$K$4&amp;"_"&amp;$AG10,データシート1!$A:$BT,MATCH("ab_"&amp;AK$2,データシート1!$A$1:$BT$1,0),0)</f>
        <v>13047</v>
      </c>
      <c r="AL10" s="78">
        <f>VLOOKUP(年度マスタ!$K$4&amp;"_"&amp;$AG10,データシート1!$A:$BT,MATCH("ab_"&amp;AL$2,データシート1!$A$1:$BT$1,0),0)</f>
        <v>17622</v>
      </c>
      <c r="AM10" s="78">
        <f>VLOOKUP(年度マスタ!$K$4&amp;"_"&amp;$AG10,データシート1!$A:$BT,MATCH("ab_"&amp;AM$2,データシート1!$A$1:$BT$1,0),0)</f>
        <v>25873</v>
      </c>
      <c r="AN10" s="78">
        <f>VLOOKUP(年度マスタ!$K$4&amp;"_"&amp;$AG10,データシート1!$A:$BT,MATCH("ab_"&amp;AN$2,データシート1!$A$1:$BT$1,0),0)</f>
        <v>7687</v>
      </c>
      <c r="AO10" s="78">
        <f>VLOOKUP(年度マスタ!$K$4&amp;"_"&amp;$AG10,データシート1!$A:$BT,MATCH("ab_"&amp;AO$2,データシート1!$A$1:$BT$1,0),0)</f>
        <v>42289</v>
      </c>
      <c r="AP10" s="78">
        <f>VLOOKUP(年度マスタ!$K$4&amp;"_"&amp;$AG10,データシート1!$A:$BT,MATCH("ab_"&amp;AP$2,データシート1!$A$1:$BT$1,0),0)</f>
        <v>0</v>
      </c>
      <c r="AQ10" s="954">
        <f>VLOOKUP(年度マスタ!$K$4&amp;"_"&amp;$AG10,データシート1!$A:$BT,MATCH("ab_"&amp;AQ$2,データシート1!$A$1:$BT$1,0),0)</f>
        <v>3.4154039720511999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2637.5448000000001</v>
      </c>
      <c r="AI11" s="78">
        <f>VLOOKUP(年度マスタ!$K$4&amp;"_"&amp;$AG11,データシート1!$A:$BT,MATCH("ab_"&amp;AI$2,データシート1!$A$1:$BT$1,0),0)</f>
        <v>1473</v>
      </c>
      <c r="AJ11" s="78">
        <f>VLOOKUP(年度マスタ!$K$4&amp;"_"&amp;$AG11,データシート1!$A:$BT,MATCH("ab_"&amp;AJ$2,データシート1!$A$1:$BT$1,0),0)</f>
        <v>248</v>
      </c>
      <c r="AK11" s="78">
        <f>VLOOKUP(年度マスタ!$K$4&amp;"_"&amp;$AG11,データシート1!$A:$BT,MATCH("ab_"&amp;AK$2,データシート1!$A$1:$BT$1,0),0)</f>
        <v>13047</v>
      </c>
      <c r="AL11" s="78">
        <f>VLOOKUP(年度マスタ!$K$4&amp;"_"&amp;$AG11,データシート1!$A:$BT,MATCH("ab_"&amp;AL$2,データシート1!$A$1:$BT$1,0),0)</f>
        <v>17570</v>
      </c>
      <c r="AM11" s="78">
        <f>VLOOKUP(年度マスタ!$K$4&amp;"_"&amp;$AG11,データシート1!$A:$BT,MATCH("ab_"&amp;AM$2,データシート1!$A$1:$BT$1,0),0)</f>
        <v>26570</v>
      </c>
      <c r="AN11" s="78">
        <f>VLOOKUP(年度マスタ!$K$4&amp;"_"&amp;$AG11,データシート1!$A:$BT,MATCH("ab_"&amp;AN$2,データシート1!$A$1:$BT$1,0),0)</f>
        <v>8108</v>
      </c>
      <c r="AO11" s="78">
        <f>VLOOKUP(年度マスタ!$K$4&amp;"_"&amp;$AG11,データシート1!$A:$BT,MATCH("ab_"&amp;AO$2,データシート1!$A$1:$BT$1,0),0)</f>
        <v>41933</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2762.2348999999999</v>
      </c>
      <c r="AI12" s="78">
        <f>VLOOKUP(年度マスタ!$K$4&amp;"_"&amp;$AG12,データシート1!$A:$BT,MATCH("ab_"&amp;AI$2,データシート1!$A$1:$BT$1,0),0)</f>
        <v>1270</v>
      </c>
      <c r="AJ12" s="78">
        <f>VLOOKUP(年度マスタ!$K$4&amp;"_"&amp;$AG12,データシート1!$A:$BT,MATCH("ab_"&amp;AJ$2,データシート1!$A$1:$BT$1,0),0)</f>
        <v>145</v>
      </c>
      <c r="AK12" s="78">
        <f>VLOOKUP(年度マスタ!$K$4&amp;"_"&amp;$AG12,データシート1!$A:$BT,MATCH("ab_"&amp;AK$2,データシート1!$A$1:$BT$1,0),0)</f>
        <v>15732</v>
      </c>
      <c r="AL12" s="78">
        <f>VLOOKUP(年度マスタ!$K$4&amp;"_"&amp;$AG12,データシート1!$A:$BT,MATCH("ab_"&amp;AL$2,データシート1!$A$1:$BT$1,0),0)</f>
        <v>17512</v>
      </c>
      <c r="AM12" s="78">
        <f>VLOOKUP(年度マスタ!$K$4&amp;"_"&amp;$AG12,データシート1!$A:$BT,MATCH("ab_"&amp;AM$2,データシート1!$A$1:$BT$1,0),0)</f>
        <v>26589</v>
      </c>
      <c r="AN12" s="78">
        <f>VLOOKUP(年度マスタ!$K$4&amp;"_"&amp;$AG12,データシート1!$A:$BT,MATCH("ab_"&amp;AN$2,データシート1!$A$1:$BT$1,0),0)</f>
        <v>8290</v>
      </c>
      <c r="AO12" s="78">
        <f>VLOOKUP(年度マスタ!$K$4&amp;"_"&amp;$AG12,データシート1!$A:$BT,MATCH("ab_"&amp;AO$2,データシート1!$A$1:$BT$1,0),0)</f>
        <v>41386</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2824.194</v>
      </c>
      <c r="AI13" s="78">
        <f>VLOOKUP(年度マスタ!$K$4&amp;"_"&amp;$AG13,データシート1!$A:$BT,MATCH("ab_"&amp;AI$2,データシート1!$A$1:$BT$1,0),0)</f>
        <v>1270</v>
      </c>
      <c r="AJ13" s="78">
        <f>VLOOKUP(年度マスタ!$K$4&amp;"_"&amp;$AG13,データシート1!$A:$BT,MATCH("ab_"&amp;AJ$2,データシート1!$A$1:$BT$1,0),0)</f>
        <v>145</v>
      </c>
      <c r="AK13" s="78">
        <f>VLOOKUP(年度マスタ!$K$4&amp;"_"&amp;$AG13,データシート1!$A:$BT,MATCH("ab_"&amp;AK$2,データシート1!$A$1:$BT$1,0),0)</f>
        <v>15732</v>
      </c>
      <c r="AL13" s="78">
        <f>VLOOKUP(年度マスタ!$K$4&amp;"_"&amp;$AG13,データシート1!$A:$BT,MATCH("ab_"&amp;AL$2,データシート1!$A$1:$BT$1,0),0)</f>
        <v>17683</v>
      </c>
      <c r="AM13" s="78">
        <f>VLOOKUP(年度マスタ!$K$4&amp;"_"&amp;$AG13,データシート1!$A:$BT,MATCH("ab_"&amp;AM$2,データシート1!$A$1:$BT$1,0),0)</f>
        <v>26690</v>
      </c>
      <c r="AN13" s="78">
        <f>VLOOKUP(年度マスタ!$K$4&amp;"_"&amp;$AG13,データシート1!$A:$BT,MATCH("ab_"&amp;AN$2,データシート1!$A$1:$BT$1,0),0)</f>
        <v>8514</v>
      </c>
      <c r="AO13" s="78">
        <f>VLOOKUP(年度マスタ!$K$4&amp;"_"&amp;$AG13,データシート1!$A:$BT,MATCH("ab_"&amp;AO$2,データシート1!$A$1:$BT$1,0),0)</f>
        <v>41197</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2870.1433000000002</v>
      </c>
      <c r="AI14" s="78">
        <f>VLOOKUP(年度マスタ!$K$4&amp;"_"&amp;$AG14,データシート1!$A:$BT,MATCH("ab_"&amp;AI$2,データシート1!$A$1:$BT$1,0),0)</f>
        <v>1270</v>
      </c>
      <c r="AJ14" s="78">
        <f>VLOOKUP(年度マスタ!$K$4&amp;"_"&amp;$AG14,データシート1!$A:$BT,MATCH("ab_"&amp;AJ$2,データシート1!$A$1:$BT$1,0),0)</f>
        <v>145</v>
      </c>
      <c r="AK14" s="78">
        <f>VLOOKUP(年度マスタ!$K$4&amp;"_"&amp;$AG14,データシート1!$A:$BT,MATCH("ab_"&amp;AK$2,データシート1!$A$1:$BT$1,0),0)</f>
        <v>15732</v>
      </c>
      <c r="AL14" s="78">
        <f>VLOOKUP(年度マスタ!$K$4&amp;"_"&amp;$AG14,データシート1!$A:$BT,MATCH("ab_"&amp;AL$2,データシート1!$A$1:$BT$1,0),0)</f>
        <v>17768</v>
      </c>
      <c r="AM14" s="78">
        <f>VLOOKUP(年度マスタ!$K$4&amp;"_"&amp;$AG14,データシート1!$A:$BT,MATCH("ab_"&amp;AM$2,データシート1!$A$1:$BT$1,0),0)</f>
        <v>26998</v>
      </c>
      <c r="AN14" s="78">
        <f>VLOOKUP(年度マスタ!$K$4&amp;"_"&amp;$AG14,データシート1!$A:$BT,MATCH("ab_"&amp;AN$2,データシート1!$A$1:$BT$1,0),0)</f>
        <v>8757</v>
      </c>
      <c r="AO14" s="78">
        <f>VLOOKUP(年度マスタ!$K$4&amp;"_"&amp;$AG14,データシート1!$A:$BT,MATCH("ab_"&amp;AO$2,データシート1!$A$1:$BT$1,0),0)</f>
        <v>40955</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2705.9493000000002</v>
      </c>
      <c r="AI15" s="78">
        <f>VLOOKUP(年度マスタ!$K$4&amp;"_"&amp;$AG15,データシート1!$A:$BT,MATCH("ab_"&amp;AI$2,データシート1!$A$1:$BT$1,0),0)</f>
        <v>1270</v>
      </c>
      <c r="AJ15" s="78">
        <f>VLOOKUP(年度マスタ!$K$4&amp;"_"&amp;$AG15,データシート1!$A:$BT,MATCH("ab_"&amp;AJ$2,データシート1!$A$1:$BT$1,0),0)</f>
        <v>145</v>
      </c>
      <c r="AK15" s="78">
        <f>VLOOKUP(年度マスタ!$K$4&amp;"_"&amp;$AG15,データシート1!$A:$BT,MATCH("ab_"&amp;AK$2,データシート1!$A$1:$BT$1,0),0)</f>
        <v>15732</v>
      </c>
      <c r="AL15" s="78">
        <f>VLOOKUP(年度マスタ!$K$4&amp;"_"&amp;$AG15,データシート1!$A:$BT,MATCH("ab_"&amp;AL$2,データシート1!$A$1:$BT$1,0),0)</f>
        <v>18004</v>
      </c>
      <c r="AM15" s="78">
        <f>VLOOKUP(年度マスタ!$K$4&amp;"_"&amp;$AG15,データシート1!$A:$BT,MATCH("ab_"&amp;AM$2,データシート1!$A$1:$BT$1,0),0)</f>
        <v>26978</v>
      </c>
      <c r="AN15" s="78">
        <f>VLOOKUP(年度マスタ!$K$4&amp;"_"&amp;$AG15,データシート1!$A:$BT,MATCH("ab_"&amp;AN$2,データシート1!$A$1:$BT$1,0),0)</f>
        <v>8900</v>
      </c>
      <c r="AO15" s="78">
        <f>VLOOKUP(年度マスタ!$K$4&amp;"_"&amp;$AG15,データシート1!$A:$BT,MATCH("ab_"&amp;AO$2,データシート1!$A$1:$BT$1,0),0)</f>
        <v>40843</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2728.5131999999999</v>
      </c>
      <c r="AI16" s="78">
        <f>VLOOKUP(年度マスタ!$K$4&amp;"_"&amp;$AG16,データシート1!$A:$BT,MATCH("ab_"&amp;AI$2,データシート1!$A$1:$BT$1,0),0)</f>
        <v>1270</v>
      </c>
      <c r="AJ16" s="78">
        <f>VLOOKUP(年度マスタ!$K$4&amp;"_"&amp;$AG16,データシート1!$A:$BT,MATCH("ab_"&amp;AJ$2,データシート1!$A$1:$BT$1,0),0)</f>
        <v>145</v>
      </c>
      <c r="AK16" s="78">
        <f>VLOOKUP(年度マスタ!$K$4&amp;"_"&amp;$AG16,データシート1!$A:$BT,MATCH("ab_"&amp;AK$2,データシート1!$A$1:$BT$1,0),0)</f>
        <v>15732</v>
      </c>
      <c r="AL16" s="78">
        <f>VLOOKUP(年度マスタ!$K$4&amp;"_"&amp;$AG16,データシート1!$A:$BT,MATCH("ab_"&amp;AL$2,データシート1!$A$1:$BT$1,0),0)</f>
        <v>18128</v>
      </c>
      <c r="AM16" s="78">
        <f>VLOOKUP(年度マスタ!$K$4&amp;"_"&amp;$AG16,データシート1!$A:$BT,MATCH("ab_"&amp;AM$2,データシート1!$A$1:$BT$1,0),0)</f>
        <v>27090</v>
      </c>
      <c r="AN16" s="78">
        <f>VLOOKUP(年度マスタ!$K$4&amp;"_"&amp;$AG16,データシート1!$A:$BT,MATCH("ab_"&amp;AN$2,データシート1!$A$1:$BT$1,0),0)</f>
        <v>8763</v>
      </c>
      <c r="AO16" s="78">
        <f>VLOOKUP(年度マスタ!$K$4&amp;"_"&amp;$AG16,データシート1!$A:$BT,MATCH("ab_"&amp;AO$2,データシート1!$A$1:$BT$1,0),0)</f>
        <v>40500</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2445.2314999999999</v>
      </c>
      <c r="AI17" s="151">
        <f>VLOOKUP(年度マスタ!$K$4&amp;"_"&amp;$AG17,データシート1!$A:$BT,MATCH("ab_"&amp;AI$2,データシート1!$A$1:$BT$1,0),0)</f>
        <v>1270</v>
      </c>
      <c r="AJ17" s="151">
        <f>VLOOKUP(年度マスタ!$K$4&amp;"_"&amp;$AG17,データシート1!$A:$BT,MATCH("ab_"&amp;AJ$2,データシート1!$A$1:$BT$1,0),0)</f>
        <v>145</v>
      </c>
      <c r="AK17" s="151">
        <f>VLOOKUP(年度マスタ!$K$4&amp;"_"&amp;$AG17,データシート1!$A:$BT,MATCH("ab_"&amp;AK$2,データシート1!$A$1:$BT$1,0),0)</f>
        <v>15732</v>
      </c>
      <c r="AL17" s="151">
        <f>VLOOKUP(年度マスタ!$K$4&amp;"_"&amp;$AG17,データシート1!$A:$BT,MATCH("ab_"&amp;AL$2,データシート1!$A$1:$BT$1,0),0)</f>
        <v>18334</v>
      </c>
      <c r="AM17" s="151">
        <f>VLOOKUP(年度マスタ!$K$4&amp;"_"&amp;$AG17,データシート1!$A:$BT,MATCH("ab_"&amp;AM$2,データシート1!$A$1:$BT$1,0),0)</f>
        <v>27636</v>
      </c>
      <c r="AN17" s="151">
        <f>VLOOKUP(年度マスタ!$K$4&amp;"_"&amp;$AG17,データシート1!$A:$BT,MATCH("ab_"&amp;AN$2,データシート1!$A$1:$BT$1,0),0)</f>
        <v>8869</v>
      </c>
      <c r="AO17" s="151">
        <f>VLOOKUP(年度マスタ!$K$4&amp;"_"&amp;$AG17,データシート1!$A:$BT,MATCH("ab_"&amp;AO$2,データシート1!$A$1:$BT$1,0),0)</f>
        <v>40248</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2655.1297</v>
      </c>
      <c r="AI18" s="78">
        <f>VLOOKUP(年度マスタ!$K$4&amp;"_"&amp;$AG18,データシート1!$A:$BT,MATCH("ab_"&amp;AI$2,データシート1!$A$1:$BT$1,0),0)</f>
        <v>989</v>
      </c>
      <c r="AJ18" s="78">
        <f>VLOOKUP(年度マスタ!$K$4&amp;"_"&amp;$AG18,データシート1!$A:$BT,MATCH("ab_"&amp;AJ$2,データシート1!$A$1:$BT$1,0),0)</f>
        <v>136</v>
      </c>
      <c r="AK18" s="78">
        <f>VLOOKUP(年度マスタ!$K$4&amp;"_"&amp;$AG18,データシート1!$A:$BT,MATCH("ab_"&amp;AK$2,データシート1!$A$1:$BT$1,0),0)</f>
        <v>15190</v>
      </c>
      <c r="AL18" s="78">
        <f>VLOOKUP(年度マスタ!$K$4&amp;"_"&amp;$AG18,データシート1!$A:$BT,MATCH("ab_"&amp;AL$2,データシート1!$A$1:$BT$1,0),0)</f>
        <v>18527</v>
      </c>
      <c r="AM18" s="78">
        <f>VLOOKUP(年度マスタ!$K$4&amp;"_"&amp;$AG18,データシート1!$A:$BT,MATCH("ab_"&amp;AM$2,データシート1!$A$1:$BT$1,0),0)</f>
        <v>26762</v>
      </c>
      <c r="AN18" s="78">
        <f>VLOOKUP(年度マスタ!$K$4&amp;"_"&amp;$AG18,データシート1!$A:$BT,MATCH("ab_"&amp;AN$2,データシート1!$A$1:$BT$1,0),0)</f>
        <v>8883</v>
      </c>
      <c r="AO18" s="78">
        <f>VLOOKUP(年度マスタ!$K$4&amp;"_"&amp;$AG18,データシート1!$A:$BT,MATCH("ab_"&amp;AO$2,データシート1!$A$1:$BT$1,0),0)</f>
        <v>39977</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2735.7671</v>
      </c>
      <c r="AI19" s="78">
        <f>VLOOKUP(年度マスタ!$K$4&amp;"_"&amp;$AG19,データシート1!$A:$BT,MATCH("ab_"&amp;AI$2,データシート1!$A$1:$BT$1,0),0)</f>
        <v>989</v>
      </c>
      <c r="AJ19" s="78">
        <f>VLOOKUP(年度マスタ!$K$4&amp;"_"&amp;$AG19,データシート1!$A:$BT,MATCH("ab_"&amp;AJ$2,データシート1!$A$1:$BT$1,0),0)</f>
        <v>136</v>
      </c>
      <c r="AK19" s="78">
        <f>VLOOKUP(年度マスタ!$K$4&amp;"_"&amp;$AG19,データシート1!$A:$BT,MATCH("ab_"&amp;AK$2,データシート1!$A$1:$BT$1,0),0)</f>
        <v>15190</v>
      </c>
      <c r="AL19" s="78">
        <f>VLOOKUP(年度マスタ!$K$4&amp;"_"&amp;$AG19,データシート1!$A:$BT,MATCH("ab_"&amp;AL$2,データシート1!$A$1:$BT$1,0),0)</f>
        <v>18633</v>
      </c>
      <c r="AM19" s="78">
        <f>VLOOKUP(年度マスタ!$K$4&amp;"_"&amp;$AG19,データシート1!$A:$BT,MATCH("ab_"&amp;AM$2,データシート1!$A$1:$BT$1,0),0)</f>
        <v>26410</v>
      </c>
      <c r="AN19" s="78">
        <f>VLOOKUP(年度マスタ!$K$4&amp;"_"&amp;$AG19,データシート1!$A:$BT,MATCH("ab_"&amp;AN$2,データシート1!$A$1:$BT$1,0),0)</f>
        <v>8442</v>
      </c>
      <c r="AO19" s="78">
        <f>VLOOKUP(年度マスタ!$K$4&amp;"_"&amp;$AG19,データシート1!$A:$BT,MATCH("ab_"&amp;AO$2,データシート1!$A$1:$BT$1,0),0)</f>
        <v>39690</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3505.3652999999999</v>
      </c>
      <c r="AI20" s="78">
        <f>VLOOKUP(年度マスタ!$K$4&amp;"_"&amp;$AG20,データシート1!$A:$BT,MATCH("ab_"&amp;AI$2,データシート1!$A$1:$BT$1,0),0)</f>
        <v>989</v>
      </c>
      <c r="AJ20" s="78">
        <f>VLOOKUP(年度マスタ!$K$4&amp;"_"&amp;$AG20,データシート1!$A:$BT,MATCH("ab_"&amp;AJ$2,データシート1!$A$1:$BT$1,0),0)</f>
        <v>136</v>
      </c>
      <c r="AK20" s="78">
        <f>VLOOKUP(年度マスタ!$K$4&amp;"_"&amp;$AG20,データシート1!$A:$BT,MATCH("ab_"&amp;AK$2,データシート1!$A$1:$BT$1,0),0)</f>
        <v>15190</v>
      </c>
      <c r="AL20" s="78">
        <f>VLOOKUP(年度マスタ!$K$4&amp;"_"&amp;$AG20,データシート1!$A:$BT,MATCH("ab_"&amp;AL$2,データシート1!$A$1:$BT$1,0),0)</f>
        <v>18901</v>
      </c>
      <c r="AM20" s="78">
        <f>VLOOKUP(年度マスタ!$K$4&amp;"_"&amp;$AG20,データシート1!$A:$BT,MATCH("ab_"&amp;AM$2,データシート1!$A$1:$BT$1,0),0)</f>
        <v>26956</v>
      </c>
      <c r="AN20" s="78">
        <f>VLOOKUP(年度マスタ!$K$4&amp;"_"&amp;$AG20,データシート1!$A:$BT,MATCH("ab_"&amp;AN$2,データシート1!$A$1:$BT$1,0),0)</f>
        <v>8579</v>
      </c>
      <c r="AO20" s="78">
        <f>VLOOKUP(年度マスタ!$K$4&amp;"_"&amp;$AG20,データシート1!$A:$BT,MATCH("ab_"&amp;AO$2,データシート1!$A$1:$BT$1,0),0)</f>
        <v>39601</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愛川町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76.244</v>
      </c>
      <c r="BE13" s="70" t="str">
        <f>年度マスタ!K4</f>
        <v>14401</v>
      </c>
      <c r="BF13" s="70" t="str">
        <f>年度マスタ!K4</f>
        <v>14401</v>
      </c>
      <c r="BG13" s="70" t="str">
        <f>年度マスタ!K4</f>
        <v>14401</v>
      </c>
      <c r="BH13" s="278" t="s">
        <v>195</v>
      </c>
      <c r="BI13" s="278" t="s">
        <v>195</v>
      </c>
      <c r="BJ13" s="278" t="s">
        <v>195</v>
      </c>
      <c r="BK13" s="278" t="str">
        <f>年度マスタ!K4</f>
        <v>14401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76.244</v>
      </c>
      <c r="AY14" s="70"/>
      <c r="BE14" s="70" t="str">
        <f>AP2</f>
        <v>愛川町</v>
      </c>
      <c r="BF14" s="70" t="str">
        <f>AP2</f>
        <v>愛川町</v>
      </c>
      <c r="BG14" s="70" t="str">
        <f>AP2</f>
        <v>愛川町</v>
      </c>
      <c r="BH14" s="70" t="s">
        <v>205</v>
      </c>
      <c r="BI14" s="70" t="s">
        <v>205</v>
      </c>
      <c r="BJ14" s="70" t="s">
        <v>205</v>
      </c>
      <c r="BK14" s="70" t="str">
        <f>AP2</f>
        <v>愛川町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9.1120000000000001</v>
      </c>
      <c r="AY17" s="165">
        <f>AX17</f>
        <v>9.1120000000000001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38.485999999999997</v>
      </c>
      <c r="BG19" s="952">
        <f t="shared" si="2"/>
        <v>38.485999999999997</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0.334563356625033</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79.272999999999996</v>
      </c>
      <c r="G21" s="877">
        <f t="shared" ref="G21:O21" si="5">SUM(G22,G26,G27,G28)</f>
        <v>90.335000000000008</v>
      </c>
      <c r="H21" s="877">
        <f t="shared" si="5"/>
        <v>101.29600000000001</v>
      </c>
      <c r="I21" s="877">
        <f t="shared" si="5"/>
        <v>107.214</v>
      </c>
      <c r="J21" s="877">
        <f t="shared" si="5"/>
        <v>104.35</v>
      </c>
      <c r="K21" s="877">
        <f t="shared" si="5"/>
        <v>98.962999999999994</v>
      </c>
      <c r="L21" s="877">
        <f t="shared" si="5"/>
        <v>105.554</v>
      </c>
      <c r="M21" s="877">
        <f t="shared" si="5"/>
        <v>101.595</v>
      </c>
      <c r="N21" s="877">
        <f t="shared" si="5"/>
        <v>94.213999999999999</v>
      </c>
      <c r="O21" s="877">
        <f t="shared" si="5"/>
        <v>82.033999999999992</v>
      </c>
      <c r="P21" s="878">
        <f>SUM(P22,P26,P27,P28)</f>
        <v>85.355999999999995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76.998999999999995</v>
      </c>
      <c r="G22" s="879">
        <f t="shared" ref="G22:P22" si="6">SUM(G23:G25)</f>
        <v>87.421000000000006</v>
      </c>
      <c r="H22" s="879">
        <f t="shared" si="6"/>
        <v>97.855000000000004</v>
      </c>
      <c r="I22" s="879">
        <f t="shared" si="6"/>
        <v>94.539000000000001</v>
      </c>
      <c r="J22" s="879">
        <f t="shared" si="6"/>
        <v>92.015000000000001</v>
      </c>
      <c r="K22" s="879">
        <f t="shared" si="6"/>
        <v>86.744</v>
      </c>
      <c r="L22" s="879">
        <f t="shared" si="6"/>
        <v>93.772999999999996</v>
      </c>
      <c r="M22" s="879">
        <f t="shared" si="6"/>
        <v>91.727999999999994</v>
      </c>
      <c r="N22" s="879">
        <f t="shared" si="6"/>
        <v>84.513999999999996</v>
      </c>
      <c r="O22" s="879">
        <f t="shared" si="6"/>
        <v>72.349999999999994</v>
      </c>
      <c r="P22" s="880">
        <f t="shared" si="6"/>
        <v>76.244</v>
      </c>
      <c r="Z22" s="273"/>
      <c r="AB22" s="272"/>
      <c r="AC22" s="521" t="s">
        <v>286</v>
      </c>
      <c r="AP22" s="16" t="s">
        <v>287</v>
      </c>
      <c r="AQ22" s="273"/>
      <c r="AV22" s="70" t="str">
        <f>AW22</f>
        <v>エネルギー起源CO2</v>
      </c>
      <c r="AW22" s="70" t="str">
        <f>D56</f>
        <v>エネルギー起源CO2</v>
      </c>
      <c r="AX22" s="165">
        <f>P56</f>
        <v>85.355999999999995</v>
      </c>
      <c r="AY22" s="165">
        <f>AX22</f>
        <v>85.355999999999995</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7.52</v>
      </c>
      <c r="BG22" s="952">
        <f t="shared" si="2"/>
        <v>7.52</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0.71110004308113206</v>
      </c>
    </row>
    <row r="23" spans="2:63" ht="15.95" customHeight="1" thickBot="1">
      <c r="B23" s="285"/>
      <c r="C23" s="522"/>
      <c r="D23" s="410"/>
      <c r="E23" s="409" t="s">
        <v>184</v>
      </c>
      <c r="F23" s="881">
        <f>IFERROR(VLOOKUP(年度マスタ!$K$4&amp;"_"&amp;F$20,データシート1!$A:$BU,MATCH("ba_"&amp;$E23,データシート1!$A$1:$BU$1,0),0),0)</f>
        <v>76.998999999999995</v>
      </c>
      <c r="G23" s="881">
        <f>IFERROR(VLOOKUP(年度マスタ!$K$4&amp;"_"&amp;G$20,データシート1!$A:$BU,MATCH("ba_"&amp;$E23,データシート1!$A$1:$BU$1,0),0),0)</f>
        <v>87.421000000000006</v>
      </c>
      <c r="H23" s="881">
        <f>IFERROR(VLOOKUP(年度マスタ!$K$4&amp;"_"&amp;H$20,データシート1!$A:$BU,MATCH("ba_"&amp;$E23,データシート1!$A$1:$BU$1,0),0),0)</f>
        <v>97.855000000000004</v>
      </c>
      <c r="I23" s="881">
        <f>IFERROR(VLOOKUP(年度マスタ!$K$4&amp;"_"&amp;I$20,データシート1!$A:$BU,MATCH("ba_"&amp;$E23,データシート1!$A$1:$BU$1,0),0),0)</f>
        <v>94.539000000000001</v>
      </c>
      <c r="J23" s="881">
        <f>IFERROR(VLOOKUP(年度マスタ!$K$4&amp;"_"&amp;J$20,データシート1!$A:$BU,MATCH("ba_"&amp;$E23,データシート1!$A$1:$BU$1,0),0),0)</f>
        <v>92.015000000000001</v>
      </c>
      <c r="K23" s="881">
        <f>IFERROR(VLOOKUP(年度マスタ!$K$4&amp;"_"&amp;K$20,データシート1!$A:$BU,MATCH("ba_"&amp;$E23,データシート1!$A$1:$BU$1,0),0),0)</f>
        <v>86.744</v>
      </c>
      <c r="L23" s="881">
        <f>IFERROR(VLOOKUP(年度マスタ!$K$4&amp;"_"&amp;L$20,データシート1!$A:$BU,MATCH("ba_"&amp;$E23,データシート1!$A$1:$BU$1,0),0),0)</f>
        <v>93.772999999999996</v>
      </c>
      <c r="M23" s="881">
        <f>IFERROR(VLOOKUP(年度マスタ!$K$4&amp;"_"&amp;M$20,データシート1!$A:$BU,MATCH("ba_"&amp;$E23,データシート1!$A$1:$BU$1,0),0),0)</f>
        <v>91.727999999999994</v>
      </c>
      <c r="N23" s="881">
        <f>IFERROR(VLOOKUP(年度マスタ!$K$4&amp;"_"&amp;N$20,データシート1!$A:$BU,MATCH("ba_"&amp;$E23,データシート1!$A$1:$BU$1,0),0),0)</f>
        <v>84.513999999999996</v>
      </c>
      <c r="O23" s="881">
        <f>IFERROR(VLOOKUP(年度マスタ!$K$4&amp;"_"&amp;O$20,データシート1!$A:$BU,MATCH("ba_"&amp;$E23,データシート1!$A$1:$BU$1,0),0),0)</f>
        <v>72.349999999999994</v>
      </c>
      <c r="P23" s="882">
        <f>IFERROR(VLOOKUP(年度マスタ!$K$4&amp;"_"&amp;P$20,データシート1!$A:$BU,MATCH("ba_"&amp;$E23,データシート1!$A$1:$BU$1,0),0),0)</f>
        <v>76.244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401.39062426874528</v>
      </c>
      <c r="AG24" s="877">
        <f t="shared" ref="AG24:AP24" si="11">AG25+AG29</f>
        <v>505.50698165266641</v>
      </c>
      <c r="AH24" s="877">
        <f t="shared" si="11"/>
        <v>524.18981618626083</v>
      </c>
      <c r="AI24" s="877">
        <f t="shared" si="11"/>
        <v>510.47878668237473</v>
      </c>
      <c r="AJ24" s="877">
        <f t="shared" si="11"/>
        <v>515.41690050020975</v>
      </c>
      <c r="AK24" s="877">
        <f t="shared" si="11"/>
        <v>532.74572836418679</v>
      </c>
      <c r="AL24" s="877">
        <f t="shared" si="11"/>
        <v>472.20004113231755</v>
      </c>
      <c r="AM24" s="877">
        <f t="shared" si="11"/>
        <v>450.77922551243807</v>
      </c>
      <c r="AN24" s="877">
        <f t="shared" si="11"/>
        <v>409.11293187832592</v>
      </c>
      <c r="AO24" s="877">
        <f t="shared" si="11"/>
        <v>433.70228511436221</v>
      </c>
      <c r="AP24" s="878">
        <f t="shared" si="11"/>
        <v>432.78175837384202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333.6467522662436</v>
      </c>
      <c r="AG25" s="879">
        <f>①CO2排出量の現状把握!AA35</f>
        <v>435.82647171585262</v>
      </c>
      <c r="AH25" s="879">
        <f>①CO2排出量の現状把握!AB35</f>
        <v>450.57541734397904</v>
      </c>
      <c r="AI25" s="879">
        <f>①CO2排出量の現状把握!AC35</f>
        <v>433.86601695776795</v>
      </c>
      <c r="AJ25" s="879">
        <f>①CO2排出量の現状把握!AD35</f>
        <v>438.39878502088749</v>
      </c>
      <c r="AK25" s="879">
        <f>①CO2排出量の現状把握!AE35</f>
        <v>467.46076845699929</v>
      </c>
      <c r="AL25" s="879">
        <f>①CO2排出量の現状把握!AF35</f>
        <v>407.07418863830299</v>
      </c>
      <c r="AM25" s="879">
        <f>①CO2排出量の現状把握!AG35</f>
        <v>386.59713360664443</v>
      </c>
      <c r="AN25" s="879">
        <f>①CO2排出量の現状把握!AH35</f>
        <v>344.95173621092414</v>
      </c>
      <c r="AO25" s="879">
        <f>①CO2排出量の現状把握!AI35</f>
        <v>379.10280953988547</v>
      </c>
      <c r="AP25" s="880">
        <f>①CO2排出量の現状把握!AJ35</f>
        <v>373.9544013062183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2.274</v>
      </c>
      <c r="G26" s="879">
        <f>IFERROR(VLOOKUP(年度マスタ!$K$4&amp;"_"&amp;G$20,データシート1!$A:$BU,MATCH("ba_"&amp;$D26,データシート1!$A$1:$BU$1,0),0),0)</f>
        <v>2.9140000000000001</v>
      </c>
      <c r="H26" s="879">
        <f>IFERROR(VLOOKUP(年度マスタ!$K$4&amp;"_"&amp;H$20,データシート1!$A:$BU,MATCH("ba_"&amp;$D26,データシート1!$A$1:$BU$1,0),0),0)</f>
        <v>3.4409999999999998</v>
      </c>
      <c r="I26" s="879">
        <f>IFERROR(VLOOKUP(年度マスタ!$K$4&amp;"_"&amp;I$20,データシート1!$A:$BU,MATCH("ba_"&amp;$D26,データシート1!$A$1:$BU$1,0),0),0)</f>
        <v>12.675000000000001</v>
      </c>
      <c r="J26" s="879">
        <f>IFERROR(VLOOKUP(年度マスタ!$K$4&amp;"_"&amp;J$20,データシート1!$A:$BU,MATCH("ba_"&amp;$D26,データシート1!$A$1:$BU$1,0),0),0)</f>
        <v>12.335000000000001</v>
      </c>
      <c r="K26" s="879">
        <f>IFERROR(VLOOKUP(年度マスタ!$K$4&amp;"_"&amp;K$20,データシート1!$A:$BU,MATCH("ba_"&amp;$D26,データシート1!$A$1:$BU$1,0),0),0)</f>
        <v>12.219000000000001</v>
      </c>
      <c r="L26" s="879">
        <f>IFERROR(VLOOKUP(年度マスタ!$K$4&amp;"_"&amp;L$20,データシート1!$A:$BU,MATCH("ba_"&amp;$D26,データシート1!$A$1:$BU$1,0),0),0)</f>
        <v>11.781000000000001</v>
      </c>
      <c r="M26" s="879">
        <f>IFERROR(VLOOKUP(年度マスタ!$K$4&amp;"_"&amp;M$20,データシート1!$A:$BU,MATCH("ba_"&amp;$D26,データシート1!$A$1:$BU$1,0),0),0)</f>
        <v>9.8669999999999991</v>
      </c>
      <c r="N26" s="879">
        <f>IFERROR(VLOOKUP(年度マスタ!$K$4&amp;"_"&amp;N$20,データシート1!$A:$BU,MATCH("ba_"&amp;$D26,データシート1!$A$1:$BU$1,0),0),0)</f>
        <v>9.6999999999999993</v>
      </c>
      <c r="O26" s="879">
        <f>IFERROR(VLOOKUP(年度マスタ!$K$4&amp;"_"&amp;O$20,データシート1!$A:$BU,MATCH("ba_"&amp;$D26,データシート1!$A$1:$BU$1,0),0),0)</f>
        <v>9.6840000000000011</v>
      </c>
      <c r="P26" s="880">
        <f>IFERROR(VLOOKUP(年度マスタ!$K$4&amp;"_"&amp;P$20,データシート1!$A:$BU,MATCH("ba_"&amp;$D26,データシート1!$A$1:$BU$1,0),0),0)</f>
        <v>9.1120000000000001</v>
      </c>
      <c r="Z26" s="273"/>
      <c r="AB26" s="272"/>
      <c r="AC26" s="522"/>
      <c r="AD26" s="410"/>
      <c r="AE26" s="409" t="s">
        <v>184</v>
      </c>
      <c r="AF26" s="881">
        <f>①CO2排出量の現状把握!Z36</f>
        <v>319.28956513378012</v>
      </c>
      <c r="AG26" s="881">
        <f>①CO2排出量の現状把握!AA36</f>
        <v>421.79122319598741</v>
      </c>
      <c r="AH26" s="881">
        <f>①CO2排出量の現状把握!AB36</f>
        <v>437.78966325491689</v>
      </c>
      <c r="AI26" s="881">
        <f>①CO2排出量の現状把握!AC36</f>
        <v>421.94509025347708</v>
      </c>
      <c r="AJ26" s="881">
        <f>①CO2排出量の現状把握!AD36</f>
        <v>425.62416606182768</v>
      </c>
      <c r="AK26" s="881">
        <f>①CO2排出量の現状把握!AE36</f>
        <v>453.72695597828454</v>
      </c>
      <c r="AL26" s="881">
        <f>①CO2排出量の現状把握!AF36</f>
        <v>391.20421732943993</v>
      </c>
      <c r="AM26" s="881">
        <f>①CO2排出量の現状把握!AG36</f>
        <v>375.46955838270088</v>
      </c>
      <c r="AN26" s="881">
        <f>①CO2排出量の現状把握!AH36</f>
        <v>333.96547949535153</v>
      </c>
      <c r="AO26" s="881">
        <f>①CO2排出量の現状把握!AI36</f>
        <v>369.2974834725357</v>
      </c>
      <c r="AP26" s="882">
        <f>①CO2排出量の現状把握!AJ36</f>
        <v>363.8910659749215</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5.0389999999999997</v>
      </c>
      <c r="BG26" s="952">
        <f t="shared" si="2"/>
        <v>5.0389999999999997</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0.67433423044325147</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3.2206409381344452</v>
      </c>
      <c r="AG27" s="881">
        <f>①CO2排出量の現状把握!AA37</f>
        <v>3.0535479638876328</v>
      </c>
      <c r="AH27" s="881">
        <f>①CO2排出量の現状把握!AB37</f>
        <v>2.739557759468612</v>
      </c>
      <c r="AI27" s="881">
        <f>①CO2排出量の現状把握!AC37</f>
        <v>2.6307024278926159</v>
      </c>
      <c r="AJ27" s="881">
        <f>①CO2排出量の現状把握!AD37</f>
        <v>2.5119279769002731</v>
      </c>
      <c r="AK27" s="881">
        <f>①CO2排出量の現状把握!AE37</f>
        <v>2.4739044145195055</v>
      </c>
      <c r="AL27" s="881">
        <f>①CO2排出量の現状把握!AF37</f>
        <v>2.5532709953304256</v>
      </c>
      <c r="AM27" s="881">
        <f>①CO2排出量の現状把握!AG37</f>
        <v>2.3848280285935326</v>
      </c>
      <c r="AN27" s="881">
        <f>①CO2排出量の現状把握!AH37</f>
        <v>2.1690563398408531</v>
      </c>
      <c r="AO27" s="881">
        <f>①CO2排出量の現状把握!AI37</f>
        <v>1.7993699867999464</v>
      </c>
      <c r="AP27" s="882">
        <f>①CO2排出量の現状把握!AJ37</f>
        <v>2.2597773450867917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11.136546194329039</v>
      </c>
      <c r="AG28" s="881">
        <f>①CO2排出量の現状把握!AA38</f>
        <v>10.981700555977559</v>
      </c>
      <c r="AH28" s="881">
        <f>①CO2排出量の現状把握!AB38</f>
        <v>10.04619632959354</v>
      </c>
      <c r="AI28" s="881">
        <f>①CO2排出量の現状把握!AC38</f>
        <v>9.2902242763982272</v>
      </c>
      <c r="AJ28" s="881">
        <f>①CO2排出量の現状把握!AD38</f>
        <v>10.262690982159549</v>
      </c>
      <c r="AK28" s="881">
        <f>①CO2排出量の現状把握!AE38</f>
        <v>11.259908064195283</v>
      </c>
      <c r="AL28" s="881">
        <f>①CO2排出量の現状把握!AF38</f>
        <v>13.31670031353263</v>
      </c>
      <c r="AM28" s="881">
        <f>①CO2排出量の現状把握!AG38</f>
        <v>8.742747195350038</v>
      </c>
      <c r="AN28" s="881">
        <f>①CO2排出量の現状把握!AH38</f>
        <v>8.8172003757317707</v>
      </c>
      <c r="AO28" s="881">
        <f>①CO2排出量の現状把握!AI38</f>
        <v>8.0059560805498151</v>
      </c>
      <c r="AP28" s="882">
        <f>①CO2排出量の現状把握!AJ38</f>
        <v>7.8035579862100484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67.743872002501703</v>
      </c>
      <c r="AG29" s="883">
        <f>①CO2排出量の現状把握!AA39</f>
        <v>69.680509936813792</v>
      </c>
      <c r="AH29" s="883">
        <f>①CO2排出量の現状把握!AB39</f>
        <v>73.614398842281787</v>
      </c>
      <c r="AI29" s="883">
        <f>①CO2排出量の現状把握!AC39</f>
        <v>76.612769724606792</v>
      </c>
      <c r="AJ29" s="883">
        <f>①CO2排出量の現状把握!AD39</f>
        <v>77.018115479322248</v>
      </c>
      <c r="AK29" s="883">
        <f>①CO2排出量の現状把握!AE39</f>
        <v>65.284959907187485</v>
      </c>
      <c r="AL29" s="883">
        <f>①CO2排出量の現状把握!AF39</f>
        <v>65.12585249401458</v>
      </c>
      <c r="AM29" s="883">
        <f>①CO2排出量の現状把握!AG39</f>
        <v>64.182091905793669</v>
      </c>
      <c r="AN29" s="883">
        <f>①CO2排出量の現状把握!AH39</f>
        <v>64.16119566740177</v>
      </c>
      <c r="AO29" s="883">
        <f>①CO2排出量の現状把握!AI39</f>
        <v>54.599475574476763</v>
      </c>
      <c r="AP29" s="884">
        <f>①CO2排出量の現状把握!AJ39</f>
        <v>58.827357067623709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2.3959999999999999</v>
      </c>
      <c r="BG30" s="952">
        <f t="shared" si="2"/>
        <v>2.3959999999999999</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8.7769109195952905E-2</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0.19749589354365166</v>
      </c>
      <c r="AG32" s="461">
        <f t="shared" si="16"/>
        <v>0.17870178509635132</v>
      </c>
      <c r="AH32" s="461">
        <f t="shared" si="16"/>
        <v>0.193242975868891</v>
      </c>
      <c r="AI32" s="461">
        <f t="shared" si="16"/>
        <v>0.21002635721023541</v>
      </c>
      <c r="AJ32" s="461">
        <f t="shared" si="16"/>
        <v>0.2024574667589068</v>
      </c>
      <c r="AK32" s="461">
        <f t="shared" si="16"/>
        <v>0.18576028812820167</v>
      </c>
      <c r="AL32" s="461">
        <f t="shared" si="16"/>
        <v>0.22353661754642284</v>
      </c>
      <c r="AM32" s="461">
        <f t="shared" si="16"/>
        <v>0.22537640212791207</v>
      </c>
      <c r="AN32" s="461">
        <f t="shared" si="16"/>
        <v>0.23028849165789786</v>
      </c>
      <c r="AO32" s="461">
        <f t="shared" si="16"/>
        <v>0.18914818486226925</v>
      </c>
      <c r="AP32" s="461">
        <f t="shared" si="16"/>
        <v>0.1972264272891753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0.23078000752890979</v>
      </c>
      <c r="AG33" s="458">
        <f t="shared" ref="AG33:AP33" si="17">IFERROR(IF(G22/AG25&gt;1,1,G22/AG25),0)</f>
        <v>0.20058671437699221</v>
      </c>
      <c r="AH33" s="458">
        <f t="shared" si="17"/>
        <v>0.21717784910865515</v>
      </c>
      <c r="AI33" s="458">
        <f t="shared" si="17"/>
        <v>0.21789906631291273</v>
      </c>
      <c r="AJ33" s="458">
        <f t="shared" si="17"/>
        <v>0.20988881161159229</v>
      </c>
      <c r="AK33" s="458">
        <f t="shared" si="17"/>
        <v>0.18556423523267149</v>
      </c>
      <c r="AL33" s="458">
        <f t="shared" si="17"/>
        <v>0.23035850126896643</v>
      </c>
      <c r="AM33" s="458">
        <f t="shared" si="17"/>
        <v>0.23727025377619992</v>
      </c>
      <c r="AN33" s="458">
        <f>IFERROR(IF(N22/AN25&gt;1,1,N22/AN25),0)</f>
        <v>0.24500239056145257</v>
      </c>
      <c r="AO33" s="458">
        <f t="shared" si="17"/>
        <v>0.19084532791463799</v>
      </c>
      <c r="AP33" s="458">
        <f t="shared" si="17"/>
        <v>0.20388582066070252</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10.351000000000001</v>
      </c>
      <c r="BG33" s="952">
        <f t="shared" si="2"/>
        <v>10.351000000000001</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1.3227501044318277</v>
      </c>
    </row>
    <row r="34" spans="2:63" ht="15.95" customHeight="1" thickBot="1">
      <c r="B34" s="285"/>
      <c r="Z34" s="273"/>
      <c r="AB34" s="272"/>
      <c r="AC34" s="522"/>
      <c r="AD34" s="410"/>
      <c r="AE34" s="409" t="s">
        <v>184</v>
      </c>
      <c r="AF34" s="459">
        <f>IFERROR(IF(F23/AF26&gt;1,1,F23/AF26),0)</f>
        <v>0.24115727041608123</v>
      </c>
      <c r="AG34" s="459">
        <f t="shared" ref="AG34:AP36" si="18">IFERROR(IF(G23/AG26&gt;1,1,G23/AG26),0)</f>
        <v>0.20726130652410327</v>
      </c>
      <c r="AH34" s="459">
        <f t="shared" si="18"/>
        <v>0.2235205812591807</v>
      </c>
      <c r="AI34" s="459">
        <f t="shared" si="18"/>
        <v>0.22405521994155006</v>
      </c>
      <c r="AJ34" s="459">
        <f t="shared" si="18"/>
        <v>0.21618838246753491</v>
      </c>
      <c r="AK34" s="459">
        <f t="shared" si="18"/>
        <v>0.19118105913053043</v>
      </c>
      <c r="AL34" s="459">
        <f t="shared" si="18"/>
        <v>0.23970344859813233</v>
      </c>
      <c r="AM34" s="459">
        <f t="shared" si="18"/>
        <v>0.24430209574142192</v>
      </c>
      <c r="AN34" s="459">
        <f t="shared" si="18"/>
        <v>0.25306208332581975</v>
      </c>
      <c r="AO34" s="459">
        <f t="shared" si="18"/>
        <v>0.19591251832990245</v>
      </c>
      <c r="AP34" s="459">
        <f t="shared" si="18"/>
        <v>0.20952424263489489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5.399</v>
      </c>
      <c r="BG36" s="952">
        <f t="shared" si="2"/>
        <v>5.399</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0.4460327004826119</v>
      </c>
    </row>
    <row r="37" spans="2:63" ht="15.95" customHeight="1">
      <c r="B37" s="290"/>
      <c r="C37" s="29"/>
      <c r="Z37" s="273"/>
      <c r="AB37" s="272"/>
      <c r="AC37" s="522"/>
      <c r="AD37" s="408" t="s">
        <v>199</v>
      </c>
      <c r="AE37" s="413"/>
      <c r="AF37" s="460">
        <f>IFERROR(IF(F26/AF29&gt;1,1,F26/AF29),0)</f>
        <v>3.3567611841201279E-2</v>
      </c>
      <c r="AG37" s="460">
        <f t="shared" ref="AG37:AP37" si="21">IFERROR(IF(G26/AG29&gt;1,1,G26/AG29),0)</f>
        <v>4.1819441370943067E-2</v>
      </c>
      <c r="AH37" s="460">
        <f t="shared" si="21"/>
        <v>4.6743572644970074E-2</v>
      </c>
      <c r="AI37" s="460">
        <f t="shared" si="21"/>
        <v>0.16544239355347304</v>
      </c>
      <c r="AJ37" s="460">
        <f t="shared" si="21"/>
        <v>0.160157125674046</v>
      </c>
      <c r="AK37" s="460">
        <f t="shared" si="21"/>
        <v>0.18716408828880604</v>
      </c>
      <c r="AL37" s="460">
        <f t="shared" si="21"/>
        <v>0.1808959046038244</v>
      </c>
      <c r="AM37" s="460">
        <f t="shared" si="21"/>
        <v>0.15373447182872693</v>
      </c>
      <c r="AN37" s="460">
        <f t="shared" si="21"/>
        <v>0.15118172127406684</v>
      </c>
      <c r="AO37" s="460">
        <f t="shared" si="21"/>
        <v>0.1773643409228442</v>
      </c>
      <c r="AP37" s="460">
        <f t="shared" si="21"/>
        <v>0.15489392102938601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7.0529999999999999</v>
      </c>
      <c r="BG38" s="952">
        <f t="shared" si="2"/>
        <v>7.0529999999999999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0.51246348957302879</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2.343</v>
      </c>
      <c r="BG41" s="952">
        <f t="shared" si="22"/>
        <v>2.343</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0.27654953861847054</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6.7690000000000001</v>
      </c>
      <c r="BG42" s="952">
        <f t="shared" si="22"/>
        <v>6.7690000000000001</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1.0149913884017221</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79.272999999999996</v>
      </c>
      <c r="G55" s="885">
        <f t="shared" ref="G55:P55" si="32">SUM(G56,G57,G60,G61,G62,G63,G64,G65,)</f>
        <v>90.334999999999994</v>
      </c>
      <c r="H55" s="885">
        <f t="shared" si="32"/>
        <v>101.29600000000001</v>
      </c>
      <c r="I55" s="885">
        <f t="shared" si="32"/>
        <v>107.214</v>
      </c>
      <c r="J55" s="885">
        <f t="shared" si="32"/>
        <v>104.35</v>
      </c>
      <c r="K55" s="885">
        <f t="shared" si="32"/>
        <v>98.962999999999994</v>
      </c>
      <c r="L55" s="885">
        <f t="shared" si="32"/>
        <v>105.554</v>
      </c>
      <c r="M55" s="885">
        <f t="shared" si="32"/>
        <v>101.595</v>
      </c>
      <c r="N55" s="885">
        <f t="shared" si="32"/>
        <v>94.213999999999999</v>
      </c>
      <c r="O55" s="885">
        <f t="shared" si="32"/>
        <v>82.034000000000006</v>
      </c>
      <c r="P55" s="886">
        <f t="shared" si="32"/>
        <v>85.355999999999995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79.272999999999996</v>
      </c>
      <c r="G56" s="887">
        <f>IFERROR(VLOOKUP(年度マスタ!$K$4&amp;"_"&amp;G$54,データシート1!$A:$CE,MATCH("bc_"&amp;$C56,データシート1!$A$1:$CE$1,0),0),0)</f>
        <v>90.334999999999994</v>
      </c>
      <c r="H56" s="887">
        <f>IFERROR(VLOOKUP(年度マスタ!$K$4&amp;"_"&amp;H$54,データシート1!$A:$CE,MATCH("bc_"&amp;$C56,データシート1!$A$1:$CE$1,0),0),0)</f>
        <v>101.29600000000001</v>
      </c>
      <c r="I56" s="887">
        <f>IFERROR(VLOOKUP(年度マスタ!$K$4&amp;"_"&amp;I$54,データシート1!$A:$CE,MATCH("bc_"&amp;$C56,データシート1!$A$1:$CE$1,0),0),0)</f>
        <v>107.214</v>
      </c>
      <c r="J56" s="887">
        <f>IFERROR(VLOOKUP(年度マスタ!$K$4&amp;"_"&amp;J$54,データシート1!$A:$CE,MATCH("bc_"&amp;$C56,データシート1!$A$1:$CE$1,0),0),0)</f>
        <v>104.35</v>
      </c>
      <c r="K56" s="887">
        <f>IFERROR(VLOOKUP(年度マスタ!$K$4&amp;"_"&amp;K$54,データシート1!$A:$CE,MATCH("bc_"&amp;$C56,データシート1!$A$1:$CE$1,0),0),0)</f>
        <v>98.962999999999994</v>
      </c>
      <c r="L56" s="887">
        <f>IFERROR(VLOOKUP(年度マスタ!$K$4&amp;"_"&amp;L$54,データシート1!$A:$CE,MATCH("bc_"&amp;$C56,データシート1!$A$1:$CE$1,0),0),0)</f>
        <v>105.554</v>
      </c>
      <c r="M56" s="887">
        <f>IFERROR(VLOOKUP(年度マスタ!$K$4&amp;"_"&amp;M$54,データシート1!$A:$CE,MATCH("bc_"&amp;$C56,データシート1!$A$1:$CE$1,0),0),0)</f>
        <v>101.595</v>
      </c>
      <c r="N56" s="887">
        <f>IFERROR(VLOOKUP(年度マスタ!$K$4&amp;"_"&amp;N$54,データシート1!$A:$CE,MATCH("bc_"&amp;$C56,データシート1!$A$1:$CE$1,0),0),0)</f>
        <v>94.213999999999999</v>
      </c>
      <c r="O56" s="887">
        <f>IFERROR(VLOOKUP(年度マスタ!$K$4&amp;"_"&amp;O$54,データシート1!$A:$CE,MATCH("bc_"&amp;$C56,データシート1!$A$1:$CE$1,0),0),0)</f>
        <v>82.034000000000006</v>
      </c>
      <c r="P56" s="888">
        <f>IFERROR(VLOOKUP(年度マスタ!$K$4&amp;"_"&amp;P$54,データシート1!$A:$CE,MATCH("bc_"&amp;$C56,データシート1!$A$1:$CE$1,0),0),0)</f>
        <v>85.355999999999995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愛川町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1758.7</v>
      </c>
      <c r="K6" s="619">
        <f>VLOOKUP(年度マスタ!$K$4&amp;"_"&amp;K$5,データシート1!$A:$BT,MATCH("cb_"&amp;$G6,データシート1!$A$1:$BT$1,0),0)</f>
        <v>2000.7</v>
      </c>
      <c r="L6" s="619">
        <f>VLOOKUP(年度マスタ!$K$4&amp;"_"&amp;L$5,データシート1!$A:$BT,MATCH("cb_"&amp;$G6,データシート1!$A$1:$BT$1,0),0)</f>
        <v>2191.9</v>
      </c>
      <c r="M6" s="619">
        <f>VLOOKUP(年度マスタ!$K$4&amp;"_"&amp;M$5,データシート1!$A:$BT,MATCH("cb_"&amp;$G6,データシート1!$A$1:$BT$1,0),0)</f>
        <v>2381.8000000000002</v>
      </c>
      <c r="N6" s="619">
        <f>VLOOKUP(年度マスタ!$K$4&amp;"_"&amp;N$5,データシート1!$A:$BT,MATCH("cb_"&amp;$G6,データシート1!$A$1:$BT$1,0),0)</f>
        <v>2605.0000000000032</v>
      </c>
      <c r="O6" s="619">
        <f>VLOOKUP(年度マスタ!$K$4&amp;"_"&amp;O$5,データシート1!$A:$BT,MATCH("cb_"&amp;$G6,データシート1!$A$1:$BT$1,0),0)</f>
        <v>2906.200000000003</v>
      </c>
      <c r="P6" s="619">
        <f>VLOOKUP(年度マスタ!$K$4&amp;"_"&amp;P$5,データシート1!$A:$BT,MATCH("cb_"&amp;$G6,データシート1!$A$1:$BT$1,0),0)</f>
        <v>3112.600000000004</v>
      </c>
      <c r="Q6" s="619">
        <f>VLOOKUP(年度マスタ!$K$4&amp;"_"&amp;Q$5,データシート1!$A:$BT,MATCH("cb_"&amp;$G6,データシート1!$A$1:$BT$1,0),0)</f>
        <v>3593.5000000000055</v>
      </c>
      <c r="R6" s="633">
        <f>VLOOKUP(年度マスタ!$K$4&amp;"_"&amp;R$5,データシート1!$A:$BT,MATCH("cb_"&amp;$G6,データシート1!$A$1:$BT$1,0),0)</f>
        <v>3893.1000000000054</v>
      </c>
      <c r="S6" s="568"/>
      <c r="T6" s="190"/>
      <c r="U6" s="581"/>
      <c r="V6" s="195"/>
      <c r="W6" s="195"/>
      <c r="X6" s="195"/>
      <c r="Y6" s="196" t="s">
        <v>372</v>
      </c>
      <c r="Z6" s="663" t="s">
        <v>373</v>
      </c>
      <c r="AA6" s="663"/>
      <c r="AB6" s="663"/>
      <c r="AC6" s="664">
        <f>SUM(AC7:AC8)</f>
        <v>223585</v>
      </c>
      <c r="AD6" s="664">
        <f>SUM(AD7:AD8)</f>
        <v>304657.41399999993</v>
      </c>
      <c r="AE6" s="665">
        <f>$AD6*3600/100000000</f>
        <v>10.967666903999998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8859.1</v>
      </c>
      <c r="K7" s="617">
        <f>VLOOKUP(年度マスタ!$K$4&amp;"_"&amp;K$5,データシート1!$A:$BT,MATCH("cb_"&amp;$G7,データシート1!$A$1:$BT$1,0),0)</f>
        <v>10334.6</v>
      </c>
      <c r="L7" s="617">
        <f>VLOOKUP(年度マスタ!$K$4&amp;"_"&amp;L$5,データシート1!$A:$BT,MATCH("cb_"&amp;$G7,データシート1!$A$1:$BT$1,0),0)</f>
        <v>10493.3</v>
      </c>
      <c r="M7" s="617">
        <f>VLOOKUP(年度マスタ!$K$4&amp;"_"&amp;M$5,データシート1!$A:$BT,MATCH("cb_"&amp;$G7,データシート1!$A$1:$BT$1,0),0)</f>
        <v>10550.4</v>
      </c>
      <c r="N7" s="617">
        <f>VLOOKUP(年度マスタ!$K$4&amp;"_"&amp;N$5,データシート1!$A:$BT,MATCH("cb_"&amp;$G7,データシート1!$A$1:$BT$1,0),0)</f>
        <v>11694.1</v>
      </c>
      <c r="O7" s="617">
        <f>VLOOKUP(年度マスタ!$K$4&amp;"_"&amp;O$5,データシート1!$A:$BT,MATCH("cb_"&amp;$G7,データシート1!$A$1:$BT$1,0),0)</f>
        <v>11749.3</v>
      </c>
      <c r="P7" s="617">
        <f>VLOOKUP(年度マスタ!$K$4&amp;"_"&amp;P$5,データシート1!$A:$BT,MATCH("cb_"&amp;$G7,データシート1!$A$1:$BT$1,0),0)</f>
        <v>11779.2</v>
      </c>
      <c r="Q7" s="617">
        <f>VLOOKUP(年度マスタ!$K$4&amp;"_"&amp;Q$5,データシート1!$A:$BT,MATCH("cb_"&amp;$G7,データシート1!$A$1:$BT$1,0),0)</f>
        <v>11779.200000000003</v>
      </c>
      <c r="R7" s="634">
        <f>VLOOKUP(年度マスタ!$K$4&amp;"_"&amp;R$5,データシート1!$A:$BT,MATCH("cb_"&amp;$G7,データシート1!$A$1:$BT$1,0),0)</f>
        <v>11817.000000000002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167606</v>
      </c>
      <c r="AD7" s="1022">
        <f>VLOOKUP(年度マスタ!$K$4&amp;"_"&amp;年度マスタ!$K$9,データシート3!A:AB,MATCH("ea_"&amp;$Y7&amp;"_年間発電",データシート3!$A$1:$AB$1,0),0)/10^3</f>
        <v>228714.38899999997</v>
      </c>
      <c r="AE7" s="554">
        <f t="shared" ref="AE7:AE16" si="0">$AD7*3600/100000000</f>
        <v>8.2337180039999982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55979</v>
      </c>
      <c r="AD8" s="1022">
        <f>VLOOKUP(年度マスタ!$K$4&amp;"_"&amp;年度マスタ!$K$9,データシート3!A:AB,MATCH("ea_"&amp;$Y8&amp;"_年間発電",データシート3!$A$1:$AB$1,0),0)/10^3</f>
        <v>75943.02499999998</v>
      </c>
      <c r="AE8" s="554">
        <f t="shared" si="0"/>
        <v>2.7339488999999992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100</v>
      </c>
      <c r="K9" s="617">
        <f>VLOOKUP(年度マスタ!$K$4&amp;"_"&amp;K$5,データシート1!$A:$BT,MATCH("cb_"&amp;$G9,データシート1!$A$1:$BT$1,0),0)</f>
        <v>100</v>
      </c>
      <c r="L9" s="617">
        <f>VLOOKUP(年度マスタ!$K$4&amp;"_"&amp;L$5,データシート1!$A:$BT,MATCH("cb_"&amp;$G9,データシート1!$A$1:$BT$1,0),0)</f>
        <v>100</v>
      </c>
      <c r="M9" s="617">
        <f>VLOOKUP(年度マスタ!$K$4&amp;"_"&amp;M$5,データシート1!$A:$BT,MATCH("cb_"&amp;$G9,データシート1!$A$1:$BT$1,0),0)</f>
        <v>100</v>
      </c>
      <c r="N9" s="617">
        <f>VLOOKUP(年度マスタ!$K$4&amp;"_"&amp;N$5,データシート1!$A:$BT,MATCH("cb_"&amp;$G9,データシート1!$A$1:$BT$1,0),0)</f>
        <v>100</v>
      </c>
      <c r="O9" s="617">
        <f>VLOOKUP(年度マスタ!$K$4&amp;"_"&amp;O$5,データシート1!$A:$BT,MATCH("cb_"&amp;$G9,データシート1!$A$1:$BT$1,0),0)</f>
        <v>100</v>
      </c>
      <c r="P9" s="617">
        <f>VLOOKUP(年度マスタ!$K$4&amp;"_"&amp;P$5,データシート1!$A:$BT,MATCH("cb_"&amp;$G9,データシート1!$A$1:$BT$1,0),0)</f>
        <v>100</v>
      </c>
      <c r="Q9" s="617">
        <f>VLOOKUP(年度マスタ!$K$4&amp;"_"&amp;Q$5,データシート1!$A:$BT,MATCH("cb_"&amp;$G9,データシート1!$A$1:$BT$1,0),0)</f>
        <v>100</v>
      </c>
      <c r="R9" s="634">
        <f>VLOOKUP(年度マスタ!$K$4&amp;"_"&amp;R$5,データシート1!$A:$BT,MATCH("cb_"&amp;$G9,データシート1!$A$1:$BT$1,0),0)</f>
        <v>100</v>
      </c>
      <c r="S9" s="568"/>
      <c r="T9" s="190"/>
      <c r="U9" s="581"/>
      <c r="V9" s="195"/>
      <c r="W9" s="195"/>
      <c r="X9" s="195"/>
      <c r="Y9" s="196" t="s">
        <v>381</v>
      </c>
      <c r="Z9" s="208" t="s">
        <v>377</v>
      </c>
      <c r="AA9" s="208"/>
      <c r="AB9" s="208"/>
      <c r="AC9" s="666">
        <f>VLOOKUP(年度マスタ!$K$4&amp;"_"&amp;年度マスタ!$K$9,データシート3!A:AB,MATCH("ea_"&amp;$Y9&amp;"_設備",データシート3!$A$1:$AB$1,0),0)</f>
        <v>100</v>
      </c>
      <c r="AD9" s="666">
        <f>VLOOKUP(年度マスタ!$K$4&amp;"_"&amp;年度マスタ!$K$9,データシート3!A:AB,MATCH("ea_"&amp;$Y9&amp;"_年間発電",データシート3!$A$1:$AB$1,0),0)/10^3</f>
        <v>190.52699999999996</v>
      </c>
      <c r="AE9" s="667">
        <f t="shared" si="0"/>
        <v>6.8589719999999988E-3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1256</v>
      </c>
      <c r="AD10" s="666">
        <f>SUM(AD11:AD12)</f>
        <v>8238.2860000000001</v>
      </c>
      <c r="AE10" s="667">
        <f t="shared" si="0"/>
        <v>0.29657829600000002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1256</v>
      </c>
      <c r="AD11" s="1022">
        <f>VLOOKUP(年度マスタ!$K$4&amp;"_"&amp;年度マスタ!$K$9,データシート3!A:AB,MATCH("ea_"&amp;$Y11&amp;"_年間発電",データシート3!$A$1:$AB$1,0),0)/10^3</f>
        <v>8238.2860000000001</v>
      </c>
      <c r="AE11" s="554">
        <f t="shared" si="0"/>
        <v>0.29657829600000002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10717.800000000001</v>
      </c>
      <c r="K12" s="651">
        <f t="shared" ref="K12:Q12" si="1">SUM(K6:K11)</f>
        <v>12435.300000000001</v>
      </c>
      <c r="L12" s="651">
        <f t="shared" si="1"/>
        <v>12785.199999999999</v>
      </c>
      <c r="M12" s="651">
        <f t="shared" si="1"/>
        <v>13032.2</v>
      </c>
      <c r="N12" s="651">
        <f t="shared" si="1"/>
        <v>14399.100000000004</v>
      </c>
      <c r="O12" s="651">
        <f t="shared" si="1"/>
        <v>14755.500000000002</v>
      </c>
      <c r="P12" s="651">
        <f t="shared" si="1"/>
        <v>14991.800000000005</v>
      </c>
      <c r="Q12" s="651">
        <f t="shared" si="1"/>
        <v>15472.700000000008</v>
      </c>
      <c r="R12" s="652">
        <f t="shared" ref="R12" si="2">SUM(R6:R11)</f>
        <v>15810.100000000008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3.99344849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15.802289330000001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2110.6510439999997</v>
      </c>
      <c r="K19" s="615">
        <f>K6*別紙!$C5/100*別紙!$E5/10^3</f>
        <v>2401.0800840000002</v>
      </c>
      <c r="L19" s="615">
        <f>L6*別紙!$C5/100*別紙!$E5/10^3</f>
        <v>2630.543028</v>
      </c>
      <c r="M19" s="615">
        <f>M6*別紙!$C5/100*別紙!$E5/10^3</f>
        <v>2858.4458159999999</v>
      </c>
      <c r="N19" s="615">
        <f>N6*別紙!$C5/100*別紙!$E5/10^3</f>
        <v>3126.3126000000038</v>
      </c>
      <c r="O19" s="615">
        <f>O6*別紙!$C5/100*別紙!$E5/10^3</f>
        <v>3487.7887440000036</v>
      </c>
      <c r="P19" s="615">
        <f>P6*別紙!$C5/100*別紙!$E5/10^3</f>
        <v>3735.4935120000046</v>
      </c>
      <c r="Q19" s="615">
        <f>Q6*別紙!$C5/100*別紙!$E5/10^3</f>
        <v>4312.6312200000066</v>
      </c>
      <c r="R19" s="639">
        <f>R6*別紙!$C5/100*別紙!$E5/10^3</f>
        <v>4672.1871720000072</v>
      </c>
      <c r="S19" s="572"/>
      <c r="T19" s="191"/>
      <c r="U19" s="588"/>
      <c r="W19" s="201"/>
      <c r="X19" s="201"/>
      <c r="Y19" s="173"/>
      <c r="Z19" s="628" t="s">
        <v>389</v>
      </c>
      <c r="AA19" s="671"/>
      <c r="AB19" s="672"/>
      <c r="AC19" s="673">
        <f>SUM($AC$6,$AC$9,$AC$10,$AC$13)</f>
        <v>224941</v>
      </c>
      <c r="AD19" s="673">
        <f>SUM($AD$6,$AD$9,$AD$10,$AD$13)</f>
        <v>313086.22699999996</v>
      </c>
      <c r="AE19" s="674">
        <f>SUM($AE$6,$AE$9,$AE$10,$AE$13,$AE$17,$AE$18)</f>
        <v>31.066841992000001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11718.463116000001</v>
      </c>
      <c r="K20" s="617">
        <f>K7*別紙!$C6/100*別紙!$E6/10^3</f>
        <v>13670.195495999998</v>
      </c>
      <c r="L20" s="617">
        <f>L7*別紙!$C6/100*別紙!$E6/10^3</f>
        <v>13880.117507999999</v>
      </c>
      <c r="M20" s="617">
        <f>M7*別紙!$C6/100*別紙!$E6/10^3</f>
        <v>13955.647103999998</v>
      </c>
      <c r="N20" s="617">
        <f>N7*別紙!$C6/100*別紙!$E6/10^3</f>
        <v>15468.487716</v>
      </c>
      <c r="O20" s="617">
        <f>O7*別紙!$C6/100*別紙!$E6/10^3</f>
        <v>15541.504068</v>
      </c>
      <c r="P20" s="617">
        <f>P7*別紙!$C6/100*別紙!$E6/10^3</f>
        <v>15581.054592</v>
      </c>
      <c r="Q20" s="617">
        <f>Q7*別紙!$C6/100*別紙!$E6/10^3</f>
        <v>15581.054592000004</v>
      </c>
      <c r="R20" s="634">
        <f>R7*別紙!$C6/100*別紙!$E6/10^3</f>
        <v>15631.054920000002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525.6</v>
      </c>
      <c r="K22" s="617">
        <f>K9*別紙!$C8/100*別紙!$E8/10^3</f>
        <v>525.6</v>
      </c>
      <c r="L22" s="617">
        <f>L9*別紙!$C8/100*別紙!$E8/10^3</f>
        <v>525.6</v>
      </c>
      <c r="M22" s="617">
        <f>M9*別紙!$C8/100*別紙!$E8/10^3</f>
        <v>525.6</v>
      </c>
      <c r="N22" s="617">
        <f>N9*別紙!$C8/100*別紙!$E8/10^3</f>
        <v>525.6</v>
      </c>
      <c r="O22" s="617">
        <f>O9*別紙!$C8/100*別紙!$E8/10^3</f>
        <v>525.6</v>
      </c>
      <c r="P22" s="617">
        <f>P9*別紙!$C8/100*別紙!$E8/10^3</f>
        <v>525.6</v>
      </c>
      <c r="Q22" s="617">
        <f>Q9*別紙!$C8/100*別紙!$E8/10^3</f>
        <v>525.6</v>
      </c>
      <c r="R22" s="634">
        <f>R9*別紙!$C8/100*別紙!$E8/10^3</f>
        <v>525.6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14354.714160000001</v>
      </c>
      <c r="K25" s="657">
        <f t="shared" si="3"/>
        <v>16596.875579999996</v>
      </c>
      <c r="L25" s="657">
        <f t="shared" si="3"/>
        <v>17036.260535999998</v>
      </c>
      <c r="M25" s="657">
        <f t="shared" si="3"/>
        <v>17339.692919999998</v>
      </c>
      <c r="N25" s="657">
        <f t="shared" si="3"/>
        <v>19120.400316000003</v>
      </c>
      <c r="O25" s="657">
        <f t="shared" si="3"/>
        <v>19554.892812000002</v>
      </c>
      <c r="P25" s="657">
        <f t="shared" si="3"/>
        <v>19842.148104000004</v>
      </c>
      <c r="Q25" s="657">
        <f t="shared" si="3"/>
        <v>20419.285812000009</v>
      </c>
      <c r="R25" s="658">
        <f t="shared" ref="R25" si="4">SUM(R19:R24)</f>
        <v>20828.842092000006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391641.34364483034</v>
      </c>
      <c r="K26" s="654">
        <f>(VLOOKUP(年度マスタ!$K$4&amp;"_"&amp;K$18,データシート1!$A:$BT,MATCH("da_合計",データシート1!$A$1:$BT$1,0),0))/10^3</f>
        <v>398840.44874422078</v>
      </c>
      <c r="L26" s="654">
        <f>(VLOOKUP(年度マスタ!$K$4&amp;"_"&amp;L$18,データシート1!$A:$BT,MATCH("da_合計",データシート1!$A$1:$BT$1,0),0))/10^3</f>
        <v>383313.32690665696</v>
      </c>
      <c r="M26" s="654">
        <f>(VLOOKUP(年度マスタ!$K$4&amp;"_"&amp;M$18,データシート1!$A:$BT,MATCH("da_合計",データシート1!$A$1:$BT$1,0),0))/10^3</f>
        <v>360467.94256614486</v>
      </c>
      <c r="N26" s="654">
        <f>(VLOOKUP(年度マスタ!$K$4&amp;"_"&amp;N$18,データシート1!$A:$BT,MATCH("da_合計",データシート1!$A$1:$BT$1,0),0))/10^3</f>
        <v>351807.2755299671</v>
      </c>
      <c r="O26" s="654">
        <f>(VLOOKUP(年度マスタ!$K$4&amp;"_"&amp;O$18,データシート1!$A:$BT,MATCH("da_合計",データシート1!$A$1:$BT$1,0),0))/10^3</f>
        <v>362843.29539344826</v>
      </c>
      <c r="P26" s="654">
        <f>(VLOOKUP(年度マスタ!$K$4&amp;"_"&amp;P$18,データシート1!$A:$BT,MATCH("da_合計",データシート1!$A$1:$BT$1,0),0))/10^3</f>
        <v>343256.3600465199</v>
      </c>
      <c r="Q26" s="654">
        <f>(VLOOKUP(年度マスタ!$K$4&amp;"_"&amp;Q$18,データシート1!$A:$BT,MATCH("da_合計",データシート1!$A$1:$BT$1,0),0))/10^3</f>
        <v>381748.45725759695</v>
      </c>
      <c r="R26" s="655">
        <f>Q26</f>
        <v>381748.45725759695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3.6652703788642729E-2</v>
      </c>
      <c r="K27" s="839">
        <f t="shared" ref="K27:P27" si="5">K25/K26</f>
        <v>4.161281944260295E-2</v>
      </c>
      <c r="L27" s="839">
        <f t="shared" si="5"/>
        <v>4.4444738390608071E-2</v>
      </c>
      <c r="M27" s="839">
        <f t="shared" si="5"/>
        <v>4.8103287067804132E-2</v>
      </c>
      <c r="N27" s="839">
        <f t="shared" si="5"/>
        <v>5.4349075888771151E-2</v>
      </c>
      <c r="O27" s="839">
        <f t="shared" si="5"/>
        <v>5.3893493583216691E-2</v>
      </c>
      <c r="P27" s="839">
        <f t="shared" si="5"/>
        <v>5.7805624056931945E-2</v>
      </c>
      <c r="Q27" s="839">
        <f>Q25/Q26</f>
        <v>5.3488849591398463E-2</v>
      </c>
      <c r="R27" s="840">
        <f>R25/R26</f>
        <v>5.4561692905402054E-2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5.4561692905402054E-2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0.8201375042852761</v>
      </c>
      <c r="AA52" s="173"/>
      <c r="AB52" s="678" t="s">
        <v>413</v>
      </c>
      <c r="AC52" s="679">
        <f>$AD6</f>
        <v>304657.41399999993</v>
      </c>
      <c r="AD52" s="680">
        <f>R19+R20</f>
        <v>20303.242092000008</v>
      </c>
      <c r="AE52" s="681">
        <f t="shared" ref="AE52:AE54" si="6">IFERROR(AD52/AC52,"-")</f>
        <v>6.6642862306971501E-2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68662.230257596995</v>
      </c>
      <c r="Z53" s="1130"/>
      <c r="AA53" s="173"/>
      <c r="AB53" s="678" t="s">
        <v>377</v>
      </c>
      <c r="AC53" s="679">
        <f>$AD9</f>
        <v>190.52699999999996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8238.2860000000001</v>
      </c>
      <c r="AD54" s="679">
        <f>R22</f>
        <v>525.6</v>
      </c>
      <c r="AE54" s="681">
        <f t="shared" si="6"/>
        <v>6.3799678719578326E-2</v>
      </c>
      <c r="AF54" s="473"/>
      <c r="AG54" s="41"/>
      <c r="AH54" s="420"/>
      <c r="AI54" s="442" t="s">
        <v>440</v>
      </c>
      <c r="AJ54" s="443">
        <f>VLOOKUP(年度マスタ!$K$4&amp;"_"&amp;AJ$53,データシート1!$A$1:$BT$2000,MATCH("ca_太陽光発電（10kW未満）",データシート1!$A$1:$BT$1,0),0)</f>
        <v>455</v>
      </c>
      <c r="AK54" s="443">
        <f>VLOOKUP(年度マスタ!$K$4&amp;"_"&amp;AK$53,データシート1!$A$1:$BT$2000,MATCH("ca_太陽光発電（10kW未満）",データシート1!$A$1:$BT$1,0),0)</f>
        <v>511</v>
      </c>
      <c r="AL54" s="443">
        <f>VLOOKUP(年度マスタ!$K$4&amp;"_"&amp;AL$53,データシート1!$A$1:$BT$2000,MATCH("ca_太陽光発電（10kW未満）",データシート1!$A$1:$BT$1,0),0)</f>
        <v>550</v>
      </c>
      <c r="AM54" s="443">
        <f>VLOOKUP(年度マスタ!$K$4&amp;"_"&amp;AM$53,データシート1!$A$1:$BT$2000,MATCH("ca_太陽光発電（10kW未満）",データシート1!$A$1:$BT$1,0),0)</f>
        <v>595</v>
      </c>
      <c r="AN54" s="443">
        <f>VLOOKUP(年度マスタ!$K$4&amp;"_"&amp;AN$53,データシート1!$A$1:$BT$2000,MATCH("ca_太陽光発電（10kW未満）",データシート1!$A$1:$BT$1,0),0)</f>
        <v>647</v>
      </c>
      <c r="AO54" s="443">
        <f>VLOOKUP(年度マスタ!$K$4&amp;"_"&amp;AO$53,データシート1!$A$1:$BT$2000,MATCH("ca_太陽光発電（10kW未満）",データシート1!$A$1:$BT$1,0),0)</f>
        <v>710</v>
      </c>
      <c r="AP54" s="443">
        <f>VLOOKUP(年度マスタ!$K$4&amp;"_"&amp;AP$53,データシート1!$A$1:$BT$2000,MATCH("ca_太陽光発電（10kW未満）",データシート1!$A$1:$BT$1,0),0)</f>
        <v>754</v>
      </c>
      <c r="AQ54" s="443">
        <f>VLOOKUP(年度マスタ!$K$4&amp;"_"&amp;AQ$53,データシート1!$A$1:$BT$2000,MATCH("ca_太陽光発電（10kW未満）",データシート1!$A$1:$BT$1,0),0)</f>
        <v>850</v>
      </c>
      <c r="AR54" s="443">
        <f>VLOOKUP(年度マスタ!$K$4&amp;"_"&amp;AR$53,データシート1!$A$1:$BT$2000,MATCH("ca_太陽光発電（10kW未満）",データシート1!$A$1:$BT$1,0),0)</f>
        <v>915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愛川町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神奈川県</v>
      </c>
      <c r="AY12" s="1023" t="str">
        <f>年度マスタ!$J4</f>
        <v>愛川町</v>
      </c>
      <c r="AZ12" s="1023" t="str">
        <f>年度マスタ!$K4</f>
        <v>14401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42214</v>
      </c>
      <c r="AY21" s="18" t="str">
        <f>IF(IFERROR(比較地域マスタ!$Z6,"")=0,"",IFERROR(比較地域マスタ!$Z6,""))</f>
        <v>南島原市</v>
      </c>
      <c r="BB21" s="110" t="str">
        <f t="shared" ref="BB21:BC68" si="0">AX21</f>
        <v>42214</v>
      </c>
      <c r="BC21" s="1031" t="str">
        <f t="shared" si="0"/>
        <v>南島原市</v>
      </c>
      <c r="BD21" s="34">
        <f>SUM(BE21,BI21:BK21,BQ21)</f>
        <v>216.79062648349444</v>
      </c>
      <c r="BE21" s="34">
        <f>SUM(BF21:BH21)</f>
        <v>36.100372250602575</v>
      </c>
      <c r="BF21" s="34">
        <f>VLOOKUP($AX21&amp;"_"&amp;$BC$14,データシート1!$A:$BT,MATCH($BC$12&amp;"_"&amp;BF$20,データシート1!$A$1:$BT$1,0),0)</f>
        <v>5.4291872514959634</v>
      </c>
      <c r="BG21" s="34">
        <f>VLOOKUP($AX21&amp;"_"&amp;$BC$14,データシート1!$A:$BT,MATCH($BC$12&amp;"_"&amp;BG$20,データシート1!$A$1:$BT$1,0),0)</f>
        <v>2.3279535856838267</v>
      </c>
      <c r="BH21" s="34">
        <f>VLOOKUP($AX21&amp;"_"&amp;$BC$14,データシート1!$A:$BT,MATCH($BC$12&amp;"_"&amp;BH$20,データシート1!$A$1:$BT$1,0),0)</f>
        <v>28.343231413422789</v>
      </c>
      <c r="BI21" s="34">
        <f>VLOOKUP($AX21&amp;"_"&amp;$BC$14,データシート1!$A:$BT,MATCH($BC$12&amp;"_"&amp;BI$20,データシート1!$A$1:$BT$1,0),0)</f>
        <v>34.266129380648827</v>
      </c>
      <c r="BJ21" s="34">
        <f>VLOOKUP($AX21&amp;"_"&amp;$BC$14,データシート1!$A:$BT,MATCH($BC$12&amp;"_"&amp;BJ$20,データシート1!$A$1:$BT$1,0),0)</f>
        <v>35.733896238481208</v>
      </c>
      <c r="BK21" s="34">
        <f t="shared" ref="BK21:BK68" si="1">SUM(BL21,BO21:BP21)</f>
        <v>104.37446765431943</v>
      </c>
      <c r="BL21" s="34">
        <f t="shared" ref="BL21:BL67" si="2">SUM(BM21:BN21)</f>
        <v>91.424072864526266</v>
      </c>
      <c r="BM21" s="34">
        <f>VLOOKUP($AX21&amp;"_"&amp;$BC$14,データシート1!$A:$BT,MATCH($BC$12&amp;"_"&amp;BM$20,データシート1!$A$1:$BT$1,0),0)</f>
        <v>35.822738781646258</v>
      </c>
      <c r="BN21" s="34">
        <f>VLOOKUP($AX21&amp;"_"&amp;$BC$14,データシート1!$A:$BT,MATCH($BC$12&amp;"_"&amp;BN$20,データシート1!$A$1:$BT$1,0),0)</f>
        <v>55.601334082880001</v>
      </c>
      <c r="BO21" s="34">
        <f>VLOOKUP($AX21&amp;"_"&amp;$BC$14,データシート1!$A:$BT,MATCH($BC$12&amp;"_"&amp;BO$20,データシート1!$A$1:$BT$1,0),0)</f>
        <v>2.5368614293112</v>
      </c>
      <c r="BP21" s="34">
        <f>VLOOKUP($AX21&amp;"_"&amp;$BC$14,データシート1!$A:$BT,MATCH($BC$12&amp;"_"&amp;BP$20,データシート1!$A$1:$BT$1,0),0)</f>
        <v>10.413533360481971</v>
      </c>
      <c r="BQ21" s="34">
        <f>VLOOKUP($AX21&amp;"_"&amp;$BC$14,データシート1!$A:$BT,MATCH($BC$12&amp;"_"&amp;BQ$20,データシート1!$A$1:$BT$1,0),0)</f>
        <v>6.3157609594423896</v>
      </c>
      <c r="BR21" s="35">
        <f t="shared" ref="BR21:BR68" si="3">BD21</f>
        <v>216.79062648349444</v>
      </c>
      <c r="BT21" s="111" t="str">
        <f t="shared" ref="BT21:BT68" si="4">AY21</f>
        <v>南島原市</v>
      </c>
      <c r="BU21" s="34">
        <f>BD21</f>
        <v>216.79062648349444</v>
      </c>
      <c r="BV21" s="60">
        <f>BE21/$BR21</f>
        <v>0.16652183185305344</v>
      </c>
      <c r="BW21" s="60">
        <f t="shared" ref="BW21:CH42" si="5">BF21/$BR21</f>
        <v>2.5043459394723046E-2</v>
      </c>
      <c r="BX21" s="60">
        <f t="shared" si="5"/>
        <v>1.0738257568811757E-2</v>
      </c>
      <c r="BY21" s="60">
        <f t="shared" si="5"/>
        <v>0.13074011488951867</v>
      </c>
      <c r="BZ21" s="60">
        <f t="shared" si="5"/>
        <v>0.15806093619669351</v>
      </c>
      <c r="CA21" s="60">
        <f t="shared" si="5"/>
        <v>0.1648313712548907</v>
      </c>
      <c r="CB21" s="60">
        <f t="shared" si="5"/>
        <v>0.48145286236472074</v>
      </c>
      <c r="CC21" s="60">
        <f t="shared" si="5"/>
        <v>0.42171598628359941</v>
      </c>
      <c r="CD21" s="60">
        <f t="shared" si="5"/>
        <v>0.16524117930151216</v>
      </c>
      <c r="CE21" s="60">
        <f t="shared" si="5"/>
        <v>0.25647480698208724</v>
      </c>
      <c r="CF21" s="60">
        <f t="shared" si="5"/>
        <v>1.1701896297183063E-2</v>
      </c>
      <c r="CG21" s="60">
        <f t="shared" si="5"/>
        <v>4.8034979783938281E-2</v>
      </c>
      <c r="CH21" s="60">
        <f>BQ21/$BR21</f>
        <v>2.9132998330641598E-2</v>
      </c>
      <c r="CI21" s="112">
        <f t="shared" ref="CI21:CI68" si="6">BR21/$BR21</f>
        <v>1</v>
      </c>
      <c r="CK21" s="113" t="str">
        <f t="shared" ref="CK21:CK68" si="7">AY21</f>
        <v>南島原市</v>
      </c>
      <c r="CL21" s="114">
        <f>CN21+CP21+CR21</f>
        <v>36.100372250602575</v>
      </c>
      <c r="CM21" s="61">
        <f>IF(IF(CL21=0,0,CW21/CL21)&gt;1,1,IF(CL21=0,0,CW21/CL21))</f>
        <v>0</v>
      </c>
      <c r="CN21" s="62">
        <f>BF21</f>
        <v>5.4291872514959634</v>
      </c>
      <c r="CO21" s="61">
        <f>IF(IF(CN21=0,0,CX21/CN21)&gt;1,1,IF(CN21=0,0,CX21/CN21))</f>
        <v>0</v>
      </c>
      <c r="CP21" s="62">
        <f t="shared" ref="CP21:CP68" si="8">BG21</f>
        <v>2.3279535856838267</v>
      </c>
      <c r="CQ21" s="61">
        <f>IF(IF(CP21=0,0,CY21/CP21)&gt;1,1,IF(CP21=0,0,CY21/CP21))</f>
        <v>0</v>
      </c>
      <c r="CR21" s="62">
        <f t="shared" ref="CR21:CR68" si="9">BH21</f>
        <v>28.343231413422789</v>
      </c>
      <c r="CS21" s="61">
        <f>IF(IF(CR21=0,0,CZ21/CR21)&gt;1,1,IF(CR21=0,0,CZ21/CR21))</f>
        <v>0</v>
      </c>
      <c r="CT21" s="62">
        <f t="shared" ref="CT21:CT68" si="10">BI21</f>
        <v>34.266129380648827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20208</v>
      </c>
      <c r="AY22" s="18" t="str">
        <f>IF(IFERROR(比較地域マスタ!$Z7,"")=0,"",IFERROR(比較地域マスタ!$Z7,""))</f>
        <v>小諸市</v>
      </c>
      <c r="BB22" s="110" t="str">
        <f t="shared" si="0"/>
        <v>20208</v>
      </c>
      <c r="BC22" s="1031" t="str">
        <f t="shared" si="0"/>
        <v>小諸市</v>
      </c>
      <c r="BD22" s="34">
        <f t="shared" ref="BD22:BD68" si="14">SUM(BE22,BI22:BK22,BQ22)</f>
        <v>299.82784667437079</v>
      </c>
      <c r="BE22" s="34">
        <f t="shared" ref="BE22:BE67" si="15">SUM(BF22:BH22)</f>
        <v>76.346307053160686</v>
      </c>
      <c r="BF22" s="34">
        <f>VLOOKUP($AX22&amp;"_"&amp;$BC$14,データシート1!$A:$BT,MATCH($BC$12&amp;"_"&amp;BF$20,データシート1!$A$1:$BT$1,0),0)</f>
        <v>61.265974402802513</v>
      </c>
      <c r="BG22" s="34">
        <f>VLOOKUP($AX22&amp;"_"&amp;$BC$14,データシート1!$A:$BT,MATCH($BC$12&amp;"_"&amp;BG$20,データシート1!$A$1:$BT$1,0),0)</f>
        <v>2.3298248568915279</v>
      </c>
      <c r="BH22" s="34">
        <f>VLOOKUP($AX22&amp;"_"&amp;$BC$14,データシート1!$A:$BT,MATCH($BC$12&amp;"_"&amp;BH$20,データシート1!$A$1:$BT$1,0),0)</f>
        <v>12.750507793466641</v>
      </c>
      <c r="BI22" s="34">
        <f>VLOOKUP($AX22&amp;"_"&amp;$BC$14,データシート1!$A:$BT,MATCH($BC$12&amp;"_"&amp;BI$20,データシート1!$A$1:$BT$1,0),0)</f>
        <v>52.789532035660976</v>
      </c>
      <c r="BJ22" s="34">
        <f>VLOOKUP($AX22&amp;"_"&amp;$BC$14,データシート1!$A:$BT,MATCH($BC$12&amp;"_"&amp;BJ$20,データシート1!$A$1:$BT$1,0),0)</f>
        <v>72.529927844942179</v>
      </c>
      <c r="BK22" s="34">
        <f t="shared" si="1"/>
        <v>93.386130660956951</v>
      </c>
      <c r="BL22" s="34">
        <f t="shared" si="2"/>
        <v>90.948118604469613</v>
      </c>
      <c r="BM22" s="34">
        <f>VLOOKUP($AX22&amp;"_"&amp;$BC$14,データシート1!$A:$BT,MATCH($BC$12&amp;"_"&amp;BM$20,データシート1!$A$1:$BT$1,0),0)</f>
        <v>41.573241789771053</v>
      </c>
      <c r="BN22" s="34">
        <f>VLOOKUP($AX22&amp;"_"&amp;$BC$14,データシート1!$A:$BT,MATCH($BC$12&amp;"_"&amp;BN$20,データシート1!$A$1:$BT$1,0),0)</f>
        <v>49.37487681469856</v>
      </c>
      <c r="BO22" s="34">
        <f>VLOOKUP($AX22&amp;"_"&amp;$BC$14,データシート1!$A:$BT,MATCH($BC$12&amp;"_"&amp;BO$20,データシート1!$A$1:$BT$1,0),0)</f>
        <v>2.4380120564873402</v>
      </c>
      <c r="BP22" s="34">
        <f>VLOOKUP($AX22&amp;"_"&amp;$BC$14,データシート1!$A:$BT,MATCH($BC$12&amp;"_"&amp;BP$20,データシート1!$A$1:$BT$1,0),0)</f>
        <v>0</v>
      </c>
      <c r="BQ22" s="34">
        <f>VLOOKUP($AX22&amp;"_"&amp;$BC$14,データシート1!$A:$BT,MATCH($BC$12&amp;"_"&amp;BQ$20,データシート1!$A$1:$BT$1,0),0)</f>
        <v>4.7759490796499993</v>
      </c>
      <c r="BR22" s="35">
        <f t="shared" si="3"/>
        <v>299.82784667437079</v>
      </c>
      <c r="BT22" s="121" t="str">
        <f t="shared" si="4"/>
        <v>小諸市</v>
      </c>
      <c r="BU22" s="33">
        <f>BD22</f>
        <v>299.82784667437079</v>
      </c>
      <c r="BV22" s="59">
        <f t="shared" ref="BV22:BZ68" si="16">BE22/$BR22</f>
        <v>0.25463381036811067</v>
      </c>
      <c r="BW22" s="59">
        <f t="shared" si="5"/>
        <v>0.20433717242194874</v>
      </c>
      <c r="BX22" s="59">
        <f t="shared" si="5"/>
        <v>7.7705419384272315E-3</v>
      </c>
      <c r="BY22" s="59">
        <f t="shared" si="5"/>
        <v>4.2526096007734666E-2</v>
      </c>
      <c r="BZ22" s="59">
        <f t="shared" si="5"/>
        <v>0.17606614135808824</v>
      </c>
      <c r="CA22" s="59">
        <f t="shared" si="5"/>
        <v>0.24190524212286924</v>
      </c>
      <c r="CB22" s="59">
        <f t="shared" si="5"/>
        <v>0.31146583513431736</v>
      </c>
      <c r="CC22" s="59">
        <f t="shared" si="5"/>
        <v>0.30333446213634779</v>
      </c>
      <c r="CD22" s="59">
        <f t="shared" si="5"/>
        <v>0.13865704020121197</v>
      </c>
      <c r="CE22" s="59">
        <f t="shared" si="5"/>
        <v>0.16467742193513579</v>
      </c>
      <c r="CF22" s="59">
        <f t="shared" si="5"/>
        <v>8.1313729979695746E-3</v>
      </c>
      <c r="CG22" s="59">
        <f t="shared" si="5"/>
        <v>0</v>
      </c>
      <c r="CH22" s="59">
        <f t="shared" si="5"/>
        <v>1.5928971016614536E-2</v>
      </c>
      <c r="CI22" s="122">
        <f t="shared" si="6"/>
        <v>1</v>
      </c>
      <c r="CK22" s="123" t="str">
        <f t="shared" si="7"/>
        <v>小諸市</v>
      </c>
      <c r="CL22" s="124">
        <f t="shared" ref="CL22:CL68" si="17">CN22+CP22+CR22</f>
        <v>76.346307053160686</v>
      </c>
      <c r="CM22" s="65">
        <f t="shared" ref="CM22:CM68" si="18">IF(IF(CL22=0,0,CW22/CL22)&gt;1,1,IF(CL22=0,0,CW22/CL22))</f>
        <v>0.80852633719425604</v>
      </c>
      <c r="CN22" s="66">
        <f t="shared" ref="CN22:CN68" si="19">BF22</f>
        <v>61.265974402802513</v>
      </c>
      <c r="CO22" s="65">
        <f t="shared" ref="CO22:CO68" si="20">IF(IF(CN22=0,0,CX22/CN22)&gt;1,1,IF(CN22=0,0,CX22/CN22))</f>
        <v>0.89493394228121403</v>
      </c>
      <c r="CP22" s="66">
        <f t="shared" si="8"/>
        <v>2.3298248568915279</v>
      </c>
      <c r="CQ22" s="65">
        <f t="shared" ref="CQ22:CQ68" si="21">IF(IF(CP22=0,0,CY22/CP22)&gt;1,1,IF(CP22=0,0,CY22/CP22))</f>
        <v>0</v>
      </c>
      <c r="CR22" s="66">
        <f t="shared" si="9"/>
        <v>12.750507793466641</v>
      </c>
      <c r="CS22" s="65">
        <f t="shared" ref="CS22:CS68" si="22">IF(IF(CR22=0,0,CZ22/CR22)&gt;1,1,IF(CR22=0,0,CZ22/CR22))</f>
        <v>0.54107648979557088</v>
      </c>
      <c r="CT22" s="66">
        <f t="shared" si="10"/>
        <v>52.789532035660976</v>
      </c>
      <c r="CU22" s="67">
        <f t="shared" ref="CU22:CU68" si="23">IF(IF(CT22=0,0,DA22/CT22)&gt;1,1,IF(CT22=0,0,DA22/CT22))</f>
        <v>5.9614091632297535E-2</v>
      </c>
      <c r="CV22" s="16"/>
      <c r="CW22" s="959">
        <f t="shared" ref="CW22:CW68" si="24">SUM(CX22:CZ22)</f>
        <v>61.728000000000002</v>
      </c>
      <c r="CX22" s="960">
        <f>VLOOKUP($AX22&amp;"_"&amp;$CW$14,データシート1!$A:$BT,MATCH($CW$12&amp;"_"&amp;CX$20,データシート1!$A$1:$BT$1,0),0)</f>
        <v>54.829000000000001</v>
      </c>
      <c r="CY22" s="960">
        <f>VLOOKUP($AX22&amp;"_"&amp;$CW$14,データシート1!$A:$BT,MATCH($CW$12&amp;"_"&amp;CY$20,データシート1!$A$1:$BT$1,0),0)</f>
        <v>0</v>
      </c>
      <c r="CZ22" s="960">
        <f>VLOOKUP($AX22&amp;"_"&amp;$CW$14,データシート1!$A:$BT,MATCH($CW$12&amp;"_"&amp;CZ$20,データシート1!$A$1:$BT$1,0),0)</f>
        <v>6.899</v>
      </c>
      <c r="DA22" s="960">
        <f>VLOOKUP($AX22&amp;"_"&amp;$CW$14,データシート1!$A:$BT,MATCH($CW$12&amp;"_"&amp;DA$20,データシート1!$A$1:$BT$1,0),0)</f>
        <v>3.1469999999999998</v>
      </c>
      <c r="DB22" s="960">
        <f>VLOOKUP($AX22&amp;"_"&amp;$CW$14,データシート1!$A:$BT,MATCH($CW$12&amp;"_"&amp;DB$20,データシート1!$A$1:$BT$1,0),0)</f>
        <v>0</v>
      </c>
      <c r="DC22" s="960">
        <f>VLOOKUP($AX22&amp;"_"&amp;$CW$14,データシート1!$A:$BT,MATCH($CW$12&amp;"_"&amp;DC$20,データシート1!$A$1:$BT$1,0),0)</f>
        <v>0</v>
      </c>
      <c r="DD22" s="961">
        <f t="shared" si="11"/>
        <v>64.875</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0.85</v>
      </c>
      <c r="DO22" s="127">
        <f>IF($DD22=0,0,ROUND(CY22/$DD22,2))</f>
        <v>0</v>
      </c>
      <c r="DP22" s="127">
        <f t="shared" si="13"/>
        <v>0.11</v>
      </c>
      <c r="DQ22" s="127">
        <f t="shared" si="13"/>
        <v>0.05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10524</v>
      </c>
      <c r="AY23" s="18" t="str">
        <f>IF(IFERROR(比較地域マスタ!$Z8,"")=0,"",IFERROR(比較地域マスタ!$Z8,""))</f>
        <v>大泉町</v>
      </c>
      <c r="BB23" s="110" t="str">
        <f t="shared" si="0"/>
        <v>10524</v>
      </c>
      <c r="BC23" s="1031" t="str">
        <f t="shared" si="0"/>
        <v>大泉町</v>
      </c>
      <c r="BD23" s="34">
        <f t="shared" si="14"/>
        <v>434.83715972540591</v>
      </c>
      <c r="BE23" s="34">
        <f t="shared" si="15"/>
        <v>262.49572136343846</v>
      </c>
      <c r="BF23" s="34">
        <f>VLOOKUP($AX23&amp;"_"&amp;$BC$14,データシート1!$A:$BT,MATCH($BC$12&amp;"_"&amp;BF$20,データシート1!$A$1:$BT$1,0),0)</f>
        <v>260.34427570768315</v>
      </c>
      <c r="BG23" s="34">
        <f>VLOOKUP($AX23&amp;"_"&amp;$BC$14,データシート1!$A:$BT,MATCH($BC$12&amp;"_"&amp;BG$20,データシート1!$A$1:$BT$1,0),0)</f>
        <v>1.0841223700576705</v>
      </c>
      <c r="BH23" s="34">
        <f>VLOOKUP($AX23&amp;"_"&amp;$BC$14,データシート1!$A:$BT,MATCH($BC$12&amp;"_"&amp;BH$20,データシート1!$A$1:$BT$1,0),0)</f>
        <v>1.0673232856976471</v>
      </c>
      <c r="BI23" s="34">
        <f>VLOOKUP($AX23&amp;"_"&amp;$BC$14,データシート1!$A:$BT,MATCH($BC$12&amp;"_"&amp;BI$20,データシート1!$A$1:$BT$1,0),0)</f>
        <v>42.589219502317697</v>
      </c>
      <c r="BJ23" s="34">
        <f>VLOOKUP($AX23&amp;"_"&amp;$BC$14,データシート1!$A:$BT,MATCH($BC$12&amp;"_"&amp;BJ$20,データシート1!$A$1:$BT$1,0),0)</f>
        <v>56.530934360074596</v>
      </c>
      <c r="BK23" s="34">
        <f t="shared" si="1"/>
        <v>67.222725440694347</v>
      </c>
      <c r="BL23" s="34">
        <f t="shared" si="2"/>
        <v>64.790435320731959</v>
      </c>
      <c r="BM23" s="34">
        <f>VLOOKUP($AX23&amp;"_"&amp;$BC$14,データシート1!$A:$BT,MATCH($BC$12&amp;"_"&amp;BM$20,データシート1!$A$1:$BT$1,0),0)</f>
        <v>41.91982138491921</v>
      </c>
      <c r="BN23" s="34">
        <f>VLOOKUP($AX23&amp;"_"&amp;$BC$14,データシート1!$A:$BT,MATCH($BC$12&amp;"_"&amp;BN$20,データシート1!$A$1:$BT$1,0),0)</f>
        <v>22.870613935812752</v>
      </c>
      <c r="BO23" s="34">
        <f>VLOOKUP($AX23&amp;"_"&amp;$BC$14,データシート1!$A:$BT,MATCH($BC$12&amp;"_"&amp;BO$20,データシート1!$A$1:$BT$1,0),0)</f>
        <v>2.4322901199623899</v>
      </c>
      <c r="BP23" s="34">
        <f>VLOOKUP($AX23&amp;"_"&amp;$BC$14,データシート1!$A:$BT,MATCH($BC$12&amp;"_"&amp;BP$20,データシート1!$A$1:$BT$1,0),0)</f>
        <v>0</v>
      </c>
      <c r="BQ23" s="34">
        <f>VLOOKUP($AX23&amp;"_"&amp;$BC$14,データシート1!$A:$BT,MATCH($BC$12&amp;"_"&amp;BQ$20,データシート1!$A$1:$BT$1,0),0)</f>
        <v>5.9985590588808728</v>
      </c>
      <c r="BR23" s="35">
        <f t="shared" si="3"/>
        <v>434.83715972540591</v>
      </c>
      <c r="BT23" s="121" t="str">
        <f t="shared" si="4"/>
        <v>大泉町</v>
      </c>
      <c r="BU23" s="33">
        <f t="shared" ref="BU23:BU68" si="25">BD23</f>
        <v>434.83715972540591</v>
      </c>
      <c r="BV23" s="59">
        <f t="shared" si="16"/>
        <v>0.60366441894984579</v>
      </c>
      <c r="BW23" s="59">
        <f t="shared" si="5"/>
        <v>0.59871671471703847</v>
      </c>
      <c r="BX23" s="59">
        <f t="shared" si="5"/>
        <v>2.4931686398243424E-3</v>
      </c>
      <c r="BY23" s="59">
        <f t="shared" si="5"/>
        <v>2.4545355929830102E-3</v>
      </c>
      <c r="BZ23" s="59">
        <f t="shared" si="5"/>
        <v>9.7942916215376444E-2</v>
      </c>
      <c r="CA23" s="59">
        <f t="shared" si="5"/>
        <v>0.13000483766330631</v>
      </c>
      <c r="CB23" s="59">
        <f t="shared" si="5"/>
        <v>0.15459287215274939</v>
      </c>
      <c r="CC23" s="59">
        <f t="shared" si="5"/>
        <v>0.14899930668677508</v>
      </c>
      <c r="CD23" s="59">
        <f t="shared" si="5"/>
        <v>9.6403493692652761E-2</v>
      </c>
      <c r="CE23" s="59">
        <f t="shared" si="5"/>
        <v>5.2595812994122332E-2</v>
      </c>
      <c r="CF23" s="59">
        <f t="shared" si="5"/>
        <v>5.5935654659743199E-3</v>
      </c>
      <c r="CG23" s="59">
        <f t="shared" si="5"/>
        <v>0</v>
      </c>
      <c r="CH23" s="59">
        <f t="shared" si="5"/>
        <v>1.3794955018722148E-2</v>
      </c>
      <c r="CI23" s="122">
        <f t="shared" si="6"/>
        <v>1</v>
      </c>
      <c r="CK23" s="123" t="str">
        <f t="shared" si="7"/>
        <v>大泉町</v>
      </c>
      <c r="CL23" s="124">
        <f t="shared" si="17"/>
        <v>262.49572136343846</v>
      </c>
      <c r="CM23" s="65">
        <f t="shared" si="18"/>
        <v>0.73992444140101998</v>
      </c>
      <c r="CN23" s="66">
        <f t="shared" si="19"/>
        <v>260.34427570768315</v>
      </c>
      <c r="CO23" s="65">
        <f t="shared" si="20"/>
        <v>0.74603906489605243</v>
      </c>
      <c r="CP23" s="66">
        <f t="shared" si="8"/>
        <v>1.0841223700576705</v>
      </c>
      <c r="CQ23" s="65">
        <f t="shared" si="21"/>
        <v>0</v>
      </c>
      <c r="CR23" s="66">
        <f t="shared" si="9"/>
        <v>1.0673232856976471</v>
      </c>
      <c r="CS23" s="65">
        <f t="shared" si="22"/>
        <v>0</v>
      </c>
      <c r="CT23" s="66">
        <f t="shared" si="10"/>
        <v>42.589219502317697</v>
      </c>
      <c r="CU23" s="67">
        <f t="shared" si="23"/>
        <v>0</v>
      </c>
      <c r="CV23" s="16"/>
      <c r="CW23" s="959">
        <f t="shared" si="24"/>
        <v>194.227</v>
      </c>
      <c r="CX23" s="962">
        <f>VLOOKUP($AX23&amp;"_"&amp;$CW$14,データシート1!$A:$BT,MATCH($CW$12&amp;"_"&amp;CX$20,データシート1!$A$1:$BT$1,0),0)</f>
        <v>194.227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194.227</v>
      </c>
      <c r="DE23" s="16"/>
      <c r="DF23" s="125">
        <f>VLOOKUP($AX23&amp;"_"&amp;$DF$14,データシート1!$A:$BT,MATCH($DF$12&amp;"_"&amp;DF$20,データシート1!$A$1:$BT$1,0),0)</f>
        <v>13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28205</v>
      </c>
      <c r="AY24" s="18" t="str">
        <f>IF(IFERROR(比較地域マスタ!$Z9,"")=0,"",IFERROR(比較地域マスタ!$Z9,""))</f>
        <v>洲本市</v>
      </c>
      <c r="BB24" s="110" t="str">
        <f t="shared" si="0"/>
        <v>28205</v>
      </c>
      <c r="BC24" s="1031" t="str">
        <f t="shared" si="0"/>
        <v>洲本市</v>
      </c>
      <c r="BD24" s="34">
        <f t="shared" si="14"/>
        <v>249.38794764917316</v>
      </c>
      <c r="BE24" s="34">
        <f t="shared" si="15"/>
        <v>75.79070431460876</v>
      </c>
      <c r="BF24" s="34">
        <f>VLOOKUP($AX24&amp;"_"&amp;$BC$14,データシート1!$A:$BT,MATCH($BC$12&amp;"_"&amp;BF$20,データシート1!$A$1:$BT$1,0),0)</f>
        <v>68.333550167208188</v>
      </c>
      <c r="BG24" s="34">
        <f>VLOOKUP($AX24&amp;"_"&amp;$BC$14,データシート1!$A:$BT,MATCH($BC$12&amp;"_"&amp;BG$20,データシート1!$A$1:$BT$1,0),0)</f>
        <v>2.2760273990984161</v>
      </c>
      <c r="BH24" s="34">
        <f>VLOOKUP($AX24&amp;"_"&amp;$BC$14,データシート1!$A:$BT,MATCH($BC$12&amp;"_"&amp;BH$20,データシート1!$A$1:$BT$1,0),0)</f>
        <v>5.1811267483021606</v>
      </c>
      <c r="BI24" s="34">
        <f>VLOOKUP($AX24&amp;"_"&amp;$BC$14,データシート1!$A:$BT,MATCH($BC$12&amp;"_"&amp;BI$20,データシート1!$A$1:$BT$1,0),0)</f>
        <v>47.39647540953608</v>
      </c>
      <c r="BJ24" s="34">
        <f>VLOOKUP($AX24&amp;"_"&amp;$BC$14,データシート1!$A:$BT,MATCH($BC$12&amp;"_"&amp;BJ$20,データシート1!$A$1:$BT$1,0),0)</f>
        <v>36.309247150724893</v>
      </c>
      <c r="BK24" s="34">
        <f t="shared" si="1"/>
        <v>82.185829755979654</v>
      </c>
      <c r="BL24" s="34">
        <f t="shared" si="2"/>
        <v>77.567244330455679</v>
      </c>
      <c r="BM24" s="34">
        <f>VLOOKUP($AX24&amp;"_"&amp;$BC$14,データシート1!$A:$BT,MATCH($BC$12&amp;"_"&amp;BM$20,データシート1!$A$1:$BT$1,0),0)</f>
        <v>36.481919580261369</v>
      </c>
      <c r="BN24" s="34">
        <f>VLOOKUP($AX24&amp;"_"&amp;$BC$14,データシート1!$A:$BT,MATCH($BC$12&amp;"_"&amp;BN$20,データシート1!$A$1:$BT$1,0),0)</f>
        <v>41.085324750194303</v>
      </c>
      <c r="BO24" s="34">
        <f>VLOOKUP($AX24&amp;"_"&amp;$BC$14,データシート1!$A:$BT,MATCH($BC$12&amp;"_"&amp;BO$20,データシート1!$A$1:$BT$1,0),0)</f>
        <v>2.4701833526633199</v>
      </c>
      <c r="BP24" s="34">
        <f>VLOOKUP($AX24&amp;"_"&amp;$BC$14,データシート1!$A:$BT,MATCH($BC$12&amp;"_"&amp;BP$20,データシート1!$A$1:$BT$1,0),0)</f>
        <v>2.1484020728606459</v>
      </c>
      <c r="BQ24" s="34">
        <f>VLOOKUP($AX24&amp;"_"&amp;$BC$14,データシート1!$A:$BT,MATCH($BC$12&amp;"_"&amp;BQ$20,データシート1!$A$1:$BT$1,0),0)</f>
        <v>7.7056910183237592</v>
      </c>
      <c r="BR24" s="35">
        <f t="shared" si="3"/>
        <v>249.38794764917316</v>
      </c>
      <c r="BT24" s="121" t="str">
        <f t="shared" si="4"/>
        <v>洲本市</v>
      </c>
      <c r="BU24" s="33">
        <f t="shared" si="25"/>
        <v>249.38794764917316</v>
      </c>
      <c r="BV24" s="59">
        <f t="shared" si="16"/>
        <v>0.30390684485373543</v>
      </c>
      <c r="BW24" s="59">
        <f t="shared" si="5"/>
        <v>0.27400502234108165</v>
      </c>
      <c r="BX24" s="59">
        <f t="shared" si="5"/>
        <v>9.1264530646052739E-3</v>
      </c>
      <c r="BY24" s="59">
        <f t="shared" si="5"/>
        <v>2.0775369448048541E-2</v>
      </c>
      <c r="BZ24" s="59">
        <f t="shared" si="5"/>
        <v>0.19005118674063246</v>
      </c>
      <c r="CA24" s="59">
        <f t="shared" si="5"/>
        <v>0.14559343181172082</v>
      </c>
      <c r="CB24" s="59">
        <f t="shared" si="5"/>
        <v>0.32955012674307216</v>
      </c>
      <c r="CC24" s="59">
        <f t="shared" si="5"/>
        <v>0.31103044498194238</v>
      </c>
      <c r="CD24" s="59">
        <f t="shared" si="5"/>
        <v>0.14628581663289664</v>
      </c>
      <c r="CE24" s="59">
        <f t="shared" si="5"/>
        <v>0.16474462834904571</v>
      </c>
      <c r="CF24" s="59">
        <f t="shared" si="5"/>
        <v>9.9049828828867616E-3</v>
      </c>
      <c r="CG24" s="59">
        <f t="shared" si="5"/>
        <v>8.6146988782429598E-3</v>
      </c>
      <c r="CH24" s="59">
        <f t="shared" si="5"/>
        <v>3.0898409850839106E-2</v>
      </c>
      <c r="CI24" s="122">
        <f t="shared" si="6"/>
        <v>1</v>
      </c>
      <c r="CK24" s="123" t="str">
        <f t="shared" si="7"/>
        <v>洲本市</v>
      </c>
      <c r="CL24" s="124">
        <f t="shared" si="17"/>
        <v>75.79070431460876</v>
      </c>
      <c r="CM24" s="65">
        <f t="shared" si="18"/>
        <v>0.13138814436483054</v>
      </c>
      <c r="CN24" s="66">
        <f t="shared" si="19"/>
        <v>68.333550167208188</v>
      </c>
      <c r="CO24" s="65">
        <f t="shared" si="20"/>
        <v>0.14572636685249571</v>
      </c>
      <c r="CP24" s="66">
        <f t="shared" si="8"/>
        <v>2.2760273990984161</v>
      </c>
      <c r="CQ24" s="65">
        <f t="shared" si="21"/>
        <v>0</v>
      </c>
      <c r="CR24" s="66">
        <f t="shared" si="9"/>
        <v>5.1811267483021606</v>
      </c>
      <c r="CS24" s="65">
        <f t="shared" si="22"/>
        <v>0</v>
      </c>
      <c r="CT24" s="66">
        <f t="shared" si="10"/>
        <v>47.39647540953608</v>
      </c>
      <c r="CU24" s="67">
        <f t="shared" si="23"/>
        <v>7.8296961281077743E-2</v>
      </c>
      <c r="CV24" s="16"/>
      <c r="CW24" s="959">
        <f t="shared" si="24"/>
        <v>9.9580000000000002</v>
      </c>
      <c r="CX24" s="962">
        <f>VLOOKUP($AX24&amp;"_"&amp;$CW$14,データシート1!$A:$BT,MATCH($CW$12&amp;"_"&amp;CX$20,データシート1!$A$1:$BT$1,0),0)</f>
        <v>9.9580000000000002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3.7109999999999999</v>
      </c>
      <c r="DB24" s="962">
        <f>VLOOKUP($AX24&amp;"_"&amp;$CW$14,データシート1!$A:$BT,MATCH($CW$12&amp;"_"&amp;DB$20,データシート1!$A$1:$BT$1,0),0)</f>
        <v>0</v>
      </c>
      <c r="DC24" s="962">
        <f>VLOOKUP($AX24&amp;"_"&amp;$CW$14,データシート1!$A:$BT,MATCH($CW$12&amp;"_"&amp;DC$20,データシート1!$A$1:$BT$1,0),0)</f>
        <v>0</v>
      </c>
      <c r="DD24" s="961">
        <f t="shared" si="11"/>
        <v>13.669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0.73</v>
      </c>
      <c r="DO24" s="127">
        <f t="shared" si="27"/>
        <v>0</v>
      </c>
      <c r="DP24" s="127">
        <f t="shared" si="13"/>
        <v>0</v>
      </c>
      <c r="DQ24" s="127">
        <f t="shared" si="13"/>
        <v>0.27</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42213</v>
      </c>
      <c r="AY25" s="18" t="str">
        <f>IF(IFERROR(比較地域マスタ!$Z10,"")=0,"",IFERROR(比較地域マスタ!$Z10,""))</f>
        <v>雲仙市</v>
      </c>
      <c r="BB25" s="110" t="str">
        <f t="shared" si="0"/>
        <v>42213</v>
      </c>
      <c r="BC25" s="1031" t="str">
        <f t="shared" si="0"/>
        <v>雲仙市</v>
      </c>
      <c r="BD25" s="34">
        <f t="shared" si="14"/>
        <v>250.22858150188725</v>
      </c>
      <c r="BE25" s="34">
        <f t="shared" si="15"/>
        <v>55.954609256753557</v>
      </c>
      <c r="BF25" s="34">
        <f>VLOOKUP($AX25&amp;"_"&amp;$BC$14,データシート1!$A:$BT,MATCH($BC$12&amp;"_"&amp;BF$20,データシート1!$A$1:$BT$1,0),0)</f>
        <v>12.189260953958003</v>
      </c>
      <c r="BG25" s="34">
        <f>VLOOKUP($AX25&amp;"_"&amp;$BC$14,データシート1!$A:$BT,MATCH($BC$12&amp;"_"&amp;BG$20,データシート1!$A$1:$BT$1,0),0)</f>
        <v>2.3719959508183854</v>
      </c>
      <c r="BH25" s="34">
        <f>VLOOKUP($AX25&amp;"_"&amp;$BC$14,データシート1!$A:$BT,MATCH($BC$12&amp;"_"&amp;BH$20,データシート1!$A$1:$BT$1,0),0)</f>
        <v>41.393352351977171</v>
      </c>
      <c r="BI25" s="34">
        <f>VLOOKUP($AX25&amp;"_"&amp;$BC$14,データシート1!$A:$BT,MATCH($BC$12&amp;"_"&amp;BI$20,データシート1!$A$1:$BT$1,0),0)</f>
        <v>36.652930044623218</v>
      </c>
      <c r="BJ25" s="34">
        <f>VLOOKUP($AX25&amp;"_"&amp;$BC$14,データシート1!$A:$BT,MATCH($BC$12&amp;"_"&amp;BJ$20,データシート1!$A$1:$BT$1,0),0)</f>
        <v>33.525988797202707</v>
      </c>
      <c r="BK25" s="34">
        <f t="shared" si="1"/>
        <v>118.78031495674846</v>
      </c>
      <c r="BL25" s="34">
        <f t="shared" si="2"/>
        <v>89.355713491029206</v>
      </c>
      <c r="BM25" s="34">
        <f>VLOOKUP($AX25&amp;"_"&amp;$BC$14,データシート1!$A:$BT,MATCH($BC$12&amp;"_"&amp;BM$20,データシート1!$A$1:$BT$1,0),0)</f>
        <v>34.451370893393381</v>
      </c>
      <c r="BN25" s="34">
        <f>VLOOKUP($AX25&amp;"_"&amp;$BC$14,データシート1!$A:$BT,MATCH($BC$12&amp;"_"&amp;BN$20,データシート1!$A$1:$BT$1,0),0)</f>
        <v>54.904342597635818</v>
      </c>
      <c r="BO25" s="34">
        <f>VLOOKUP($AX25&amp;"_"&amp;$BC$14,データシート1!$A:$BT,MATCH($BC$12&amp;"_"&amp;BO$20,データシート1!$A$1:$BT$1,0),0)</f>
        <v>2.4655123840715301</v>
      </c>
      <c r="BP25" s="34">
        <f>VLOOKUP($AX25&amp;"_"&amp;$BC$14,データシート1!$A:$BT,MATCH($BC$12&amp;"_"&amp;BP$20,データシート1!$A$1:$BT$1,0),0)</f>
        <v>26.959089081647718</v>
      </c>
      <c r="BQ25" s="34">
        <f>VLOOKUP($AX25&amp;"_"&amp;$BC$14,データシート1!$A:$BT,MATCH($BC$12&amp;"_"&amp;BQ$20,データシート1!$A$1:$BT$1,0),0)</f>
        <v>5.3147384465592999</v>
      </c>
      <c r="BR25" s="35">
        <f t="shared" si="3"/>
        <v>250.22858150188725</v>
      </c>
      <c r="BT25" s="121" t="str">
        <f t="shared" si="4"/>
        <v>雲仙市</v>
      </c>
      <c r="BU25" s="33">
        <f t="shared" si="25"/>
        <v>250.22858150188725</v>
      </c>
      <c r="BV25" s="59">
        <f t="shared" si="16"/>
        <v>0.22361398094858137</v>
      </c>
      <c r="BW25" s="59">
        <f t="shared" si="5"/>
        <v>4.8712504705886568E-2</v>
      </c>
      <c r="BX25" s="59">
        <f t="shared" si="5"/>
        <v>9.4793166175563184E-3</v>
      </c>
      <c r="BY25" s="59">
        <f t="shared" si="5"/>
        <v>0.16542215962513851</v>
      </c>
      <c r="BZ25" s="59">
        <f t="shared" si="5"/>
        <v>0.14647779172399128</v>
      </c>
      <c r="CA25" s="59">
        <f t="shared" si="5"/>
        <v>0.13398145246229537</v>
      </c>
      <c r="CB25" s="59">
        <f t="shared" si="5"/>
        <v>0.47468724093715331</v>
      </c>
      <c r="CC25" s="59">
        <f t="shared" si="5"/>
        <v>0.35709635148275526</v>
      </c>
      <c r="CD25" s="59">
        <f t="shared" si="5"/>
        <v>0.13767959953500974</v>
      </c>
      <c r="CE25" s="59">
        <f t="shared" si="5"/>
        <v>0.21941675194774551</v>
      </c>
      <c r="CF25" s="59">
        <f t="shared" si="5"/>
        <v>9.8530406449709868E-3</v>
      </c>
      <c r="CG25" s="59">
        <f t="shared" si="5"/>
        <v>0.10773784880942704</v>
      </c>
      <c r="CH25" s="59">
        <f t="shared" si="5"/>
        <v>2.1239533927978629E-2</v>
      </c>
      <c r="CI25" s="122">
        <f t="shared" si="6"/>
        <v>1</v>
      </c>
      <c r="CK25" s="123" t="str">
        <f t="shared" si="7"/>
        <v>雲仙市</v>
      </c>
      <c r="CL25" s="124">
        <f t="shared" si="17"/>
        <v>55.954609256753557</v>
      </c>
      <c r="CM25" s="65">
        <f t="shared" si="18"/>
        <v>0</v>
      </c>
      <c r="CN25" s="66">
        <f t="shared" si="19"/>
        <v>12.189260953958003</v>
      </c>
      <c r="CO25" s="65">
        <f t="shared" si="20"/>
        <v>0</v>
      </c>
      <c r="CP25" s="66">
        <f t="shared" si="8"/>
        <v>2.3719959508183854</v>
      </c>
      <c r="CQ25" s="65">
        <f t="shared" si="21"/>
        <v>0</v>
      </c>
      <c r="CR25" s="66">
        <f t="shared" si="9"/>
        <v>41.393352351977171</v>
      </c>
      <c r="CS25" s="65">
        <f t="shared" si="22"/>
        <v>0</v>
      </c>
      <c r="CT25" s="66">
        <f t="shared" si="10"/>
        <v>36.652930044623218</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12226</v>
      </c>
      <c r="AY26" s="18" t="str">
        <f>IF(IFERROR(比較地域マスタ!$Z11,"")=0,"",IFERROR(比較地域マスタ!$Z11,""))</f>
        <v>富津市</v>
      </c>
      <c r="BB26" s="110" t="str">
        <f t="shared" si="0"/>
        <v>12226</v>
      </c>
      <c r="BC26" s="1031" t="str">
        <f t="shared" si="0"/>
        <v>富津市</v>
      </c>
      <c r="BD26" s="34">
        <f t="shared" si="14"/>
        <v>606.86337918822642</v>
      </c>
      <c r="BE26" s="34">
        <f t="shared" si="15"/>
        <v>306.59334991502607</v>
      </c>
      <c r="BF26" s="34">
        <f>VLOOKUP($AX26&amp;"_"&amp;$BC$14,データシート1!$A:$BT,MATCH($BC$12&amp;"_"&amp;BF$20,データシート1!$A$1:$BT$1,0),0)</f>
        <v>293.28995002667978</v>
      </c>
      <c r="BG26" s="34">
        <f>VLOOKUP($AX26&amp;"_"&amp;$BC$14,データシート1!$A:$BT,MATCH($BC$12&amp;"_"&amp;BG$20,データシート1!$A$1:$BT$1,0),0)</f>
        <v>4.1447771846465287</v>
      </c>
      <c r="BH26" s="34">
        <f>VLOOKUP($AX26&amp;"_"&amp;$BC$14,データシート1!$A:$BT,MATCH($BC$12&amp;"_"&amp;BH$20,データシート1!$A$1:$BT$1,0),0)</f>
        <v>9.158622703699816</v>
      </c>
      <c r="BI26" s="34">
        <f>VLOOKUP($AX26&amp;"_"&amp;$BC$14,データシート1!$A:$BT,MATCH($BC$12&amp;"_"&amp;BI$20,データシート1!$A$1:$BT$1,0),0)</f>
        <v>58.463929934133255</v>
      </c>
      <c r="BJ26" s="34">
        <f>VLOOKUP($AX26&amp;"_"&amp;$BC$14,データシート1!$A:$BT,MATCH($BC$12&amp;"_"&amp;BJ$20,データシート1!$A$1:$BT$1,0),0)</f>
        <v>48.361269743030931</v>
      </c>
      <c r="BK26" s="34">
        <f t="shared" si="1"/>
        <v>193.44482959603619</v>
      </c>
      <c r="BL26" s="34">
        <f t="shared" si="2"/>
        <v>88.491546120114833</v>
      </c>
      <c r="BM26" s="34">
        <f>VLOOKUP($AX26&amp;"_"&amp;$BC$14,データシート1!$A:$BT,MATCH($BC$12&amp;"_"&amp;BM$20,データシート1!$A$1:$BT$1,0),0)</f>
        <v>39.920532818397916</v>
      </c>
      <c r="BN26" s="34">
        <f>VLOOKUP($AX26&amp;"_"&amp;$BC$14,データシート1!$A:$BT,MATCH($BC$12&amp;"_"&amp;BN$20,データシート1!$A$1:$BT$1,0),0)</f>
        <v>48.571013301716924</v>
      </c>
      <c r="BO26" s="34">
        <f>VLOOKUP($AX26&amp;"_"&amp;$BC$14,データシート1!$A:$BT,MATCH($BC$12&amp;"_"&amp;BO$20,データシート1!$A$1:$BT$1,0),0)</f>
        <v>2.4910859371116101</v>
      </c>
      <c r="BP26" s="34">
        <f>VLOOKUP($AX26&amp;"_"&amp;$BC$14,データシート1!$A:$BT,MATCH($BC$12&amp;"_"&amp;BP$20,データシート1!$A$1:$BT$1,0),0)</f>
        <v>102.46219753880973</v>
      </c>
      <c r="BQ26" s="34">
        <f>VLOOKUP($AX26&amp;"_"&amp;$BC$14,データシート1!$A:$BT,MATCH($BC$12&amp;"_"&amp;BQ$20,データシート1!$A$1:$BT$1,0),0)</f>
        <v>0</v>
      </c>
      <c r="BR26" s="35">
        <f t="shared" si="3"/>
        <v>606.86337918822642</v>
      </c>
      <c r="BT26" s="121" t="str">
        <f t="shared" si="4"/>
        <v>富津市</v>
      </c>
      <c r="BU26" s="33">
        <f t="shared" si="25"/>
        <v>606.86337918822642</v>
      </c>
      <c r="BV26" s="59">
        <f t="shared" si="16"/>
        <v>0.50520983870396341</v>
      </c>
      <c r="BW26" s="59">
        <f t="shared" si="5"/>
        <v>0.48328826567027394</v>
      </c>
      <c r="BX26" s="59">
        <f t="shared" si="5"/>
        <v>6.8298357205056745E-3</v>
      </c>
      <c r="BY26" s="59">
        <f t="shared" si="5"/>
        <v>1.5091737313183883E-2</v>
      </c>
      <c r="BZ26" s="59">
        <f t="shared" si="5"/>
        <v>9.6337877583481474E-2</v>
      </c>
      <c r="CA26" s="59">
        <f t="shared" si="5"/>
        <v>7.9690538927759333E-2</v>
      </c>
      <c r="CB26" s="59">
        <f t="shared" si="5"/>
        <v>0.3187617447847958</v>
      </c>
      <c r="CC26" s="59">
        <f t="shared" si="5"/>
        <v>0.14581790425134231</v>
      </c>
      <c r="CD26" s="59">
        <f t="shared" si="5"/>
        <v>6.5781746250363302E-2</v>
      </c>
      <c r="CE26" s="59">
        <f t="shared" si="5"/>
        <v>8.0036158000979005E-2</v>
      </c>
      <c r="CF26" s="59">
        <f t="shared" si="5"/>
        <v>4.104854605733209E-3</v>
      </c>
      <c r="CG26" s="59">
        <f t="shared" si="5"/>
        <v>0.16883898592772029</v>
      </c>
      <c r="CH26" s="59">
        <f t="shared" si="5"/>
        <v>0</v>
      </c>
      <c r="CI26" s="122">
        <f t="shared" si="6"/>
        <v>1</v>
      </c>
      <c r="CK26" s="123" t="str">
        <f t="shared" si="7"/>
        <v>富津市</v>
      </c>
      <c r="CL26" s="124">
        <f t="shared" si="17"/>
        <v>306.59334991502607</v>
      </c>
      <c r="CM26" s="65">
        <f t="shared" si="18"/>
        <v>0.11262801365251544</v>
      </c>
      <c r="CN26" s="66">
        <f t="shared" si="19"/>
        <v>293.28995002667978</v>
      </c>
      <c r="CO26" s="65">
        <f t="shared" si="20"/>
        <v>0.11773673116606556</v>
      </c>
      <c r="CP26" s="66">
        <f t="shared" si="8"/>
        <v>4.1447771846465287</v>
      </c>
      <c r="CQ26" s="65">
        <f t="shared" si="21"/>
        <v>0</v>
      </c>
      <c r="CR26" s="66">
        <f t="shared" si="9"/>
        <v>9.158622703699816</v>
      </c>
      <c r="CS26" s="65">
        <f t="shared" si="22"/>
        <v>0</v>
      </c>
      <c r="CT26" s="66">
        <f t="shared" si="10"/>
        <v>58.463929934133255</v>
      </c>
      <c r="CU26" s="67">
        <f t="shared" si="23"/>
        <v>6.8093267156092346E-2</v>
      </c>
      <c r="CV26" s="16"/>
      <c r="CW26" s="959">
        <f t="shared" si="24"/>
        <v>34.530999999999999</v>
      </c>
      <c r="CX26" s="962">
        <f>VLOOKUP($AX26&amp;"_"&amp;$CW$14,データシート1!$A:$BT,MATCH($CW$12&amp;"_"&amp;CX$20,データシート1!$A$1:$BT$1,0),0)</f>
        <v>34.530999999999999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325.00900000000001</v>
      </c>
      <c r="DC26" s="962">
        <f>VLOOKUP($AX26&amp;"_"&amp;$CW$14,データシート1!$A:$BT,MATCH($CW$12&amp;"_"&amp;DC$20,データシート1!$A$1:$BT$1,0),0)</f>
        <v>0</v>
      </c>
      <c r="DD26" s="961">
        <f t="shared" si="11"/>
        <v>363.52100000000002</v>
      </c>
      <c r="DE26" s="16"/>
      <c r="DF26" s="125">
        <f>VLOOKUP($AX26&amp;"_"&amp;$DF$14,データシート1!$A:$BT,MATCH($DF$12&amp;"_"&amp;DF$20,データシート1!$A$1:$BT$1,0),0)</f>
        <v>6</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8</v>
      </c>
      <c r="DM26" s="16"/>
      <c r="DN26" s="126">
        <f t="shared" si="26"/>
        <v>0.09</v>
      </c>
      <c r="DO26" s="127">
        <f t="shared" si="27"/>
        <v>0</v>
      </c>
      <c r="DP26" s="127">
        <f t="shared" si="13"/>
        <v>0</v>
      </c>
      <c r="DQ26" s="127">
        <f t="shared" si="13"/>
        <v>0.01</v>
      </c>
      <c r="DR26" s="127">
        <f t="shared" si="13"/>
        <v>0.89</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24341</v>
      </c>
      <c r="AY27" s="18" t="str">
        <f>IF(IFERROR(比較地域マスタ!$Z12,"")=0,"",IFERROR(比較地域マスタ!$Z12,""))</f>
        <v>菰野町</v>
      </c>
      <c r="BB27" s="110" t="str">
        <f t="shared" si="0"/>
        <v>24341</v>
      </c>
      <c r="BC27" s="1031" t="str">
        <f t="shared" si="0"/>
        <v>菰野町</v>
      </c>
      <c r="BD27" s="34">
        <f t="shared" si="14"/>
        <v>386.08207274238362</v>
      </c>
      <c r="BE27" s="34">
        <f t="shared" si="15"/>
        <v>209.63628855191232</v>
      </c>
      <c r="BF27" s="34">
        <f>VLOOKUP($AX27&amp;"_"&amp;$BC$14,データシート1!$A:$BT,MATCH($BC$12&amp;"_"&amp;BF$20,データシート1!$A$1:$BT$1,0),0)</f>
        <v>201.86992081085418</v>
      </c>
      <c r="BG27" s="34">
        <f>VLOOKUP($AX27&amp;"_"&amp;$BC$14,データシート1!$A:$BT,MATCH($BC$12&amp;"_"&amp;BG$20,データシート1!$A$1:$BT$1,0),0)</f>
        <v>2.8048967824031581</v>
      </c>
      <c r="BH27" s="34">
        <f>VLOOKUP($AX27&amp;"_"&amp;$BC$14,データシート1!$A:$BT,MATCH($BC$12&amp;"_"&amp;BH$20,データシート1!$A$1:$BT$1,0),0)</f>
        <v>4.9614709586549797</v>
      </c>
      <c r="BI27" s="34">
        <f>VLOOKUP($AX27&amp;"_"&amp;$BC$14,データシート1!$A:$BT,MATCH($BC$12&amp;"_"&amp;BI$20,データシート1!$A$1:$BT$1,0),0)</f>
        <v>42.031252610455027</v>
      </c>
      <c r="BJ27" s="34">
        <f>VLOOKUP($AX27&amp;"_"&amp;$BC$14,データシート1!$A:$BT,MATCH($BC$12&amp;"_"&amp;BJ$20,データシート1!$A$1:$BT$1,0),0)</f>
        <v>49.947637381549825</v>
      </c>
      <c r="BK27" s="34">
        <f t="shared" si="1"/>
        <v>82.094662796266462</v>
      </c>
      <c r="BL27" s="34">
        <f t="shared" si="2"/>
        <v>79.67299912985041</v>
      </c>
      <c r="BM27" s="34">
        <f>VLOOKUP($AX27&amp;"_"&amp;$BC$14,データシート1!$A:$BT,MATCH($BC$12&amp;"_"&amp;BM$20,データシート1!$A$1:$BT$1,0),0)</f>
        <v>38.950109951983094</v>
      </c>
      <c r="BN27" s="34">
        <f>VLOOKUP($AX27&amp;"_"&amp;$BC$14,データシート1!$A:$BT,MATCH($BC$12&amp;"_"&amp;BN$20,データシート1!$A$1:$BT$1,0),0)</f>
        <v>40.722889177867323</v>
      </c>
      <c r="BO27" s="34">
        <f>VLOOKUP($AX27&amp;"_"&amp;$BC$14,データシート1!$A:$BT,MATCH($BC$12&amp;"_"&amp;BO$20,データシート1!$A$1:$BT$1,0),0)</f>
        <v>2.42166366641605</v>
      </c>
      <c r="BP27" s="34">
        <f>VLOOKUP($AX27&amp;"_"&amp;$BC$14,データシート1!$A:$BT,MATCH($BC$12&amp;"_"&amp;BP$20,データシート1!$A$1:$BT$1,0),0)</f>
        <v>0</v>
      </c>
      <c r="BQ27" s="34">
        <f>VLOOKUP($AX27&amp;"_"&amp;$BC$14,データシート1!$A:$BT,MATCH($BC$12&amp;"_"&amp;BQ$20,データシート1!$A$1:$BT$1,0),0)</f>
        <v>2.3722314022000002</v>
      </c>
      <c r="BR27" s="35">
        <f t="shared" si="3"/>
        <v>386.08207274238362</v>
      </c>
      <c r="BT27" s="121" t="str">
        <f t="shared" si="4"/>
        <v>菰野町</v>
      </c>
      <c r="BU27" s="33">
        <f t="shared" si="25"/>
        <v>386.08207274238362</v>
      </c>
      <c r="BV27" s="59">
        <f t="shared" si="16"/>
        <v>0.54298374193560084</v>
      </c>
      <c r="BW27" s="59">
        <f t="shared" si="5"/>
        <v>0.52286789535952771</v>
      </c>
      <c r="BX27" s="59">
        <f t="shared" si="5"/>
        <v>7.2650272582709327E-3</v>
      </c>
      <c r="BY27" s="59">
        <f t="shared" si="5"/>
        <v>1.2850819317802308E-2</v>
      </c>
      <c r="BZ27" s="59">
        <f t="shared" si="5"/>
        <v>0.10886610795446262</v>
      </c>
      <c r="CA27" s="59">
        <f t="shared" si="5"/>
        <v>0.12937051706847261</v>
      </c>
      <c r="CB27" s="59">
        <f t="shared" si="5"/>
        <v>0.21263526227244639</v>
      </c>
      <c r="CC27" s="59">
        <f t="shared" si="5"/>
        <v>0.2063628558661745</v>
      </c>
      <c r="CD27" s="59">
        <f t="shared" si="5"/>
        <v>0.10088556993935553</v>
      </c>
      <c r="CE27" s="59">
        <f t="shared" si="5"/>
        <v>0.10547728592681899</v>
      </c>
      <c r="CF27" s="59">
        <f t="shared" si="5"/>
        <v>6.2724064062718724E-3</v>
      </c>
      <c r="CG27" s="59">
        <f t="shared" si="5"/>
        <v>0</v>
      </c>
      <c r="CH27" s="59">
        <f t="shared" si="5"/>
        <v>6.1443707690175264E-3</v>
      </c>
      <c r="CI27" s="122">
        <f t="shared" si="6"/>
        <v>1</v>
      </c>
      <c r="CK27" s="123" t="str">
        <f t="shared" si="7"/>
        <v>菰野町</v>
      </c>
      <c r="CL27" s="124">
        <f t="shared" si="17"/>
        <v>209.63628855191232</v>
      </c>
      <c r="CM27" s="65">
        <f t="shared" si="18"/>
        <v>0.187648809620376</v>
      </c>
      <c r="CN27" s="66">
        <f t="shared" si="19"/>
        <v>201.86992081085418</v>
      </c>
      <c r="CO27" s="65">
        <f t="shared" si="20"/>
        <v>0.19486806078880112</v>
      </c>
      <c r="CP27" s="66">
        <f t="shared" si="8"/>
        <v>2.8048967824031581</v>
      </c>
      <c r="CQ27" s="65">
        <f t="shared" si="21"/>
        <v>0</v>
      </c>
      <c r="CR27" s="66">
        <f t="shared" si="9"/>
        <v>4.9614709586549797</v>
      </c>
      <c r="CS27" s="65">
        <f t="shared" si="22"/>
        <v>0</v>
      </c>
      <c r="CT27" s="66">
        <f t="shared" si="10"/>
        <v>42.031252610455027</v>
      </c>
      <c r="CU27" s="67">
        <f t="shared" si="23"/>
        <v>7.7680292573242285E-2</v>
      </c>
      <c r="CV27" s="16"/>
      <c r="CW27" s="959">
        <f t="shared" si="24"/>
        <v>39.338000000000001</v>
      </c>
      <c r="CX27" s="962">
        <f>VLOOKUP($AX27&amp;"_"&amp;$CW$14,データシート1!$A:$BT,MATCH($CW$12&amp;"_"&amp;CX$20,データシート1!$A$1:$BT$1,0),0)</f>
        <v>39.338000000000001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3.2650000000000001</v>
      </c>
      <c r="DB27" s="962">
        <f>VLOOKUP($AX27&amp;"_"&amp;$CW$14,データシート1!$A:$BT,MATCH($CW$12&amp;"_"&amp;DB$20,データシート1!$A$1:$BT$1,0),0)</f>
        <v>0</v>
      </c>
      <c r="DC27" s="962">
        <f>VLOOKUP($AX27&amp;"_"&amp;$CW$14,データシート1!$A:$BT,MATCH($CW$12&amp;"_"&amp;DC$20,データシート1!$A$1:$BT$1,0),0)</f>
        <v>0</v>
      </c>
      <c r="DD27" s="961">
        <f t="shared" si="11"/>
        <v>42.603000000000002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46222</v>
      </c>
      <c r="AY28" s="18" t="str">
        <f>IF(IFERROR(比較地域マスタ!$Z13,"")=0,"",IFERROR(比較地域マスタ!$Z13,""))</f>
        <v>奄美市</v>
      </c>
      <c r="BB28" s="110" t="str">
        <f t="shared" si="0"/>
        <v>46222</v>
      </c>
      <c r="BC28" s="1031" t="str">
        <f t="shared" si="0"/>
        <v>奄美市</v>
      </c>
      <c r="BD28" s="34">
        <f t="shared" si="14"/>
        <v>229.25405230311671</v>
      </c>
      <c r="BE28" s="34">
        <f t="shared" si="15"/>
        <v>10.747584971487267</v>
      </c>
      <c r="BF28" s="34">
        <f>VLOOKUP($AX28&amp;"_"&amp;$BC$14,データシート1!$A:$BT,MATCH($BC$12&amp;"_"&amp;BF$20,データシート1!$A$1:$BT$1,0),0)</f>
        <v>1.8066739529864109</v>
      </c>
      <c r="BG28" s="34">
        <f>VLOOKUP($AX28&amp;"_"&amp;$BC$14,データシート1!$A:$BT,MATCH($BC$12&amp;"_"&amp;BG$20,データシート1!$A$1:$BT$1,0),0)</f>
        <v>4.2313186710620574</v>
      </c>
      <c r="BH28" s="34">
        <f>VLOOKUP($AX28&amp;"_"&amp;$BC$14,データシート1!$A:$BT,MATCH($BC$12&amp;"_"&amp;BH$20,データシート1!$A$1:$BT$1,0),0)</f>
        <v>4.7095923474387984</v>
      </c>
      <c r="BI28" s="34">
        <f>VLOOKUP($AX28&amp;"_"&amp;$BC$14,データシート1!$A:$BT,MATCH($BC$12&amp;"_"&amp;BI$20,データシート1!$A$1:$BT$1,0),0)</f>
        <v>53.854767615139309</v>
      </c>
      <c r="BJ28" s="34">
        <f>VLOOKUP($AX28&amp;"_"&amp;$BC$14,データシート1!$A:$BT,MATCH($BC$12&amp;"_"&amp;BJ$20,データシート1!$A$1:$BT$1,0),0)</f>
        <v>43.593311779814215</v>
      </c>
      <c r="BK28" s="34">
        <f t="shared" si="1"/>
        <v>116.09166099033769</v>
      </c>
      <c r="BL28" s="34">
        <f t="shared" si="2"/>
        <v>67.067706021551643</v>
      </c>
      <c r="BM28" s="34">
        <f>VLOOKUP($AX28&amp;"_"&amp;$BC$14,データシート1!$A:$BT,MATCH($BC$12&amp;"_"&amp;BM$20,データシート1!$A$1:$BT$1,0),0)</f>
        <v>29.235008202496903</v>
      </c>
      <c r="BN28" s="34">
        <f>VLOOKUP($AX28&amp;"_"&amp;$BC$14,データシート1!$A:$BT,MATCH($BC$12&amp;"_"&amp;BN$20,データシート1!$A$1:$BT$1,0),0)</f>
        <v>37.832697819054736</v>
      </c>
      <c r="BO28" s="34">
        <f>VLOOKUP($AX28&amp;"_"&amp;$BC$14,データシート1!$A:$BT,MATCH($BC$12&amp;"_"&amp;BO$20,データシート1!$A$1:$BT$1,0),0)</f>
        <v>2.4614252865537098</v>
      </c>
      <c r="BP28" s="34">
        <f>VLOOKUP($AX28&amp;"_"&amp;$BC$14,データシート1!$A:$BT,MATCH($BC$12&amp;"_"&amp;BP$20,データシート1!$A$1:$BT$1,0),0)</f>
        <v>46.562529682232345</v>
      </c>
      <c r="BQ28" s="34">
        <f>VLOOKUP($AX28&amp;"_"&amp;$BC$14,データシート1!$A:$BT,MATCH($BC$12&amp;"_"&amp;BQ$20,データシート1!$A$1:$BT$1,0),0)</f>
        <v>4.9667269463382384</v>
      </c>
      <c r="BR28" s="35">
        <f t="shared" si="3"/>
        <v>229.25405230311671</v>
      </c>
      <c r="BT28" s="121" t="str">
        <f t="shared" si="4"/>
        <v>奄美市</v>
      </c>
      <c r="BU28" s="33">
        <f t="shared" si="25"/>
        <v>229.25405230311671</v>
      </c>
      <c r="BV28" s="59">
        <f t="shared" si="16"/>
        <v>4.688067610371812E-2</v>
      </c>
      <c r="BW28" s="59">
        <f t="shared" si="5"/>
        <v>7.8806631107992374E-3</v>
      </c>
      <c r="BX28" s="59">
        <f t="shared" si="5"/>
        <v>1.8456898050672025E-2</v>
      </c>
      <c r="BY28" s="59">
        <f t="shared" si="5"/>
        <v>2.0543114942246851E-2</v>
      </c>
      <c r="BZ28" s="59">
        <f t="shared" si="5"/>
        <v>0.23491304547992564</v>
      </c>
      <c r="CA28" s="59">
        <f t="shared" si="5"/>
        <v>0.19015285157173889</v>
      </c>
      <c r="CB28" s="59">
        <f t="shared" si="5"/>
        <v>0.50638869770922434</v>
      </c>
      <c r="CC28" s="59">
        <f t="shared" si="5"/>
        <v>0.29254752684971341</v>
      </c>
      <c r="CD28" s="59">
        <f t="shared" si="5"/>
        <v>0.12752231818281126</v>
      </c>
      <c r="CE28" s="59">
        <f t="shared" si="5"/>
        <v>0.16502520866690215</v>
      </c>
      <c r="CF28" s="59">
        <f t="shared" si="5"/>
        <v>1.0736670788698843E-2</v>
      </c>
      <c r="CG28" s="59">
        <f t="shared" si="5"/>
        <v>0.20310450007081218</v>
      </c>
      <c r="CH28" s="59">
        <f t="shared" si="5"/>
        <v>2.1664729135392979E-2</v>
      </c>
      <c r="CI28" s="122">
        <f t="shared" si="6"/>
        <v>1</v>
      </c>
      <c r="CK28" s="123" t="str">
        <f t="shared" si="7"/>
        <v>奄美市</v>
      </c>
      <c r="CL28" s="124">
        <f t="shared" si="17"/>
        <v>10.747584971487267</v>
      </c>
      <c r="CM28" s="65">
        <f t="shared" si="18"/>
        <v>0</v>
      </c>
      <c r="CN28" s="66">
        <f t="shared" si="19"/>
        <v>1.8066739529864109</v>
      </c>
      <c r="CO28" s="65">
        <f t="shared" si="20"/>
        <v>0</v>
      </c>
      <c r="CP28" s="66">
        <f t="shared" si="8"/>
        <v>4.2313186710620574</v>
      </c>
      <c r="CQ28" s="65">
        <f t="shared" si="21"/>
        <v>0</v>
      </c>
      <c r="CR28" s="66">
        <f t="shared" si="9"/>
        <v>4.7095923474387984</v>
      </c>
      <c r="CS28" s="65">
        <f t="shared" si="22"/>
        <v>0</v>
      </c>
      <c r="CT28" s="66">
        <f t="shared" si="10"/>
        <v>53.854767615139309</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0.27200000000000002</v>
      </c>
      <c r="DC28" s="962">
        <f>VLOOKUP($AX28&amp;"_"&amp;$CW$14,データシート1!$A:$BT,MATCH($CW$12&amp;"_"&amp;DC$20,データシート1!$A$1:$BT$1,0),0)</f>
        <v>0</v>
      </c>
      <c r="DD28" s="961">
        <f t="shared" si="11"/>
        <v>0.27200000000000002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47350</v>
      </c>
      <c r="AY29" s="18" t="str">
        <f>IF(IFERROR(比較地域マスタ!$Z14,"")=0,"",IFERROR(比較地域マスタ!$Z14,""))</f>
        <v>南風原町</v>
      </c>
      <c r="BB29" s="110" t="str">
        <f t="shared" si="0"/>
        <v>47350</v>
      </c>
      <c r="BC29" s="1031" t="str">
        <f t="shared" si="0"/>
        <v>南風原町</v>
      </c>
      <c r="BD29" s="34">
        <f t="shared" si="14"/>
        <v>229.41878101932525</v>
      </c>
      <c r="BE29" s="34">
        <f t="shared" si="15"/>
        <v>22.092257593602817</v>
      </c>
      <c r="BF29" s="34">
        <f>VLOOKUP($AX29&amp;"_"&amp;$BC$14,データシート1!$A:$BT,MATCH($BC$12&amp;"_"&amp;BF$20,データシート1!$A$1:$BT$1,0),0)</f>
        <v>14.300116307046205</v>
      </c>
      <c r="BG29" s="34">
        <f>VLOOKUP($AX29&amp;"_"&amp;$BC$14,データシート1!$A:$BT,MATCH($BC$12&amp;"_"&amp;BG$20,データシート1!$A$1:$BT$1,0),0)</f>
        <v>2.6150206217333092</v>
      </c>
      <c r="BH29" s="34">
        <f>VLOOKUP($AX29&amp;"_"&amp;$BC$14,データシート1!$A:$BT,MATCH($BC$12&amp;"_"&amp;BH$20,データシート1!$A$1:$BT$1,0),0)</f>
        <v>5.1771206648233026</v>
      </c>
      <c r="BI29" s="34">
        <f>VLOOKUP($AX29&amp;"_"&amp;$BC$14,データシート1!$A:$BT,MATCH($BC$12&amp;"_"&amp;BI$20,データシート1!$A$1:$BT$1,0),0)</f>
        <v>91.486536425575267</v>
      </c>
      <c r="BJ29" s="34">
        <f>VLOOKUP($AX29&amp;"_"&amp;$BC$14,データシート1!$A:$BT,MATCH($BC$12&amp;"_"&amp;BJ$20,データシート1!$A$1:$BT$1,0),0)</f>
        <v>53.835584754095684</v>
      </c>
      <c r="BK29" s="34">
        <f t="shared" si="1"/>
        <v>57.851041107631907</v>
      </c>
      <c r="BL29" s="34">
        <f t="shared" si="2"/>
        <v>55.481458741014364</v>
      </c>
      <c r="BM29" s="34">
        <f>VLOOKUP($AX29&amp;"_"&amp;$BC$14,データシート1!$A:$BT,MATCH($BC$12&amp;"_"&amp;BM$20,データシート1!$A$1:$BT$1,0),0)</f>
        <v>32.11365754572742</v>
      </c>
      <c r="BN29" s="34">
        <f>VLOOKUP($AX29&amp;"_"&amp;$BC$14,データシート1!$A:$BT,MATCH($BC$12&amp;"_"&amp;BN$20,データシート1!$A$1:$BT$1,0),0)</f>
        <v>23.367801195286944</v>
      </c>
      <c r="BO29" s="34">
        <f>VLOOKUP($AX29&amp;"_"&amp;$BC$14,データシート1!$A:$BT,MATCH($BC$12&amp;"_"&amp;BO$20,データシート1!$A$1:$BT$1,0),0)</f>
        <v>2.3695823666175402</v>
      </c>
      <c r="BP29" s="34">
        <f>VLOOKUP($AX29&amp;"_"&amp;$BC$14,データシート1!$A:$BT,MATCH($BC$12&amp;"_"&amp;BP$20,データシート1!$A$1:$BT$1,0),0)</f>
        <v>0</v>
      </c>
      <c r="BQ29" s="34">
        <f>VLOOKUP($AX29&amp;"_"&amp;$BC$14,データシート1!$A:$BT,MATCH($BC$12&amp;"_"&amp;BQ$20,データシート1!$A$1:$BT$1,0),0)</f>
        <v>4.1533611384195703</v>
      </c>
      <c r="BR29" s="35">
        <f t="shared" si="3"/>
        <v>229.41878101932525</v>
      </c>
      <c r="BT29" s="121" t="str">
        <f t="shared" si="4"/>
        <v>南風原町</v>
      </c>
      <c r="BU29" s="33">
        <f t="shared" si="25"/>
        <v>229.41878101932525</v>
      </c>
      <c r="BV29" s="59">
        <f t="shared" si="16"/>
        <v>9.6296639252659355E-2</v>
      </c>
      <c r="BW29" s="59">
        <f t="shared" si="5"/>
        <v>6.2331933957236151E-2</v>
      </c>
      <c r="BX29" s="59">
        <f t="shared" si="5"/>
        <v>1.1398459228641055E-2</v>
      </c>
      <c r="BY29" s="59">
        <f t="shared" si="5"/>
        <v>2.2566246066782144E-2</v>
      </c>
      <c r="BZ29" s="59">
        <f t="shared" si="5"/>
        <v>0.39877527035534566</v>
      </c>
      <c r="CA29" s="59">
        <f t="shared" si="5"/>
        <v>0.23466075669524547</v>
      </c>
      <c r="CB29" s="59">
        <f t="shared" si="5"/>
        <v>0.2521634926774316</v>
      </c>
      <c r="CC29" s="59">
        <f t="shared" si="5"/>
        <v>0.24183485979005723</v>
      </c>
      <c r="CD29" s="59">
        <f t="shared" si="5"/>
        <v>0.13997832872724708</v>
      </c>
      <c r="CE29" s="59">
        <f t="shared" si="5"/>
        <v>0.10185653106281016</v>
      </c>
      <c r="CF29" s="59">
        <f t="shared" si="5"/>
        <v>1.0328632887374364E-2</v>
      </c>
      <c r="CG29" s="59">
        <f t="shared" si="5"/>
        <v>0</v>
      </c>
      <c r="CH29" s="59">
        <f t="shared" si="5"/>
        <v>1.8103841019317897E-2</v>
      </c>
      <c r="CI29" s="122">
        <f t="shared" si="6"/>
        <v>1</v>
      </c>
      <c r="CK29" s="123" t="str">
        <f t="shared" si="7"/>
        <v>南風原町</v>
      </c>
      <c r="CL29" s="124">
        <f t="shared" si="17"/>
        <v>22.092257593602817</v>
      </c>
      <c r="CM29" s="65">
        <f t="shared" si="18"/>
        <v>0</v>
      </c>
      <c r="CN29" s="66">
        <f t="shared" si="19"/>
        <v>14.300116307046205</v>
      </c>
      <c r="CO29" s="65">
        <f t="shared" si="20"/>
        <v>0</v>
      </c>
      <c r="CP29" s="66">
        <f t="shared" si="8"/>
        <v>2.6150206217333092</v>
      </c>
      <c r="CQ29" s="65">
        <f t="shared" si="21"/>
        <v>0</v>
      </c>
      <c r="CR29" s="66">
        <f t="shared" si="9"/>
        <v>5.1771206648233026</v>
      </c>
      <c r="CS29" s="65">
        <f t="shared" si="22"/>
        <v>0</v>
      </c>
      <c r="CT29" s="66">
        <f t="shared" si="10"/>
        <v>91.486536425575267</v>
      </c>
      <c r="CU29" s="67">
        <f t="shared" si="23"/>
        <v>0.23256974010934323</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21.277000000000001</v>
      </c>
      <c r="DB29" s="962">
        <f>VLOOKUP($AX29&amp;"_"&amp;$CW$14,データシート1!$A:$BT,MATCH($CW$12&amp;"_"&amp;DB$20,データシート1!$A$1:$BT$1,0),0)</f>
        <v>0</v>
      </c>
      <c r="DC29" s="962">
        <f>VLOOKUP($AX29&amp;"_"&amp;$CW$14,データシート1!$A:$BT,MATCH($CW$12&amp;"_"&amp;DC$20,データシート1!$A$1:$BT$1,0),0)</f>
        <v>0</v>
      </c>
      <c r="DD29" s="961">
        <f t="shared" si="11"/>
        <v>21.277000000000001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08215</v>
      </c>
      <c r="AY30" s="18" t="str">
        <f>IF(IFERROR(比較地域マスタ!$Z15,"")=0,"",IFERROR(比較地域マスタ!$Z15,""))</f>
        <v>北茨城市</v>
      </c>
      <c r="BB30" s="110" t="str">
        <f t="shared" si="0"/>
        <v>08215</v>
      </c>
      <c r="BC30" s="1031" t="str">
        <f t="shared" si="0"/>
        <v>北茨城市</v>
      </c>
      <c r="BD30" s="34">
        <f t="shared" si="14"/>
        <v>674.72051356605391</v>
      </c>
      <c r="BE30" s="34">
        <f t="shared" si="15"/>
        <v>490.13669634030072</v>
      </c>
      <c r="BF30" s="34">
        <f>VLOOKUP($AX30&amp;"_"&amp;$BC$14,データシート1!$A:$BT,MATCH($BC$12&amp;"_"&amp;BF$20,データシート1!$A$1:$BT$1,0),0)</f>
        <v>474.12447013090014</v>
      </c>
      <c r="BG30" s="34">
        <f>VLOOKUP($AX30&amp;"_"&amp;$BC$14,データシート1!$A:$BT,MATCH($BC$12&amp;"_"&amp;BG$20,データシート1!$A$1:$BT$1,0),0)</f>
        <v>2.3326121515574409</v>
      </c>
      <c r="BH30" s="34">
        <f>VLOOKUP($AX30&amp;"_"&amp;$BC$14,データシート1!$A:$BT,MATCH($BC$12&amp;"_"&amp;BH$20,データシート1!$A$1:$BT$1,0),0)</f>
        <v>13.67961405784313</v>
      </c>
      <c r="BI30" s="34">
        <f>VLOOKUP($AX30&amp;"_"&amp;$BC$14,データシート1!$A:$BT,MATCH($BC$12&amp;"_"&amp;BI$20,データシート1!$A$1:$BT$1,0),0)</f>
        <v>40.925223633317543</v>
      </c>
      <c r="BJ30" s="34">
        <f>VLOOKUP($AX30&amp;"_"&amp;$BC$14,データシート1!$A:$BT,MATCH($BC$12&amp;"_"&amp;BJ$20,データシート1!$A$1:$BT$1,0),0)</f>
        <v>61.500232944571444</v>
      </c>
      <c r="BK30" s="34">
        <f t="shared" si="1"/>
        <v>76.64046271574415</v>
      </c>
      <c r="BL30" s="34">
        <f t="shared" si="2"/>
        <v>74.190072592488562</v>
      </c>
      <c r="BM30" s="34">
        <f>VLOOKUP($AX30&amp;"_"&amp;$BC$14,データシート1!$A:$BT,MATCH($BC$12&amp;"_"&amp;BM$20,データシート1!$A$1:$BT$1,0),0)</f>
        <v>41.013277894865027</v>
      </c>
      <c r="BN30" s="34">
        <f>VLOOKUP($AX30&amp;"_"&amp;$BC$14,データシート1!$A:$BT,MATCH($BC$12&amp;"_"&amp;BN$20,データシート1!$A$1:$BT$1,0),0)</f>
        <v>33.176794697623535</v>
      </c>
      <c r="BO30" s="34">
        <f>VLOOKUP($AX30&amp;"_"&amp;$BC$14,データシート1!$A:$BT,MATCH($BC$12&amp;"_"&amp;BO$20,データシート1!$A$1:$BT$1,0),0)</f>
        <v>2.4503901232555898</v>
      </c>
      <c r="BP30" s="34">
        <f>VLOOKUP($AX30&amp;"_"&amp;$BC$14,データシート1!$A:$BT,MATCH($BC$12&amp;"_"&amp;BP$20,データシート1!$A$1:$BT$1,0),0)</f>
        <v>0</v>
      </c>
      <c r="BQ30" s="34">
        <f>VLOOKUP($AX30&amp;"_"&amp;$BC$14,データシート1!$A:$BT,MATCH($BC$12&amp;"_"&amp;BQ$20,データシート1!$A$1:$BT$1,0),0)</f>
        <v>5.5178979321199986</v>
      </c>
      <c r="BR30" s="35">
        <f t="shared" si="3"/>
        <v>674.72051356605391</v>
      </c>
      <c r="BT30" s="121" t="str">
        <f t="shared" si="4"/>
        <v>北茨城市</v>
      </c>
      <c r="BU30" s="33">
        <f t="shared" si="25"/>
        <v>674.72051356605391</v>
      </c>
      <c r="BV30" s="59">
        <f t="shared" si="16"/>
        <v>0.7264292199296194</v>
      </c>
      <c r="BW30" s="59">
        <f t="shared" si="5"/>
        <v>0.70269757714204162</v>
      </c>
      <c r="BX30" s="59">
        <f t="shared" si="5"/>
        <v>3.4571531540208353E-3</v>
      </c>
      <c r="BY30" s="59">
        <f t="shared" si="5"/>
        <v>2.0274489633556873E-2</v>
      </c>
      <c r="BZ30" s="59">
        <f t="shared" si="5"/>
        <v>6.0655075413400837E-2</v>
      </c>
      <c r="CA30" s="59">
        <f t="shared" si="5"/>
        <v>9.1149196901585947E-2</v>
      </c>
      <c r="CB30" s="59">
        <f t="shared" si="5"/>
        <v>0.11358845799823335</v>
      </c>
      <c r="CC30" s="59">
        <f t="shared" si="5"/>
        <v>0.10995674668371483</v>
      </c>
      <c r="CD30" s="59">
        <f t="shared" si="5"/>
        <v>6.0785580207277784E-2</v>
      </c>
      <c r="CE30" s="59">
        <f t="shared" si="5"/>
        <v>4.9171166476437045E-2</v>
      </c>
      <c r="CF30" s="59">
        <f t="shared" si="5"/>
        <v>3.6317113145185277E-3</v>
      </c>
      <c r="CG30" s="59">
        <f t="shared" si="5"/>
        <v>0</v>
      </c>
      <c r="CH30" s="59">
        <f t="shared" si="5"/>
        <v>8.1780497571603862E-3</v>
      </c>
      <c r="CI30" s="122">
        <f t="shared" si="6"/>
        <v>1</v>
      </c>
      <c r="CK30" s="123" t="str">
        <f t="shared" si="7"/>
        <v>北茨城市</v>
      </c>
      <c r="CL30" s="124">
        <f t="shared" si="17"/>
        <v>490.13669634030072</v>
      </c>
      <c r="CM30" s="65">
        <f t="shared" si="18"/>
        <v>0.38097739139767067</v>
      </c>
      <c r="CN30" s="66">
        <f t="shared" si="19"/>
        <v>474.12447013090014</v>
      </c>
      <c r="CO30" s="65">
        <f t="shared" si="20"/>
        <v>0.3938438358780465</v>
      </c>
      <c r="CP30" s="66">
        <f t="shared" si="8"/>
        <v>2.3326121515574409</v>
      </c>
      <c r="CQ30" s="65">
        <f t="shared" si="21"/>
        <v>0</v>
      </c>
      <c r="CR30" s="66">
        <f t="shared" si="9"/>
        <v>13.67961405784313</v>
      </c>
      <c r="CS30" s="65">
        <f t="shared" si="22"/>
        <v>0</v>
      </c>
      <c r="CT30" s="66">
        <f t="shared" si="10"/>
        <v>40.925223633317543</v>
      </c>
      <c r="CU30" s="67">
        <f t="shared" si="23"/>
        <v>9.2778967661128017E-2</v>
      </c>
      <c r="CV30" s="16"/>
      <c r="CW30" s="959">
        <f t="shared" si="24"/>
        <v>186.73099999999999</v>
      </c>
      <c r="CX30" s="962">
        <f>VLOOKUP($AX30&amp;"_"&amp;$CW$14,データシート1!$A:$BT,MATCH($CW$12&amp;"_"&amp;CX$20,データシート1!$A$1:$BT$1,0),0)</f>
        <v>186.73099999999999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3.7970000000000002</v>
      </c>
      <c r="DB30" s="962">
        <f>VLOOKUP($AX30&amp;"_"&amp;$CW$14,データシート1!$A:$BT,MATCH($CW$12&amp;"_"&amp;DB$20,データシート1!$A$1:$BT$1,0),0)</f>
        <v>0</v>
      </c>
      <c r="DC30" s="962">
        <f>VLOOKUP($AX30&amp;"_"&amp;$CW$14,データシート1!$A:$BT,MATCH($CW$12&amp;"_"&amp;DC$20,データシート1!$A$1:$BT$1,0),0)</f>
        <v>0</v>
      </c>
      <c r="DD30" s="961">
        <f t="shared" si="11"/>
        <v>190.52799999999999</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14217</v>
      </c>
      <c r="AY31" s="18" t="str">
        <f>IF(IFERROR(比較地域マスタ!$Z16,"")=0,"",IFERROR(比較地域マスタ!$Z16,""))</f>
        <v>南足柄市</v>
      </c>
      <c r="BB31" s="110" t="str">
        <f t="shared" si="0"/>
        <v>14217</v>
      </c>
      <c r="BC31" s="1031" t="str">
        <f t="shared" si="0"/>
        <v>南足柄市</v>
      </c>
      <c r="BD31" s="34">
        <f t="shared" si="14"/>
        <v>460.58000001778328</v>
      </c>
      <c r="BE31" s="34">
        <f t="shared" si="15"/>
        <v>323.00401354758418</v>
      </c>
      <c r="BF31" s="34">
        <f>VLOOKUP($AX31&amp;"_"&amp;$BC$14,データシート1!$A:$BT,MATCH($BC$12&amp;"_"&amp;BF$20,データシート1!$A$1:$BT$1,0),0)</f>
        <v>309.62464940150477</v>
      </c>
      <c r="BG31" s="34">
        <f>VLOOKUP($AX31&amp;"_"&amp;$BC$14,データシート1!$A:$BT,MATCH($BC$12&amp;"_"&amp;BG$20,データシート1!$A$1:$BT$1,0),0)</f>
        <v>2.8789883263997549</v>
      </c>
      <c r="BH31" s="34">
        <f>VLOOKUP($AX31&amp;"_"&amp;$BC$14,データシート1!$A:$BT,MATCH($BC$12&amp;"_"&amp;BH$20,データシート1!$A$1:$BT$1,0),0)</f>
        <v>10.500375819679698</v>
      </c>
      <c r="BI31" s="34">
        <f>VLOOKUP($AX31&amp;"_"&amp;$BC$14,データシート1!$A:$BT,MATCH($BC$12&amp;"_"&amp;BI$20,データシート1!$A$1:$BT$1,0),0)</f>
        <v>33.5033223167882</v>
      </c>
      <c r="BJ31" s="34">
        <f>VLOOKUP($AX31&amp;"_"&amp;$BC$14,データシート1!$A:$BT,MATCH($BC$12&amp;"_"&amp;BJ$20,データシート1!$A$1:$BT$1,0),0)</f>
        <v>44.377434120284583</v>
      </c>
      <c r="BK31" s="34">
        <f t="shared" si="1"/>
        <v>57.07888421940627</v>
      </c>
      <c r="BL31" s="34">
        <f t="shared" si="2"/>
        <v>54.670182490832453</v>
      </c>
      <c r="BM31" s="34">
        <f>VLOOKUP($AX31&amp;"_"&amp;$BC$14,データシート1!$A:$BT,MATCH($BC$12&amp;"_"&amp;BM$20,データシート1!$A$1:$BT$1,0),0)</f>
        <v>31.279148246037369</v>
      </c>
      <c r="BN31" s="34">
        <f>VLOOKUP($AX31&amp;"_"&amp;$BC$14,データシート1!$A:$BT,MATCH($BC$12&amp;"_"&amp;BN$20,データシート1!$A$1:$BT$1,0),0)</f>
        <v>23.391034244795083</v>
      </c>
      <c r="BO31" s="34">
        <f>VLOOKUP($AX31&amp;"_"&amp;$BC$14,データシート1!$A:$BT,MATCH($BC$12&amp;"_"&amp;BO$20,データシート1!$A$1:$BT$1,0),0)</f>
        <v>2.4087017285738201</v>
      </c>
      <c r="BP31" s="34">
        <f>VLOOKUP($AX31&amp;"_"&amp;$BC$14,データシート1!$A:$BT,MATCH($BC$12&amp;"_"&amp;BP$20,データシート1!$A$1:$BT$1,0),0)</f>
        <v>0</v>
      </c>
      <c r="BQ31" s="34">
        <f>VLOOKUP($AX31&amp;"_"&amp;$BC$14,データシート1!$A:$BT,MATCH($BC$12&amp;"_"&amp;BQ$20,データシート1!$A$1:$BT$1,0),0)</f>
        <v>2.6163458137200002</v>
      </c>
      <c r="BR31" s="35">
        <f t="shared" si="3"/>
        <v>460.58000001778328</v>
      </c>
      <c r="BT31" s="121" t="str">
        <f t="shared" si="4"/>
        <v>南足柄市</v>
      </c>
      <c r="BU31" s="33">
        <f t="shared" si="25"/>
        <v>460.58000001778328</v>
      </c>
      <c r="BV31" s="59">
        <f t="shared" si="16"/>
        <v>0.70129839232079727</v>
      </c>
      <c r="BW31" s="59">
        <f t="shared" si="5"/>
        <v>0.67224944502485995</v>
      </c>
      <c r="BX31" s="59">
        <f t="shared" si="5"/>
        <v>6.2507888451270041E-3</v>
      </c>
      <c r="BY31" s="59">
        <f t="shared" si="5"/>
        <v>2.279815845081044E-2</v>
      </c>
      <c r="BZ31" s="59">
        <f t="shared" si="5"/>
        <v>7.2741591722381815E-2</v>
      </c>
      <c r="CA31" s="59">
        <f t="shared" si="5"/>
        <v>9.6351196575125156E-2</v>
      </c>
      <c r="CB31" s="59">
        <f t="shared" si="5"/>
        <v>0.12392827351861223</v>
      </c>
      <c r="CC31" s="59">
        <f t="shared" si="5"/>
        <v>0.11869855940058535</v>
      </c>
      <c r="CD31" s="59">
        <f t="shared" si="5"/>
        <v>6.7912519529353566E-2</v>
      </c>
      <c r="CE31" s="59">
        <f t="shared" si="5"/>
        <v>5.07860398712318E-2</v>
      </c>
      <c r="CF31" s="59">
        <f t="shared" si="5"/>
        <v>5.2297141180268764E-3</v>
      </c>
      <c r="CG31" s="59">
        <f t="shared" si="5"/>
        <v>0</v>
      </c>
      <c r="CH31" s="59">
        <f t="shared" si="5"/>
        <v>5.6805458630834636E-3</v>
      </c>
      <c r="CI31" s="122">
        <f t="shared" si="6"/>
        <v>1</v>
      </c>
      <c r="CK31" s="123" t="str">
        <f t="shared" si="7"/>
        <v>南足柄市</v>
      </c>
      <c r="CL31" s="124">
        <f t="shared" si="17"/>
        <v>323.00401354758418</v>
      </c>
      <c r="CM31" s="65">
        <f t="shared" si="18"/>
        <v>0.53567755428063812</v>
      </c>
      <c r="CN31" s="66">
        <f t="shared" si="19"/>
        <v>309.62464940150477</v>
      </c>
      <c r="CO31" s="65">
        <f t="shared" si="20"/>
        <v>0.55882501711169996</v>
      </c>
      <c r="CP31" s="66">
        <f t="shared" si="8"/>
        <v>2.8789883263997549</v>
      </c>
      <c r="CQ31" s="65">
        <f t="shared" si="21"/>
        <v>0</v>
      </c>
      <c r="CR31" s="66">
        <f t="shared" si="9"/>
        <v>10.500375819679698</v>
      </c>
      <c r="CS31" s="65">
        <f t="shared" si="22"/>
        <v>0</v>
      </c>
      <c r="CT31" s="66">
        <f t="shared" si="10"/>
        <v>33.5033223167882</v>
      </c>
      <c r="CU31" s="67">
        <f t="shared" si="23"/>
        <v>0</v>
      </c>
      <c r="CV31" s="16"/>
      <c r="CW31" s="959">
        <f t="shared" si="24"/>
        <v>173.02600000000001</v>
      </c>
      <c r="CX31" s="962">
        <f>VLOOKUP($AX31&amp;"_"&amp;$CW$14,データシート1!$A:$BT,MATCH($CW$12&amp;"_"&amp;CX$20,データシート1!$A$1:$BT$1,0),0)</f>
        <v>173.02600000000001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173.02600000000001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9</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14210</v>
      </c>
      <c r="AY32" s="18" t="str">
        <f>IF(IFERROR(比較地域マスタ!$Z17,"")=0,"",IFERROR(比較地域マスタ!$Z17,""))</f>
        <v>三浦市</v>
      </c>
      <c r="AZ32" s="16"/>
      <c r="BA32" s="16"/>
      <c r="BB32" s="110" t="str">
        <f t="shared" si="0"/>
        <v>14210</v>
      </c>
      <c r="BC32" s="1031" t="str">
        <f t="shared" si="0"/>
        <v>三浦市</v>
      </c>
      <c r="BD32" s="34">
        <f t="shared" si="14"/>
        <v>201.67250987967574</v>
      </c>
      <c r="BE32" s="34">
        <f t="shared" si="15"/>
        <v>41.869342273075134</v>
      </c>
      <c r="BF32" s="34">
        <f>VLOOKUP($AX32&amp;"_"&amp;$BC$14,データシート1!$A:$BT,MATCH($BC$12&amp;"_"&amp;BF$20,データシート1!$A$1:$BT$1,0),0)</f>
        <v>30.628442762682631</v>
      </c>
      <c r="BG32" s="34">
        <f>VLOOKUP($AX32&amp;"_"&amp;$BC$14,データシート1!$A:$BT,MATCH($BC$12&amp;"_"&amp;BG$20,データシート1!$A$1:$BT$1,0),0)</f>
        <v>1.7159684389890602</v>
      </c>
      <c r="BH32" s="34">
        <f>VLOOKUP($AX32&amp;"_"&amp;$BC$14,データシート1!$A:$BT,MATCH($BC$12&amp;"_"&amp;BH$20,データシート1!$A$1:$BT$1,0),0)</f>
        <v>9.5249310714034419</v>
      </c>
      <c r="BI32" s="34">
        <f>VLOOKUP($AX32&amp;"_"&amp;$BC$14,データシート1!$A:$BT,MATCH($BC$12&amp;"_"&amp;BI$20,データシート1!$A$1:$BT$1,0),0)</f>
        <v>48.494810085634228</v>
      </c>
      <c r="BJ32" s="34">
        <f>VLOOKUP($AX32&amp;"_"&amp;$BC$14,データシート1!$A:$BT,MATCH($BC$12&amp;"_"&amp;BJ$20,データシート1!$A$1:$BT$1,0),0)</f>
        <v>49.06968938876021</v>
      </c>
      <c r="BK32" s="34">
        <f t="shared" si="1"/>
        <v>62.238668132206179</v>
      </c>
      <c r="BL32" s="34">
        <f t="shared" si="2"/>
        <v>59.7970944621676</v>
      </c>
      <c r="BM32" s="34">
        <f>VLOOKUP($AX32&amp;"_"&amp;$BC$14,データシート1!$A:$BT,MATCH($BC$12&amp;"_"&amp;BM$20,データシート1!$A$1:$BT$1,0),0)</f>
        <v>27.461336156738724</v>
      </c>
      <c r="BN32" s="34">
        <f>VLOOKUP($AX32&amp;"_"&amp;$BC$14,データシート1!$A:$BT,MATCH($BC$12&amp;"_"&amp;BN$20,データシート1!$A$1:$BT$1,0),0)</f>
        <v>32.335758305428875</v>
      </c>
      <c r="BO32" s="34">
        <f>VLOOKUP($AX32&amp;"_"&amp;$BC$14,データシート1!$A:$BT,MATCH($BC$12&amp;"_"&amp;BO$20,データシート1!$A$1:$BT$1,0),0)</f>
        <v>2.4415736700385802</v>
      </c>
      <c r="BP32" s="34">
        <f>VLOOKUP($AX32&amp;"_"&amp;$BC$14,データシート1!$A:$BT,MATCH($BC$12&amp;"_"&amp;BP$20,データシート1!$A$1:$BT$1,0),0)</f>
        <v>0</v>
      </c>
      <c r="BQ32" s="34">
        <f>VLOOKUP($AX32&amp;"_"&amp;$BC$14,データシート1!$A:$BT,MATCH($BC$12&amp;"_"&amp;BQ$20,データシート1!$A$1:$BT$1,0),0)</f>
        <v>0</v>
      </c>
      <c r="BR32" s="35">
        <f t="shared" si="3"/>
        <v>201.67250987967574</v>
      </c>
      <c r="BS32" s="21"/>
      <c r="BT32" s="121" t="str">
        <f t="shared" si="4"/>
        <v>三浦市</v>
      </c>
      <c r="BU32" s="33">
        <f t="shared" si="25"/>
        <v>201.67250987967574</v>
      </c>
      <c r="BV32" s="59">
        <f t="shared" si="16"/>
        <v>0.20761055781998111</v>
      </c>
      <c r="BW32" s="59">
        <f t="shared" si="5"/>
        <v>0.15187217524568192</v>
      </c>
      <c r="BX32" s="59">
        <f t="shared" si="5"/>
        <v>8.5086878722978251E-3</v>
      </c>
      <c r="BY32" s="59">
        <f t="shared" si="5"/>
        <v>4.7229694702001376E-2</v>
      </c>
      <c r="BZ32" s="59">
        <f t="shared" si="5"/>
        <v>0.24046316532961176</v>
      </c>
      <c r="CA32" s="59">
        <f t="shared" si="5"/>
        <v>0.24331372390831429</v>
      </c>
      <c r="CB32" s="59">
        <f t="shared" si="5"/>
        <v>0.30861255294209289</v>
      </c>
      <c r="CC32" s="59">
        <f t="shared" si="5"/>
        <v>0.29650592685063748</v>
      </c>
      <c r="CD32" s="59">
        <f t="shared" si="5"/>
        <v>0.13616796941300049</v>
      </c>
      <c r="CE32" s="59">
        <f t="shared" si="5"/>
        <v>0.16033795743763699</v>
      </c>
      <c r="CF32" s="59">
        <f t="shared" si="5"/>
        <v>1.2106626091455405E-2</v>
      </c>
      <c r="CG32" s="59">
        <f t="shared" si="5"/>
        <v>0</v>
      </c>
      <c r="CH32" s="59">
        <f t="shared" si="5"/>
        <v>0</v>
      </c>
      <c r="CI32" s="122">
        <f t="shared" si="6"/>
        <v>1</v>
      </c>
      <c r="CJ32" s="16"/>
      <c r="CK32" s="123" t="str">
        <f t="shared" si="7"/>
        <v>三浦市</v>
      </c>
      <c r="CL32" s="124">
        <f t="shared" si="17"/>
        <v>41.869342273075134</v>
      </c>
      <c r="CM32" s="65">
        <f t="shared" si="18"/>
        <v>0</v>
      </c>
      <c r="CN32" s="66">
        <f t="shared" si="19"/>
        <v>30.628442762682631</v>
      </c>
      <c r="CO32" s="65">
        <f t="shared" si="20"/>
        <v>0</v>
      </c>
      <c r="CP32" s="66">
        <f t="shared" si="8"/>
        <v>1.7159684389890602</v>
      </c>
      <c r="CQ32" s="65">
        <f t="shared" si="21"/>
        <v>0</v>
      </c>
      <c r="CR32" s="66">
        <f t="shared" si="9"/>
        <v>9.5249310714034419</v>
      </c>
      <c r="CS32" s="65">
        <f t="shared" si="22"/>
        <v>0</v>
      </c>
      <c r="CT32" s="66">
        <f t="shared" si="10"/>
        <v>48.494810085634228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05207</v>
      </c>
      <c r="AY33" s="18" t="str">
        <f>IF(IFERROR(比較地域マスタ!$Z18,"")=0,"",IFERROR(比較地域マスタ!$Z18,""))</f>
        <v>湯沢市</v>
      </c>
      <c r="BB33" s="110" t="str">
        <f t="shared" si="0"/>
        <v>05207</v>
      </c>
      <c r="BC33" s="1031" t="str">
        <f t="shared" si="0"/>
        <v>湯沢市</v>
      </c>
      <c r="BD33" s="34">
        <f t="shared" si="14"/>
        <v>336.01492330786084</v>
      </c>
      <c r="BE33" s="34">
        <f t="shared" si="15"/>
        <v>115.92962763437811</v>
      </c>
      <c r="BF33" s="34">
        <f>VLOOKUP($AX33&amp;"_"&amp;$BC$14,データシート1!$A:$BT,MATCH($BC$12&amp;"_"&amp;BF$20,データシート1!$A$1:$BT$1,0),0)</f>
        <v>88.819958618415214</v>
      </c>
      <c r="BG33" s="34">
        <f>VLOOKUP($AX33&amp;"_"&amp;$BC$14,データシート1!$A:$BT,MATCH($BC$12&amp;"_"&amp;BG$20,データシート1!$A$1:$BT$1,0),0)</f>
        <v>5.8698486339255105</v>
      </c>
      <c r="BH33" s="34">
        <f>VLOOKUP($AX33&amp;"_"&amp;$BC$14,データシート1!$A:$BT,MATCH($BC$12&amp;"_"&amp;BH$20,データシート1!$A$1:$BT$1,0),0)</f>
        <v>21.239820382037383</v>
      </c>
      <c r="BI33" s="34">
        <f>VLOOKUP($AX33&amp;"_"&amp;$BC$14,データシート1!$A:$BT,MATCH($BC$12&amp;"_"&amp;BI$20,データシート1!$A$1:$BT$1,0),0)</f>
        <v>54.069224760525401</v>
      </c>
      <c r="BJ33" s="34">
        <f>VLOOKUP($AX33&amp;"_"&amp;$BC$14,データシート1!$A:$BT,MATCH($BC$12&amp;"_"&amp;BJ$20,データシート1!$A$1:$BT$1,0),0)</f>
        <v>77.830892639400574</v>
      </c>
      <c r="BK33" s="34">
        <f t="shared" si="1"/>
        <v>83.163605335913616</v>
      </c>
      <c r="BL33" s="34">
        <f t="shared" si="2"/>
        <v>80.685072626892449</v>
      </c>
      <c r="BM33" s="34">
        <f>VLOOKUP($AX33&amp;"_"&amp;$BC$14,データシート1!$A:$BT,MATCH($BC$12&amp;"_"&amp;BM$20,データシート1!$A$1:$BT$1,0),0)</f>
        <v>36.193782818804863</v>
      </c>
      <c r="BN33" s="34">
        <f>VLOOKUP($AX33&amp;"_"&amp;$BC$14,データシート1!$A:$BT,MATCH($BC$12&amp;"_"&amp;BN$20,データシート1!$A$1:$BT$1,0),0)</f>
        <v>44.491289808087586</v>
      </c>
      <c r="BO33" s="34">
        <f>VLOOKUP($AX33&amp;"_"&amp;$BC$14,データシート1!$A:$BT,MATCH($BC$12&amp;"_"&amp;BO$20,データシート1!$A$1:$BT$1,0),0)</f>
        <v>2.47853270902116</v>
      </c>
      <c r="BP33" s="34">
        <f>VLOOKUP($AX33&amp;"_"&amp;$BC$14,データシート1!$A:$BT,MATCH($BC$12&amp;"_"&amp;BP$20,データシート1!$A$1:$BT$1,0),0)</f>
        <v>0</v>
      </c>
      <c r="BQ33" s="34">
        <f>VLOOKUP($AX33&amp;"_"&amp;$BC$14,データシート1!$A:$BT,MATCH($BC$12&amp;"_"&amp;BQ$20,データシート1!$A$1:$BT$1,0),0)</f>
        <v>5.021572937643084</v>
      </c>
      <c r="BR33" s="35">
        <f t="shared" si="3"/>
        <v>336.01492330786084</v>
      </c>
      <c r="BT33" s="121" t="str">
        <f t="shared" si="4"/>
        <v>湯沢市</v>
      </c>
      <c r="BU33" s="33">
        <f t="shared" si="25"/>
        <v>336.01492330786084</v>
      </c>
      <c r="BV33" s="59">
        <f t="shared" si="16"/>
        <v>0.34501333004237439</v>
      </c>
      <c r="BW33" s="59">
        <f t="shared" si="5"/>
        <v>0.26433337467287821</v>
      </c>
      <c r="BX33" s="59">
        <f t="shared" si="5"/>
        <v>1.7469011721683223E-2</v>
      </c>
      <c r="BY33" s="59">
        <f t="shared" si="5"/>
        <v>6.3210943647812948E-2</v>
      </c>
      <c r="BZ33" s="59">
        <f t="shared" si="5"/>
        <v>0.16091316489234181</v>
      </c>
      <c r="CA33" s="59">
        <f t="shared" si="5"/>
        <v>0.23162927370368902</v>
      </c>
      <c r="CB33" s="59">
        <f t="shared" si="5"/>
        <v>0.24749973756290025</v>
      </c>
      <c r="CC33" s="59">
        <f t="shared" si="5"/>
        <v>0.24012347973297554</v>
      </c>
      <c r="CD33" s="59">
        <f t="shared" si="5"/>
        <v>0.10771480761181458</v>
      </c>
      <c r="CE33" s="59">
        <f t="shared" si="5"/>
        <v>0.13240867212116095</v>
      </c>
      <c r="CF33" s="59">
        <f t="shared" si="5"/>
        <v>7.3762578299247112E-3</v>
      </c>
      <c r="CG33" s="59">
        <f t="shared" si="5"/>
        <v>0</v>
      </c>
      <c r="CH33" s="59">
        <f t="shared" si="5"/>
        <v>1.494449379869435E-2</v>
      </c>
      <c r="CI33" s="122">
        <f t="shared" si="6"/>
        <v>1</v>
      </c>
      <c r="CK33" s="123" t="str">
        <f t="shared" si="7"/>
        <v>湯沢市</v>
      </c>
      <c r="CL33" s="124">
        <f t="shared" si="17"/>
        <v>115.92962763437811</v>
      </c>
      <c r="CM33" s="65">
        <f t="shared" si="18"/>
        <v>0.14988403184387761</v>
      </c>
      <c r="CN33" s="66">
        <f t="shared" si="19"/>
        <v>88.819958618415214</v>
      </c>
      <c r="CO33" s="65">
        <f t="shared" si="20"/>
        <v>0.19563170564681395</v>
      </c>
      <c r="CP33" s="66">
        <f t="shared" si="8"/>
        <v>5.8698486339255105</v>
      </c>
      <c r="CQ33" s="65">
        <f t="shared" si="21"/>
        <v>0</v>
      </c>
      <c r="CR33" s="66">
        <f t="shared" si="9"/>
        <v>21.239820382037383</v>
      </c>
      <c r="CS33" s="65">
        <f t="shared" si="22"/>
        <v>0</v>
      </c>
      <c r="CT33" s="66">
        <f t="shared" si="10"/>
        <v>54.069224760525401</v>
      </c>
      <c r="CU33" s="67">
        <f t="shared" si="23"/>
        <v>6.7469064262658238E-2</v>
      </c>
      <c r="CV33" s="16"/>
      <c r="CW33" s="959">
        <f t="shared" si="24"/>
        <v>17.376000000000001</v>
      </c>
      <c r="CX33" s="962">
        <f>VLOOKUP($AX33&amp;"_"&amp;$CW$14,データシート1!$A:$BT,MATCH($CW$12&amp;"_"&amp;CX$20,データシート1!$A$1:$BT$1,0),0)</f>
        <v>17.376000000000001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3.6480000000000001</v>
      </c>
      <c r="DB33" s="962">
        <f>VLOOKUP($AX33&amp;"_"&amp;$CW$14,データシート1!$A:$BT,MATCH($CW$12&amp;"_"&amp;DB$20,データシート1!$A$1:$BT$1,0),0)</f>
        <v>0</v>
      </c>
      <c r="DC33" s="962">
        <f>VLOOKUP($AX33&amp;"_"&amp;$CW$14,データシート1!$A:$BT,MATCH($CW$12&amp;"_"&amp;DC$20,データシート1!$A$1:$BT$1,0),0)</f>
        <v>0</v>
      </c>
      <c r="DD33" s="961">
        <f t="shared" si="11"/>
        <v>21.024000000000001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08230</v>
      </c>
      <c r="AY34" s="18" t="str">
        <f>IF(IFERROR(比較地域マスタ!$Z19,"")=0,"",IFERROR(比較地域マスタ!$Z19,""))</f>
        <v>かすみがうら市</v>
      </c>
      <c r="BB34" s="110" t="str">
        <f t="shared" si="0"/>
        <v>08230</v>
      </c>
      <c r="BC34" s="1031" t="str">
        <f t="shared" si="0"/>
        <v>かすみがうら市</v>
      </c>
      <c r="BD34" s="34">
        <f t="shared" si="14"/>
        <v>546.73971556138815</v>
      </c>
      <c r="BE34" s="34">
        <f t="shared" si="15"/>
        <v>348.65884140857338</v>
      </c>
      <c r="BF34" s="34">
        <f>VLOOKUP($AX34&amp;"_"&amp;$BC$14,データシート1!$A:$BT,MATCH($BC$12&amp;"_"&amp;BF$20,データシート1!$A$1:$BT$1,0),0)</f>
        <v>336.55401653609107</v>
      </c>
      <c r="BG34" s="34">
        <f>VLOOKUP($AX34&amp;"_"&amp;$BC$14,データシート1!$A:$BT,MATCH($BC$12&amp;"_"&amp;BG$20,データシート1!$A$1:$BT$1,0),0)</f>
        <v>2.1522912914766872</v>
      </c>
      <c r="BH34" s="34">
        <f>VLOOKUP($AX34&amp;"_"&amp;$BC$14,データシート1!$A:$BT,MATCH($BC$12&amp;"_"&amp;BH$20,データシート1!$A$1:$BT$1,0),0)</f>
        <v>9.9525335810056301</v>
      </c>
      <c r="BI34" s="34">
        <f>VLOOKUP($AX34&amp;"_"&amp;$BC$14,データシート1!$A:$BT,MATCH($BC$12&amp;"_"&amp;BI$20,データシート1!$A$1:$BT$1,0),0)</f>
        <v>42.461213311411711</v>
      </c>
      <c r="BJ34" s="34">
        <f>VLOOKUP($AX34&amp;"_"&amp;$BC$14,データシート1!$A:$BT,MATCH($BC$12&amp;"_"&amp;BJ$20,データシート1!$A$1:$BT$1,0),0)</f>
        <v>57.172403021982177</v>
      </c>
      <c r="BK34" s="34">
        <f t="shared" si="1"/>
        <v>92.334884055793921</v>
      </c>
      <c r="BL34" s="34">
        <f t="shared" si="2"/>
        <v>89.956368461744574</v>
      </c>
      <c r="BM34" s="34">
        <f>VLOOKUP($AX34&amp;"_"&amp;$BC$14,データシート1!$A:$BT,MATCH($BC$12&amp;"_"&amp;BM$20,データシート1!$A$1:$BT$1,0),0)</f>
        <v>40.999686538192542</v>
      </c>
      <c r="BN34" s="34">
        <f>VLOOKUP($AX34&amp;"_"&amp;$BC$14,データシート1!$A:$BT,MATCH($BC$12&amp;"_"&amp;BN$20,データシート1!$A$1:$BT$1,0),0)</f>
        <v>48.95668192355204</v>
      </c>
      <c r="BO34" s="34">
        <f>VLOOKUP($AX34&amp;"_"&amp;$BC$14,データシート1!$A:$BT,MATCH($BC$12&amp;"_"&amp;BO$20,データシート1!$A$1:$BT$1,0),0)</f>
        <v>2.3785155940493499</v>
      </c>
      <c r="BP34" s="34">
        <f>VLOOKUP($AX34&amp;"_"&amp;$BC$14,データシート1!$A:$BT,MATCH($BC$12&amp;"_"&amp;BP$20,データシート1!$A$1:$BT$1,0),0)</f>
        <v>0</v>
      </c>
      <c r="BQ34" s="34">
        <f>VLOOKUP($AX34&amp;"_"&amp;$BC$14,データシート1!$A:$BT,MATCH($BC$12&amp;"_"&amp;BQ$20,データシート1!$A$1:$BT$1,0),0)</f>
        <v>6.1123737636269038</v>
      </c>
      <c r="BR34" s="35">
        <f t="shared" si="3"/>
        <v>546.73971556138815</v>
      </c>
      <c r="BT34" s="121" t="str">
        <f t="shared" si="4"/>
        <v>かすみがうら市</v>
      </c>
      <c r="BU34" s="33">
        <f t="shared" si="25"/>
        <v>546.73971556138815</v>
      </c>
      <c r="BV34" s="59">
        <f t="shared" si="16"/>
        <v>0.63770534952006031</v>
      </c>
      <c r="BW34" s="59">
        <f t="shared" si="5"/>
        <v>0.61556533567443505</v>
      </c>
      <c r="BX34" s="59">
        <f t="shared" si="5"/>
        <v>3.9365921849425752E-3</v>
      </c>
      <c r="BY34" s="59">
        <f t="shared" si="5"/>
        <v>1.8203421660682624E-2</v>
      </c>
      <c r="BZ34" s="59">
        <f t="shared" si="5"/>
        <v>7.7662573438281979E-2</v>
      </c>
      <c r="CA34" s="59">
        <f t="shared" si="5"/>
        <v>0.10456969083227838</v>
      </c>
      <c r="CB34" s="59">
        <f t="shared" si="5"/>
        <v>0.16888270858645263</v>
      </c>
      <c r="CC34" s="59">
        <f t="shared" si="5"/>
        <v>0.16453234674817444</v>
      </c>
      <c r="CD34" s="59">
        <f t="shared" si="5"/>
        <v>7.4989406057861335E-2</v>
      </c>
      <c r="CE34" s="59">
        <f t="shared" si="5"/>
        <v>8.9542940690313114E-2</v>
      </c>
      <c r="CF34" s="59">
        <f t="shared" si="5"/>
        <v>4.3503618382782164E-3</v>
      </c>
      <c r="CG34" s="59">
        <f t="shared" si="5"/>
        <v>0</v>
      </c>
      <c r="CH34" s="59">
        <f t="shared" si="5"/>
        <v>1.1179677622926596E-2</v>
      </c>
      <c r="CI34" s="122">
        <f t="shared" si="6"/>
        <v>1</v>
      </c>
      <c r="CK34" s="123" t="str">
        <f t="shared" si="7"/>
        <v>かすみがうら市</v>
      </c>
      <c r="CL34" s="124">
        <f t="shared" si="17"/>
        <v>348.65884140857338</v>
      </c>
      <c r="CM34" s="65">
        <f t="shared" si="18"/>
        <v>0.2642611890401767</v>
      </c>
      <c r="CN34" s="66">
        <f t="shared" si="19"/>
        <v>336.55401653609107</v>
      </c>
      <c r="CO34" s="65">
        <f t="shared" si="20"/>
        <v>0.24508398636554277</v>
      </c>
      <c r="CP34" s="66">
        <f t="shared" si="8"/>
        <v>2.1522912914766872</v>
      </c>
      <c r="CQ34" s="65">
        <f t="shared" si="21"/>
        <v>0</v>
      </c>
      <c r="CR34" s="66">
        <f t="shared" si="9"/>
        <v>9.9525335810056301</v>
      </c>
      <c r="CS34" s="65">
        <f t="shared" si="22"/>
        <v>0.96990378594880722</v>
      </c>
      <c r="CT34" s="66">
        <f t="shared" si="10"/>
        <v>42.461213311411711</v>
      </c>
      <c r="CU34" s="67">
        <f t="shared" si="23"/>
        <v>0</v>
      </c>
      <c r="CV34" s="16"/>
      <c r="CW34" s="959">
        <f t="shared" si="24"/>
        <v>92.137</v>
      </c>
      <c r="CX34" s="962">
        <f>VLOOKUP($AX34&amp;"_"&amp;$CW$14,データシート1!$A:$BT,MATCH($CW$12&amp;"_"&amp;CX$20,データシート1!$A$1:$BT$1,0),0)</f>
        <v>82.483999999999995</v>
      </c>
      <c r="CY34" s="962">
        <f>VLOOKUP($AX34&amp;"_"&amp;$CW$14,データシート1!$A:$BT,MATCH($CW$12&amp;"_"&amp;CY$20,データシート1!$A$1:$BT$1,0),0)</f>
        <v>0</v>
      </c>
      <c r="CZ34" s="962">
        <f>VLOOKUP($AX34&amp;"_"&amp;$CW$14,データシート1!$A:$BT,MATCH($CW$12&amp;"_"&amp;CZ$20,データシート1!$A$1:$BT$1,0),0)</f>
        <v>9.6530000000000005</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92.137</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1</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8</v>
      </c>
      <c r="DM34" s="16"/>
      <c r="DN34" s="126">
        <f t="shared" si="26"/>
        <v>0.9</v>
      </c>
      <c r="DO34" s="127">
        <f t="shared" si="27"/>
        <v>0</v>
      </c>
      <c r="DP34" s="127">
        <f t="shared" si="13"/>
        <v>0.1</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15223</v>
      </c>
      <c r="AY35" s="18" t="str">
        <f>IF(IFERROR(比較地域マスタ!$Z20,"")=0,"",IFERROR(比較地域マスタ!$Z20,""))</f>
        <v>阿賀野市</v>
      </c>
      <c r="BB35" s="110" t="str">
        <f t="shared" si="0"/>
        <v>15223</v>
      </c>
      <c r="BC35" s="1031" t="str">
        <f t="shared" si="0"/>
        <v>阿賀野市</v>
      </c>
      <c r="BD35" s="34">
        <f t="shared" si="14"/>
        <v>349.38491659003415</v>
      </c>
      <c r="BE35" s="34">
        <f t="shared" si="15"/>
        <v>172.48477984688984</v>
      </c>
      <c r="BF35" s="34">
        <f>VLOOKUP($AX35&amp;"_"&amp;$BC$14,データシート1!$A:$BT,MATCH($BC$12&amp;"_"&amp;BF$20,データシート1!$A$1:$BT$1,0),0)</f>
        <v>146.57110907046211</v>
      </c>
      <c r="BG35" s="34">
        <f>VLOOKUP($AX35&amp;"_"&amp;$BC$14,データシート1!$A:$BT,MATCH($BC$12&amp;"_"&amp;BG$20,データシート1!$A$1:$BT$1,0),0)</f>
        <v>7.6473812209420204</v>
      </c>
      <c r="BH35" s="34">
        <f>VLOOKUP($AX35&amp;"_"&amp;$BC$14,データシート1!$A:$BT,MATCH($BC$12&amp;"_"&amp;BH$20,データシート1!$A$1:$BT$1,0),0)</f>
        <v>18.266289555485702</v>
      </c>
      <c r="BI35" s="34">
        <f>VLOOKUP($AX35&amp;"_"&amp;$BC$14,データシート1!$A:$BT,MATCH($BC$12&amp;"_"&amp;BI$20,データシート1!$A$1:$BT$1,0),0)</f>
        <v>39.900526243122329</v>
      </c>
      <c r="BJ35" s="34">
        <f>VLOOKUP($AX35&amp;"_"&amp;$BC$14,データシート1!$A:$BT,MATCH($BC$12&amp;"_"&amp;BJ$20,データシート1!$A$1:$BT$1,0),0)</f>
        <v>50.789016816720959</v>
      </c>
      <c r="BK35" s="34">
        <f t="shared" si="1"/>
        <v>81.818235411211134</v>
      </c>
      <c r="BL35" s="34">
        <f t="shared" si="2"/>
        <v>79.432538202951903</v>
      </c>
      <c r="BM35" s="34">
        <f>VLOOKUP($AX35&amp;"_"&amp;$BC$14,データシート1!$A:$BT,MATCH($BC$12&amp;"_"&amp;BM$20,データシート1!$A$1:$BT$1,0),0)</f>
        <v>39.629677785606916</v>
      </c>
      <c r="BN35" s="34">
        <f>VLOOKUP($AX35&amp;"_"&amp;$BC$14,データシート1!$A:$BT,MATCH($BC$12&amp;"_"&amp;BN$20,データシート1!$A$1:$BT$1,0),0)</f>
        <v>39.802860417344988</v>
      </c>
      <c r="BO35" s="34">
        <f>VLOOKUP($AX35&amp;"_"&amp;$BC$14,データシート1!$A:$BT,MATCH($BC$12&amp;"_"&amp;BO$20,データシート1!$A$1:$BT$1,0),0)</f>
        <v>2.3856972082592298</v>
      </c>
      <c r="BP35" s="34">
        <f>VLOOKUP($AX35&amp;"_"&amp;$BC$14,データシート1!$A:$BT,MATCH($BC$12&amp;"_"&amp;BP$20,データシート1!$A$1:$BT$1,0),0)</f>
        <v>0</v>
      </c>
      <c r="BQ35" s="34">
        <f>VLOOKUP($AX35&amp;"_"&amp;$BC$14,データシート1!$A:$BT,MATCH($BC$12&amp;"_"&amp;BQ$20,データシート1!$A$1:$BT$1,0),0)</f>
        <v>4.3923582720899121</v>
      </c>
      <c r="BR35" s="35">
        <f t="shared" si="3"/>
        <v>349.38491659003415</v>
      </c>
      <c r="BT35" s="121" t="str">
        <f t="shared" si="4"/>
        <v>阿賀野市</v>
      </c>
      <c r="BU35" s="33">
        <f t="shared" si="25"/>
        <v>349.38491659003415</v>
      </c>
      <c r="BV35" s="59">
        <f t="shared" si="16"/>
        <v>0.49368124282618153</v>
      </c>
      <c r="BW35" s="59">
        <f t="shared" si="5"/>
        <v>0.41951183955215687</v>
      </c>
      <c r="BX35" s="59">
        <f t="shared" si="5"/>
        <v>2.1888126412495948E-2</v>
      </c>
      <c r="BY35" s="59">
        <f t="shared" si="5"/>
        <v>5.2281276861528746E-2</v>
      </c>
      <c r="BZ35" s="59">
        <f t="shared" si="5"/>
        <v>0.11420220034839493</v>
      </c>
      <c r="CA35" s="59">
        <f t="shared" si="5"/>
        <v>0.14536694174556036</v>
      </c>
      <c r="CB35" s="59">
        <f t="shared" si="5"/>
        <v>0.23417792676841881</v>
      </c>
      <c r="CC35" s="59">
        <f t="shared" si="5"/>
        <v>0.22734964914400554</v>
      </c>
      <c r="CD35" s="59">
        <f t="shared" si="5"/>
        <v>0.11342698526424398</v>
      </c>
      <c r="CE35" s="59">
        <f t="shared" si="5"/>
        <v>0.11392266387976156</v>
      </c>
      <c r="CF35" s="59">
        <f t="shared" si="5"/>
        <v>6.8282776244132787E-3</v>
      </c>
      <c r="CG35" s="59">
        <f t="shared" si="5"/>
        <v>0</v>
      </c>
      <c r="CH35" s="59">
        <f t="shared" si="5"/>
        <v>1.2571688311444409E-2</v>
      </c>
      <c r="CI35" s="122">
        <f t="shared" si="6"/>
        <v>1</v>
      </c>
      <c r="CK35" s="123" t="str">
        <f t="shared" si="7"/>
        <v>阿賀野市</v>
      </c>
      <c r="CL35" s="124">
        <f t="shared" si="17"/>
        <v>172.48477984688984</v>
      </c>
      <c r="CM35" s="65">
        <f t="shared" si="18"/>
        <v>0.38068866167952509</v>
      </c>
      <c r="CN35" s="66">
        <f t="shared" si="19"/>
        <v>146.57110907046211</v>
      </c>
      <c r="CO35" s="65">
        <f t="shared" si="20"/>
        <v>0.37540140310699582</v>
      </c>
      <c r="CP35" s="66">
        <f t="shared" si="8"/>
        <v>7.6473812209420204</v>
      </c>
      <c r="CQ35" s="65">
        <f t="shared" si="21"/>
        <v>0</v>
      </c>
      <c r="CR35" s="66">
        <f t="shared" si="9"/>
        <v>18.266289555485702</v>
      </c>
      <c r="CS35" s="65">
        <f t="shared" si="22"/>
        <v>0.58249377727643725</v>
      </c>
      <c r="CT35" s="66">
        <f t="shared" si="10"/>
        <v>39.900526243122329</v>
      </c>
      <c r="CU35" s="67">
        <f t="shared" si="23"/>
        <v>0</v>
      </c>
      <c r="CV35" s="16"/>
      <c r="CW35" s="959">
        <f t="shared" si="24"/>
        <v>65.663000000000011</v>
      </c>
      <c r="CX35" s="962">
        <f>VLOOKUP($AX35&amp;"_"&amp;$CW$14,データシート1!$A:$BT,MATCH($CW$12&amp;"_"&amp;CX$20,データシート1!$A$1:$BT$1,0),0)</f>
        <v>55.023000000000003</v>
      </c>
      <c r="CY35" s="962">
        <f>VLOOKUP($AX35&amp;"_"&amp;$CW$14,データシート1!$A:$BT,MATCH($CW$12&amp;"_"&amp;CY$20,データシート1!$A$1:$BT$1,0),0)</f>
        <v>0</v>
      </c>
      <c r="CZ35" s="962">
        <f>VLOOKUP($AX35&amp;"_"&amp;$CW$14,データシート1!$A:$BT,MATCH($CW$12&amp;"_"&amp;CZ$20,データシート1!$A$1:$BT$1,0),0)</f>
        <v>10.64</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65.663000000000011</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1</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0.84</v>
      </c>
      <c r="DO35" s="127">
        <f t="shared" si="27"/>
        <v>0</v>
      </c>
      <c r="DP35" s="127">
        <f t="shared" si="13"/>
        <v>0.16</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38207</v>
      </c>
      <c r="AY36" s="18" t="str">
        <f>IF(IFERROR(比較地域マスタ!$Z21,"")=0,"",IFERROR(比較地域マスタ!$Z21,""))</f>
        <v>大洲市</v>
      </c>
      <c r="BB36" s="110" t="str">
        <f t="shared" si="0"/>
        <v>38207</v>
      </c>
      <c r="BC36" s="1031" t="str">
        <f t="shared" si="0"/>
        <v>大洲市</v>
      </c>
      <c r="BD36" s="34">
        <f t="shared" si="14"/>
        <v>309.78403211621321</v>
      </c>
      <c r="BE36" s="34">
        <f t="shared" si="15"/>
        <v>97.873156166315681</v>
      </c>
      <c r="BF36" s="34">
        <f>VLOOKUP($AX36&amp;"_"&amp;$BC$14,データシート1!$A:$BT,MATCH($BC$12&amp;"_"&amp;BF$20,データシート1!$A$1:$BT$1,0),0)</f>
        <v>75.431005777371496</v>
      </c>
      <c r="BG36" s="34">
        <f>VLOOKUP($AX36&amp;"_"&amp;$BC$14,データシート1!$A:$BT,MATCH($BC$12&amp;"_"&amp;BG$20,データシート1!$A$1:$BT$1,0),0)</f>
        <v>3.4367703853823852</v>
      </c>
      <c r="BH36" s="34">
        <f>VLOOKUP($AX36&amp;"_"&amp;$BC$14,データシート1!$A:$BT,MATCH($BC$12&amp;"_"&amp;BH$20,データシート1!$A$1:$BT$1,0),0)</f>
        <v>19.005380003561793</v>
      </c>
      <c r="BI36" s="34">
        <f>VLOOKUP($AX36&amp;"_"&amp;$BC$14,データシート1!$A:$BT,MATCH($BC$12&amp;"_"&amp;BI$20,データシート1!$A$1:$BT$1,0),0)</f>
        <v>57.549528662818751</v>
      </c>
      <c r="BJ36" s="34">
        <f>VLOOKUP($AX36&amp;"_"&amp;$BC$14,データシート1!$A:$BT,MATCH($BC$12&amp;"_"&amp;BJ$20,データシート1!$A$1:$BT$1,0),0)</f>
        <v>60.609071136052435</v>
      </c>
      <c r="BK36" s="34">
        <f t="shared" si="1"/>
        <v>89.200561576086386</v>
      </c>
      <c r="BL36" s="34">
        <f t="shared" si="2"/>
        <v>84.89899935332113</v>
      </c>
      <c r="BM36" s="34">
        <f>VLOOKUP($AX36&amp;"_"&amp;$BC$14,データシート1!$A:$BT,MATCH($BC$12&amp;"_"&amp;BM$20,データシート1!$A$1:$BT$1,0),0)</f>
        <v>34.710965805837674</v>
      </c>
      <c r="BN36" s="34">
        <f>VLOOKUP($AX36&amp;"_"&amp;$BC$14,データシート1!$A:$BT,MATCH($BC$12&amp;"_"&amp;BN$20,データシート1!$A$1:$BT$1,0),0)</f>
        <v>50.18803354748345</v>
      </c>
      <c r="BO36" s="34">
        <f>VLOOKUP($AX36&amp;"_"&amp;$BC$14,データシート1!$A:$BT,MATCH($BC$12&amp;"_"&amp;BO$20,データシート1!$A$1:$BT$1,0),0)</f>
        <v>2.4113875355141001</v>
      </c>
      <c r="BP36" s="34">
        <f>VLOOKUP($AX36&amp;"_"&amp;$BC$14,データシート1!$A:$BT,MATCH($BC$12&amp;"_"&amp;BP$20,データシート1!$A$1:$BT$1,0),0)</f>
        <v>1.8901746872511564</v>
      </c>
      <c r="BQ36" s="34">
        <f>VLOOKUP($AX36&amp;"_"&amp;$BC$14,データシート1!$A:$BT,MATCH($BC$12&amp;"_"&amp;BQ$20,データシート1!$A$1:$BT$1,0),0)</f>
        <v>4.5517145749400001</v>
      </c>
      <c r="BR36" s="35">
        <f t="shared" si="3"/>
        <v>309.78403211621321</v>
      </c>
      <c r="BT36" s="121" t="str">
        <f t="shared" si="4"/>
        <v>大洲市</v>
      </c>
      <c r="BU36" s="33">
        <f t="shared" si="25"/>
        <v>309.78403211621321</v>
      </c>
      <c r="BV36" s="59">
        <f t="shared" si="16"/>
        <v>0.31593996468352276</v>
      </c>
      <c r="BW36" s="59">
        <f t="shared" si="5"/>
        <v>0.2434954612156191</v>
      </c>
      <c r="BX36" s="59">
        <f t="shared" si="5"/>
        <v>1.1094085004656102E-2</v>
      </c>
      <c r="BY36" s="59">
        <f t="shared" si="5"/>
        <v>6.1350418463247534E-2</v>
      </c>
      <c r="BZ36" s="59">
        <f t="shared" si="5"/>
        <v>0.18577306347807324</v>
      </c>
      <c r="CA36" s="59">
        <f t="shared" si="5"/>
        <v>0.19564943590544842</v>
      </c>
      <c r="CB36" s="59">
        <f t="shared" si="5"/>
        <v>0.28794434938022712</v>
      </c>
      <c r="CC36" s="59">
        <f t="shared" si="5"/>
        <v>0.27405866846446075</v>
      </c>
      <c r="CD36" s="59">
        <f t="shared" si="5"/>
        <v>0.11204891862475375</v>
      </c>
      <c r="CE36" s="59">
        <f t="shared" si="5"/>
        <v>0.16200974983970695</v>
      </c>
      <c r="CF36" s="59">
        <f t="shared" si="5"/>
        <v>7.7840924176798294E-3</v>
      </c>
      <c r="CG36" s="59">
        <f t="shared" si="5"/>
        <v>6.1015884980865354E-3</v>
      </c>
      <c r="CH36" s="59">
        <f t="shared" si="5"/>
        <v>1.4693186552728638E-2</v>
      </c>
      <c r="CI36" s="122">
        <f t="shared" si="6"/>
        <v>1</v>
      </c>
      <c r="CK36" s="123" t="str">
        <f t="shared" si="7"/>
        <v>大洲市</v>
      </c>
      <c r="CL36" s="124">
        <f t="shared" si="17"/>
        <v>97.873156166315681</v>
      </c>
      <c r="CM36" s="65">
        <f t="shared" si="18"/>
        <v>5.1055878810208254E-2</v>
      </c>
      <c r="CN36" s="66">
        <f t="shared" si="19"/>
        <v>75.431005777371496</v>
      </c>
      <c r="CO36" s="65">
        <f t="shared" si="20"/>
        <v>4.3258073604778388E-2</v>
      </c>
      <c r="CP36" s="66">
        <f t="shared" si="8"/>
        <v>3.4367703853823852</v>
      </c>
      <c r="CQ36" s="65">
        <f t="shared" si="21"/>
        <v>0</v>
      </c>
      <c r="CR36" s="66">
        <f t="shared" si="9"/>
        <v>19.005380003561793</v>
      </c>
      <c r="CS36" s="65">
        <f t="shared" si="22"/>
        <v>9.123732330924357E-2</v>
      </c>
      <c r="CT36" s="66">
        <f t="shared" si="10"/>
        <v>57.549528662818751</v>
      </c>
      <c r="CU36" s="67">
        <f t="shared" si="23"/>
        <v>0</v>
      </c>
      <c r="CV36" s="16"/>
      <c r="CW36" s="959">
        <f t="shared" si="24"/>
        <v>4.9969999999999999</v>
      </c>
      <c r="CX36" s="962">
        <f>VLOOKUP($AX36&amp;"_"&amp;$CW$14,データシート1!$A:$BT,MATCH($CW$12&amp;"_"&amp;CX$20,データシート1!$A$1:$BT$1,0),0)</f>
        <v>3.2629999999999999</v>
      </c>
      <c r="CY36" s="962">
        <f>VLOOKUP($AX36&amp;"_"&amp;$CW$14,データシート1!$A:$BT,MATCH($CW$12&amp;"_"&amp;CY$20,データシート1!$A$1:$BT$1,0),0)</f>
        <v>0</v>
      </c>
      <c r="CZ36" s="962">
        <f>VLOOKUP($AX36&amp;"_"&amp;$CW$14,データシート1!$A:$BT,MATCH($CW$12&amp;"_"&amp;CZ$20,データシート1!$A$1:$BT$1,0),0)</f>
        <v>1.734</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4.9969999999999999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0.65</v>
      </c>
      <c r="DO36" s="127">
        <f t="shared" si="27"/>
        <v>0</v>
      </c>
      <c r="DP36" s="127">
        <f t="shared" si="13"/>
        <v>0.35</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42307</v>
      </c>
      <c r="AY37" s="18" t="str">
        <f>IF(IFERROR(比較地域マスタ!$Z22,"")=0,"",IFERROR(比較地域マスタ!$Z22,""))</f>
        <v>長与町</v>
      </c>
      <c r="BB37" s="110" t="str">
        <f t="shared" si="0"/>
        <v>42307</v>
      </c>
      <c r="BC37" s="1031" t="str">
        <f t="shared" si="0"/>
        <v>長与町</v>
      </c>
      <c r="BD37" s="34">
        <f t="shared" si="14"/>
        <v>121.74582924471781</v>
      </c>
      <c r="BE37" s="34">
        <f t="shared" si="15"/>
        <v>6.2237713621566613</v>
      </c>
      <c r="BF37" s="34">
        <f>VLOOKUP($AX37&amp;"_"&amp;$BC$14,データシート1!$A:$BT,MATCH($BC$12&amp;"_"&amp;BF$20,データシート1!$A$1:$BT$1,0),0)</f>
        <v>2.275804629751057</v>
      </c>
      <c r="BG37" s="34">
        <f>VLOOKUP($AX37&amp;"_"&amp;$BC$14,データシート1!$A:$BT,MATCH($BC$12&amp;"_"&amp;BG$20,データシート1!$A$1:$BT$1,0),0)</f>
        <v>2.0448240955330905</v>
      </c>
      <c r="BH37" s="34">
        <f>VLOOKUP($AX37&amp;"_"&amp;$BC$14,データシート1!$A:$BT,MATCH($BC$12&amp;"_"&amp;BH$20,データシート1!$A$1:$BT$1,0),0)</f>
        <v>1.9031426368725135</v>
      </c>
      <c r="BI37" s="34">
        <f>VLOOKUP($AX37&amp;"_"&amp;$BC$14,データシート1!$A:$BT,MATCH($BC$12&amp;"_"&amp;BI$20,データシート1!$A$1:$BT$1,0),0)</f>
        <v>27.371262734401682</v>
      </c>
      <c r="BJ37" s="34">
        <f>VLOOKUP($AX37&amp;"_"&amp;$BC$14,データシート1!$A:$BT,MATCH($BC$12&amp;"_"&amp;BJ$20,データシート1!$A$1:$BT$1,0),0)</f>
        <v>33.078258219467379</v>
      </c>
      <c r="BK37" s="34">
        <f t="shared" si="1"/>
        <v>51.948892285143593</v>
      </c>
      <c r="BL37" s="34">
        <f t="shared" si="2"/>
        <v>49.240965931199717</v>
      </c>
      <c r="BM37" s="34">
        <f>VLOOKUP($AX37&amp;"_"&amp;$BC$14,データシート1!$A:$BT,MATCH($BC$12&amp;"_"&amp;BM$20,データシート1!$A$1:$BT$1,0),0)</f>
        <v>30.450075489016303</v>
      </c>
      <c r="BN37" s="34">
        <f>VLOOKUP($AX37&amp;"_"&amp;$BC$14,データシート1!$A:$BT,MATCH($BC$12&amp;"_"&amp;BN$20,データシート1!$A$1:$BT$1,0),0)</f>
        <v>18.790890442183414</v>
      </c>
      <c r="BO37" s="34">
        <f>VLOOKUP($AX37&amp;"_"&amp;$BC$14,データシート1!$A:$BT,MATCH($BC$12&amp;"_"&amp;BO$20,データシート1!$A$1:$BT$1,0),0)</f>
        <v>2.3893172089178698</v>
      </c>
      <c r="BP37" s="34">
        <f>VLOOKUP($AX37&amp;"_"&amp;$BC$14,データシート1!$A:$BT,MATCH($BC$12&amp;"_"&amp;BP$20,データシート1!$A$1:$BT$1,0),0)</f>
        <v>0.3186091450260119</v>
      </c>
      <c r="BQ37" s="34">
        <f>VLOOKUP($AX37&amp;"_"&amp;$BC$14,データシート1!$A:$BT,MATCH($BC$12&amp;"_"&amp;BQ$20,データシート1!$A$1:$BT$1,0),0)</f>
        <v>3.1236446435484941</v>
      </c>
      <c r="BR37" s="35">
        <f t="shared" si="3"/>
        <v>121.74582924471781</v>
      </c>
      <c r="BT37" s="121" t="str">
        <f t="shared" si="4"/>
        <v>長与町</v>
      </c>
      <c r="BU37" s="33">
        <f t="shared" si="25"/>
        <v>121.74582924471781</v>
      </c>
      <c r="BV37" s="59">
        <f t="shared" si="16"/>
        <v>5.1121023206852009E-2</v>
      </c>
      <c r="BW37" s="59">
        <f t="shared" si="5"/>
        <v>1.8693080854347191E-2</v>
      </c>
      <c r="BX37" s="59">
        <f t="shared" si="5"/>
        <v>1.679584514901819E-2</v>
      </c>
      <c r="BY37" s="59">
        <f t="shared" si="5"/>
        <v>1.5632097203486624E-2</v>
      </c>
      <c r="BZ37" s="59">
        <f t="shared" si="5"/>
        <v>0.22482300136445324</v>
      </c>
      <c r="CA37" s="59">
        <f t="shared" si="5"/>
        <v>0.27169931343584441</v>
      </c>
      <c r="CB37" s="59">
        <f t="shared" si="5"/>
        <v>0.42669956422673511</v>
      </c>
      <c r="CC37" s="59">
        <f t="shared" si="5"/>
        <v>0.4044571073742646</v>
      </c>
      <c r="CD37" s="59">
        <f t="shared" si="5"/>
        <v>0.25011185744859871</v>
      </c>
      <c r="CE37" s="59">
        <f t="shared" si="5"/>
        <v>0.15434524992566589</v>
      </c>
      <c r="CF37" s="59">
        <f t="shared" si="5"/>
        <v>1.9625454307064364E-2</v>
      </c>
      <c r="CG37" s="59">
        <f t="shared" si="5"/>
        <v>2.6170025454061736E-3</v>
      </c>
      <c r="CH37" s="59">
        <f t="shared" si="5"/>
        <v>2.5657097766115217E-2</v>
      </c>
      <c r="CI37" s="122">
        <f t="shared" si="6"/>
        <v>1</v>
      </c>
      <c r="CK37" s="123" t="str">
        <f t="shared" si="7"/>
        <v>長与町</v>
      </c>
      <c r="CL37" s="124">
        <f t="shared" si="17"/>
        <v>6.2237713621566613</v>
      </c>
      <c r="CM37" s="65">
        <f t="shared" si="18"/>
        <v>0</v>
      </c>
      <c r="CN37" s="66">
        <f t="shared" si="19"/>
        <v>2.275804629751057</v>
      </c>
      <c r="CO37" s="65">
        <f t="shared" si="20"/>
        <v>0</v>
      </c>
      <c r="CP37" s="66">
        <f t="shared" si="8"/>
        <v>2.0448240955330905</v>
      </c>
      <c r="CQ37" s="65">
        <f t="shared" si="21"/>
        <v>0</v>
      </c>
      <c r="CR37" s="66">
        <f t="shared" si="9"/>
        <v>1.9031426368725135</v>
      </c>
      <c r="CS37" s="65">
        <f t="shared" si="22"/>
        <v>0</v>
      </c>
      <c r="CT37" s="66">
        <f t="shared" si="10"/>
        <v>27.371262734401682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06206</v>
      </c>
      <c r="AY38" s="18" t="str">
        <f>IF(IFERROR(比較地域マスタ!$Z23,"")=0,"",IFERROR(比較地域マスタ!$Z23,""))</f>
        <v>寒河江市</v>
      </c>
      <c r="BB38" s="110" t="str">
        <f t="shared" si="0"/>
        <v>06206</v>
      </c>
      <c r="BC38" s="1031" t="str">
        <f t="shared" si="0"/>
        <v>寒河江市</v>
      </c>
      <c r="BD38" s="34">
        <f t="shared" si="14"/>
        <v>264.29707136368</v>
      </c>
      <c r="BE38" s="34">
        <f t="shared" si="15"/>
        <v>69.2125550202894</v>
      </c>
      <c r="BF38" s="34">
        <f>VLOOKUP($AX38&amp;"_"&amp;$BC$14,データシート1!$A:$BT,MATCH($BC$12&amp;"_"&amp;BF$20,データシート1!$A$1:$BT$1,0),0)</f>
        <v>59.103304318598077</v>
      </c>
      <c r="BG38" s="34">
        <f>VLOOKUP($AX38&amp;"_"&amp;$BC$14,データシート1!$A:$BT,MATCH($BC$12&amp;"_"&amp;BG$20,データシート1!$A$1:$BT$1,0),0)</f>
        <v>4.3442445635440272</v>
      </c>
      <c r="BH38" s="34">
        <f>VLOOKUP($AX38&amp;"_"&amp;$BC$14,データシート1!$A:$BT,MATCH($BC$12&amp;"_"&amp;BH$20,データシート1!$A$1:$BT$1,0),0)</f>
        <v>5.7650061381473021</v>
      </c>
      <c r="BI38" s="34">
        <f>VLOOKUP($AX38&amp;"_"&amp;$BC$14,データシート1!$A:$BT,MATCH($BC$12&amp;"_"&amp;BI$20,データシート1!$A$1:$BT$1,0),0)</f>
        <v>50.71908931267042</v>
      </c>
      <c r="BJ38" s="34">
        <f>VLOOKUP($AX38&amp;"_"&amp;$BC$14,データシート1!$A:$BT,MATCH($BC$12&amp;"_"&amp;BJ$20,データシート1!$A$1:$BT$1,0),0)</f>
        <v>60.087640465276145</v>
      </c>
      <c r="BK38" s="34">
        <f t="shared" si="1"/>
        <v>79.267060754545597</v>
      </c>
      <c r="BL38" s="34">
        <f t="shared" si="2"/>
        <v>76.905185486104514</v>
      </c>
      <c r="BM38" s="34">
        <f>VLOOKUP($AX38&amp;"_"&amp;$BC$14,データシート1!$A:$BT,MATCH($BC$12&amp;"_"&amp;BM$20,データシート1!$A$1:$BT$1,0),0)</f>
        <v>37.529813179709301</v>
      </c>
      <c r="BN38" s="34">
        <f>VLOOKUP($AX38&amp;"_"&amp;$BC$14,データシート1!$A:$BT,MATCH($BC$12&amp;"_"&amp;BN$20,データシート1!$A$1:$BT$1,0),0)</f>
        <v>39.375372306395214</v>
      </c>
      <c r="BO38" s="34">
        <f>VLOOKUP($AX38&amp;"_"&amp;$BC$14,データシート1!$A:$BT,MATCH($BC$12&amp;"_"&amp;BO$20,データシート1!$A$1:$BT$1,0),0)</f>
        <v>2.36187526844108</v>
      </c>
      <c r="BP38" s="34">
        <f>VLOOKUP($AX38&amp;"_"&amp;$BC$14,データシート1!$A:$BT,MATCH($BC$12&amp;"_"&amp;BP$20,データシート1!$A$1:$BT$1,0),0)</f>
        <v>0</v>
      </c>
      <c r="BQ38" s="34">
        <f>VLOOKUP($AX38&amp;"_"&amp;$BC$14,データシート1!$A:$BT,MATCH($BC$12&amp;"_"&amp;BQ$20,データシート1!$A$1:$BT$1,0),0)</f>
        <v>5.0107258108984833</v>
      </c>
      <c r="BR38" s="35">
        <f t="shared" si="3"/>
        <v>264.29707136368</v>
      </c>
      <c r="BT38" s="121" t="str">
        <f t="shared" si="4"/>
        <v>寒河江市</v>
      </c>
      <c r="BU38" s="33">
        <f t="shared" si="25"/>
        <v>264.29707136368</v>
      </c>
      <c r="BV38" s="59">
        <f t="shared" si="16"/>
        <v>0.26187408987612665</v>
      </c>
      <c r="BW38" s="59">
        <f t="shared" si="5"/>
        <v>0.22362451469343114</v>
      </c>
      <c r="BX38" s="59">
        <f t="shared" si="5"/>
        <v>1.6436975790648199E-2</v>
      </c>
      <c r="BY38" s="59">
        <f t="shared" si="5"/>
        <v>2.1812599392047351E-2</v>
      </c>
      <c r="BZ38" s="59">
        <f t="shared" si="5"/>
        <v>0.19190182112490972</v>
      </c>
      <c r="CA38" s="59">
        <f t="shared" si="5"/>
        <v>0.22734886979732707</v>
      </c>
      <c r="CB38" s="59">
        <f t="shared" si="5"/>
        <v>0.2999165308399197</v>
      </c>
      <c r="CC38" s="59">
        <f t="shared" si="5"/>
        <v>0.29098008952312937</v>
      </c>
      <c r="CD38" s="59">
        <f t="shared" si="5"/>
        <v>0.14199859645083712</v>
      </c>
      <c r="CE38" s="59">
        <f t="shared" si="5"/>
        <v>0.14898149307229222</v>
      </c>
      <c r="CF38" s="59">
        <f t="shared" si="5"/>
        <v>8.9364413167903594E-3</v>
      </c>
      <c r="CG38" s="59">
        <f t="shared" si="5"/>
        <v>0</v>
      </c>
      <c r="CH38" s="59">
        <f t="shared" si="5"/>
        <v>1.8958688361716984E-2</v>
      </c>
      <c r="CI38" s="122">
        <f t="shared" si="6"/>
        <v>1</v>
      </c>
      <c r="CK38" s="123" t="str">
        <f t="shared" si="7"/>
        <v>寒河江市</v>
      </c>
      <c r="CL38" s="124">
        <f t="shared" si="17"/>
        <v>69.2125550202894</v>
      </c>
      <c r="CM38" s="65">
        <f t="shared" si="18"/>
        <v>1</v>
      </c>
      <c r="CN38" s="66">
        <f t="shared" si="19"/>
        <v>59.103304318598077</v>
      </c>
      <c r="CO38" s="65">
        <f t="shared" si="20"/>
        <v>1</v>
      </c>
      <c r="CP38" s="66">
        <f t="shared" si="8"/>
        <v>4.3442445635440272</v>
      </c>
      <c r="CQ38" s="65">
        <f t="shared" si="21"/>
        <v>0</v>
      </c>
      <c r="CR38" s="66">
        <f t="shared" si="9"/>
        <v>5.7650061381473021</v>
      </c>
      <c r="CS38" s="65">
        <f t="shared" si="22"/>
        <v>0</v>
      </c>
      <c r="CT38" s="66">
        <f t="shared" si="10"/>
        <v>50.71908931267042</v>
      </c>
      <c r="CU38" s="67">
        <f t="shared" si="23"/>
        <v>0.14860282592095239</v>
      </c>
      <c r="CV38" s="16"/>
      <c r="CW38" s="959">
        <f t="shared" si="24"/>
        <v>103.489</v>
      </c>
      <c r="CX38" s="962">
        <f>VLOOKUP($AX38&amp;"_"&amp;$CW$14,データシート1!$A:$BT,MATCH($CW$12&amp;"_"&amp;CX$20,データシート1!$A$1:$BT$1,0),0)</f>
        <v>103.489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7.5369999999999999</v>
      </c>
      <c r="DB38" s="962">
        <f>VLOOKUP($AX38&amp;"_"&amp;$CW$14,データシート1!$A:$BT,MATCH($CW$12&amp;"_"&amp;DB$20,データシート1!$A$1:$BT$1,0),0)</f>
        <v>0</v>
      </c>
      <c r="DC38" s="962">
        <f>VLOOKUP($AX38&amp;"_"&amp;$CW$14,データシート1!$A:$BT,MATCH($CW$12&amp;"_"&amp;DC$20,データシート1!$A$1:$BT$1,0),0)</f>
        <v>0</v>
      </c>
      <c r="DD38" s="961">
        <f t="shared" si="11"/>
        <v>111.02600000000001</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0.93</v>
      </c>
      <c r="DO38" s="127">
        <f t="shared" si="27"/>
        <v>0</v>
      </c>
      <c r="DP38" s="127">
        <f t="shared" si="29"/>
        <v>0</v>
      </c>
      <c r="DQ38" s="127">
        <f t="shared" si="30"/>
        <v>7.0000000000000007E-2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16207</v>
      </c>
      <c r="AY39" s="18" t="str">
        <f>IF(IFERROR(比較地域マスタ!$Z24,"")=0,"",IFERROR(比較地域マスタ!$Z24,""))</f>
        <v>黒部市</v>
      </c>
      <c r="BB39" s="110" t="str">
        <f t="shared" si="0"/>
        <v>16207</v>
      </c>
      <c r="BC39" s="1031" t="str">
        <f t="shared" si="0"/>
        <v>黒部市</v>
      </c>
      <c r="BD39" s="34">
        <f t="shared" si="14"/>
        <v>383.80418778564047</v>
      </c>
      <c r="BE39" s="34">
        <f t="shared" si="15"/>
        <v>185.25694275477059</v>
      </c>
      <c r="BF39" s="34">
        <f>VLOOKUP($AX39&amp;"_"&amp;$BC$14,データシート1!$A:$BT,MATCH($BC$12&amp;"_"&amp;BF$20,データシート1!$A$1:$BT$1,0),0)</f>
        <v>171.35532704497427</v>
      </c>
      <c r="BG39" s="34">
        <f>VLOOKUP($AX39&amp;"_"&amp;$BC$14,データシート1!$A:$BT,MATCH($BC$12&amp;"_"&amp;BG$20,データシート1!$A$1:$BT$1,0),0)</f>
        <v>3.8750444951130301</v>
      </c>
      <c r="BH39" s="34">
        <f>VLOOKUP($AX39&amp;"_"&amp;$BC$14,データシート1!$A:$BT,MATCH($BC$12&amp;"_"&amp;BH$20,データシート1!$A$1:$BT$1,0),0)</f>
        <v>10.026571214683274</v>
      </c>
      <c r="BI39" s="34">
        <f>VLOOKUP($AX39&amp;"_"&amp;$BC$14,データシート1!$A:$BT,MATCH($BC$12&amp;"_"&amp;BI$20,データシート1!$A$1:$BT$1,0),0)</f>
        <v>47.826531130522142</v>
      </c>
      <c r="BJ39" s="34">
        <f>VLOOKUP($AX39&amp;"_"&amp;$BC$14,データシート1!$A:$BT,MATCH($BC$12&amp;"_"&amp;BJ$20,データシート1!$A$1:$BT$1,0),0)</f>
        <v>74.508781384776967</v>
      </c>
      <c r="BK39" s="34">
        <f t="shared" si="1"/>
        <v>72.909016390713091</v>
      </c>
      <c r="BL39" s="34">
        <f t="shared" si="2"/>
        <v>70.544513702439133</v>
      </c>
      <c r="BM39" s="34">
        <f>VLOOKUP($AX39&amp;"_"&amp;$BC$14,データシート1!$A:$BT,MATCH($BC$12&amp;"_"&amp;BM$20,データシート1!$A$1:$BT$1,0),0)</f>
        <v>39.212423135761888</v>
      </c>
      <c r="BN39" s="34">
        <f>VLOOKUP($AX39&amp;"_"&amp;$BC$14,データシート1!$A:$BT,MATCH($BC$12&amp;"_"&amp;BN$20,データシート1!$A$1:$BT$1,0),0)</f>
        <v>31.332090566677241</v>
      </c>
      <c r="BO39" s="34">
        <f>VLOOKUP($AX39&amp;"_"&amp;$BC$14,データシート1!$A:$BT,MATCH($BC$12&amp;"_"&amp;BO$20,データシート1!$A$1:$BT$1,0),0)</f>
        <v>2.3645026882739599</v>
      </c>
      <c r="BP39" s="34">
        <f>VLOOKUP($AX39&amp;"_"&amp;$BC$14,データシート1!$A:$BT,MATCH($BC$12&amp;"_"&amp;BP$20,データシート1!$A$1:$BT$1,0),0)</f>
        <v>0</v>
      </c>
      <c r="BQ39" s="34">
        <f>VLOOKUP($AX39&amp;"_"&amp;$BC$14,データシート1!$A:$BT,MATCH($BC$12&amp;"_"&amp;BQ$20,データシート1!$A$1:$BT$1,0),0)</f>
        <v>3.3029161248576822</v>
      </c>
      <c r="BR39" s="35">
        <f t="shared" si="3"/>
        <v>383.80418778564047</v>
      </c>
      <c r="BT39" s="121" t="str">
        <f t="shared" si="4"/>
        <v>黒部市</v>
      </c>
      <c r="BU39" s="33">
        <f t="shared" si="25"/>
        <v>383.80418778564047</v>
      </c>
      <c r="BV39" s="59">
        <f t="shared" si="16"/>
        <v>0.48268609007007229</v>
      </c>
      <c r="BW39" s="59">
        <f t="shared" si="5"/>
        <v>0.44646549594367224</v>
      </c>
      <c r="BX39" s="59">
        <f t="shared" si="5"/>
        <v>1.0096410144636806E-2</v>
      </c>
      <c r="BY39" s="59">
        <f t="shared" si="5"/>
        <v>2.6124183981763228E-2</v>
      </c>
      <c r="BZ39" s="59">
        <f t="shared" si="5"/>
        <v>0.12461180115427471</v>
      </c>
      <c r="CA39" s="59">
        <f t="shared" si="5"/>
        <v>0.19413227827099966</v>
      </c>
      <c r="CB39" s="59">
        <f t="shared" si="5"/>
        <v>0.18996409812868875</v>
      </c>
      <c r="CC39" s="59">
        <f t="shared" si="5"/>
        <v>0.18380339753311692</v>
      </c>
      <c r="CD39" s="59">
        <f t="shared" si="5"/>
        <v>0.102167783426226</v>
      </c>
      <c r="CE39" s="59">
        <f t="shared" si="5"/>
        <v>8.1635614106890922E-2</v>
      </c>
      <c r="CF39" s="59">
        <f t="shared" si="5"/>
        <v>6.1607005955718356E-3</v>
      </c>
      <c r="CG39" s="59">
        <f t="shared" si="5"/>
        <v>0</v>
      </c>
      <c r="CH39" s="59">
        <f t="shared" si="5"/>
        <v>8.6057323759645976E-3</v>
      </c>
      <c r="CI39" s="122">
        <f t="shared" si="6"/>
        <v>1</v>
      </c>
      <c r="CK39" s="123" t="str">
        <f t="shared" si="7"/>
        <v>黒部市</v>
      </c>
      <c r="CL39" s="124">
        <f t="shared" si="17"/>
        <v>185.25694275477059</v>
      </c>
      <c r="CM39" s="65">
        <f t="shared" si="18"/>
        <v>0.90619545752855135</v>
      </c>
      <c r="CN39" s="66">
        <f t="shared" si="19"/>
        <v>171.35532704497427</v>
      </c>
      <c r="CO39" s="65">
        <f t="shared" si="20"/>
        <v>0.97971275766605215</v>
      </c>
      <c r="CP39" s="66">
        <f t="shared" si="8"/>
        <v>3.8750444951130301</v>
      </c>
      <c r="CQ39" s="65">
        <f t="shared" si="21"/>
        <v>0</v>
      </c>
      <c r="CR39" s="66">
        <f t="shared" si="9"/>
        <v>10.026571214683274</v>
      </c>
      <c r="CS39" s="65">
        <f t="shared" si="22"/>
        <v>0</v>
      </c>
      <c r="CT39" s="66">
        <f t="shared" si="10"/>
        <v>47.826531130522142</v>
      </c>
      <c r="CU39" s="67">
        <f t="shared" si="23"/>
        <v>1</v>
      </c>
      <c r="CV39" s="16"/>
      <c r="CW39" s="959">
        <f t="shared" si="24"/>
        <v>167.87899999999999</v>
      </c>
      <c r="CX39" s="962">
        <f>VLOOKUP($AX39&amp;"_"&amp;$CW$14,データシート1!$A:$BT,MATCH($CW$12&amp;"_"&amp;CX$20,データシート1!$A$1:$BT$1,0),0)</f>
        <v>167.87899999999999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53.148000000000003</v>
      </c>
      <c r="DB39" s="962">
        <f>VLOOKUP($AX39&amp;"_"&amp;$CW$14,データシート1!$A:$BT,MATCH($CW$12&amp;"_"&amp;DB$20,データシート1!$A$1:$BT$1,0),0)</f>
        <v>0</v>
      </c>
      <c r="DC39" s="962">
        <f>VLOOKUP($AX39&amp;"_"&amp;$CW$14,データシート1!$A:$BT,MATCH($CW$12&amp;"_"&amp;DC$20,データシート1!$A$1:$BT$1,0),0)</f>
        <v>0</v>
      </c>
      <c r="DD39" s="961">
        <f t="shared" si="11"/>
        <v>221.02699999999999</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0.76</v>
      </c>
      <c r="DO39" s="127">
        <f t="shared" si="27"/>
        <v>0</v>
      </c>
      <c r="DP39" s="127">
        <f t="shared" si="29"/>
        <v>0</v>
      </c>
      <c r="DQ39" s="127">
        <f t="shared" si="30"/>
        <v>0.24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28228</v>
      </c>
      <c r="AY40" s="18" t="str">
        <f>IF(IFERROR(比較地域マスタ!$Z25,"")=0,"",IFERROR(比較地域マスタ!$Z25,""))</f>
        <v>加東市</v>
      </c>
      <c r="BB40" s="110" t="str">
        <f t="shared" si="0"/>
        <v>28228</v>
      </c>
      <c r="BC40" s="1031" t="str">
        <f t="shared" si="0"/>
        <v>加東市</v>
      </c>
      <c r="BD40" s="34">
        <f t="shared" si="14"/>
        <v>782.8375875345688</v>
      </c>
      <c r="BE40" s="34">
        <f t="shared" si="15"/>
        <v>630.63741314430627</v>
      </c>
      <c r="BF40" s="34">
        <f>VLOOKUP($AX40&amp;"_"&amp;$BC$14,データシート1!$A:$BT,MATCH($BC$12&amp;"_"&amp;BF$20,データシート1!$A$1:$BT$1,0),0)</f>
        <v>624.02408062841448</v>
      </c>
      <c r="BG40" s="34">
        <f>VLOOKUP($AX40&amp;"_"&amp;$BC$14,データシート1!$A:$BT,MATCH($BC$12&amp;"_"&amp;BG$20,データシート1!$A$1:$BT$1,0),0)</f>
        <v>1.4961702953464207</v>
      </c>
      <c r="BH40" s="34">
        <f>VLOOKUP($AX40&amp;"_"&amp;$BC$14,データシート1!$A:$BT,MATCH($BC$12&amp;"_"&amp;BH$20,データシート1!$A$1:$BT$1,0),0)</f>
        <v>5.1171622205453442</v>
      </c>
      <c r="BI40" s="34">
        <f>VLOOKUP($AX40&amp;"_"&amp;$BC$14,データシート1!$A:$BT,MATCH($BC$12&amp;"_"&amp;BI$20,データシート1!$A$1:$BT$1,0),0)</f>
        <v>39.46096609220195</v>
      </c>
      <c r="BJ40" s="34">
        <f>VLOOKUP($AX40&amp;"_"&amp;$BC$14,データシート1!$A:$BT,MATCH($BC$12&amp;"_"&amp;BJ$20,データシート1!$A$1:$BT$1,0),0)</f>
        <v>30.974253029187686</v>
      </c>
      <c r="BK40" s="34">
        <f t="shared" si="1"/>
        <v>77.129073005801104</v>
      </c>
      <c r="BL40" s="34">
        <f t="shared" si="2"/>
        <v>74.802813872872463</v>
      </c>
      <c r="BM40" s="34">
        <f>VLOOKUP($AX40&amp;"_"&amp;$BC$14,データシート1!$A:$BT,MATCH($BC$12&amp;"_"&amp;BM$20,データシート1!$A$1:$BT$1,0),0)</f>
        <v>36.723845729031446</v>
      </c>
      <c r="BN40" s="34">
        <f>VLOOKUP($AX40&amp;"_"&amp;$BC$14,データシート1!$A:$BT,MATCH($BC$12&amp;"_"&amp;BN$20,データシート1!$A$1:$BT$1,0),0)</f>
        <v>38.078968143841017</v>
      </c>
      <c r="BO40" s="34">
        <f>VLOOKUP($AX40&amp;"_"&amp;$BC$14,データシート1!$A:$BT,MATCH($BC$12&amp;"_"&amp;BO$20,データシート1!$A$1:$BT$1,0),0)</f>
        <v>2.3262591329286399</v>
      </c>
      <c r="BP40" s="34">
        <f>VLOOKUP($AX40&amp;"_"&amp;$BC$14,データシート1!$A:$BT,MATCH($BC$12&amp;"_"&amp;BP$20,データシート1!$A$1:$BT$1,0),0)</f>
        <v>0</v>
      </c>
      <c r="BQ40" s="34">
        <f>VLOOKUP($AX40&amp;"_"&amp;$BC$14,データシート1!$A:$BT,MATCH($BC$12&amp;"_"&amp;BQ$20,データシート1!$A$1:$BT$1,0),0)</f>
        <v>4.6358822630717578</v>
      </c>
      <c r="BR40" s="35">
        <f t="shared" si="3"/>
        <v>782.8375875345688</v>
      </c>
      <c r="BT40" s="121" t="str">
        <f t="shared" si="4"/>
        <v>加東市</v>
      </c>
      <c r="BU40" s="33">
        <f t="shared" si="25"/>
        <v>782.8375875345688</v>
      </c>
      <c r="BV40" s="59">
        <f t="shared" si="16"/>
        <v>0.80557886231600806</v>
      </c>
      <c r="BW40" s="59">
        <f t="shared" si="5"/>
        <v>0.79713096377204629</v>
      </c>
      <c r="BX40" s="59">
        <f t="shared" si="5"/>
        <v>1.9112141766958173E-3</v>
      </c>
      <c r="BY40" s="59">
        <f t="shared" si="5"/>
        <v>6.5366843672658714E-3</v>
      </c>
      <c r="BZ40" s="59">
        <f t="shared" si="5"/>
        <v>5.0407602701447216E-2</v>
      </c>
      <c r="CA40" s="59">
        <f t="shared" si="5"/>
        <v>3.9566640031601596E-2</v>
      </c>
      <c r="CB40" s="59">
        <f t="shared" si="5"/>
        <v>9.8524999609060304E-2</v>
      </c>
      <c r="CC40" s="59">
        <f t="shared" si="5"/>
        <v>9.5553426488440424E-2</v>
      </c>
      <c r="CD40" s="59">
        <f t="shared" si="5"/>
        <v>4.6911193731368685E-2</v>
      </c>
      <c r="CE40" s="59">
        <f t="shared" si="5"/>
        <v>4.8642232757071739E-2</v>
      </c>
      <c r="CF40" s="59">
        <f t="shared" si="5"/>
        <v>2.9715731206198838E-3</v>
      </c>
      <c r="CG40" s="59">
        <f t="shared" si="5"/>
        <v>0</v>
      </c>
      <c r="CH40" s="59">
        <f t="shared" si="5"/>
        <v>5.9218953418828336E-3</v>
      </c>
      <c r="CI40" s="122">
        <f t="shared" si="6"/>
        <v>1</v>
      </c>
      <c r="CK40" s="123" t="str">
        <f t="shared" si="7"/>
        <v>加東市</v>
      </c>
      <c r="CL40" s="124">
        <f t="shared" si="17"/>
        <v>630.63741314430627</v>
      </c>
      <c r="CM40" s="65">
        <f t="shared" si="18"/>
        <v>0.22826428784532013</v>
      </c>
      <c r="CN40" s="66">
        <f t="shared" si="19"/>
        <v>624.02408062841448</v>
      </c>
      <c r="CO40" s="65">
        <f t="shared" si="20"/>
        <v>0.22274140424200631</v>
      </c>
      <c r="CP40" s="66">
        <f t="shared" si="8"/>
        <v>1.4961702953464207</v>
      </c>
      <c r="CQ40" s="65">
        <f t="shared" si="21"/>
        <v>1</v>
      </c>
      <c r="CR40" s="66">
        <f t="shared" si="9"/>
        <v>5.1171622205453442</v>
      </c>
      <c r="CS40" s="65">
        <f t="shared" si="22"/>
        <v>0</v>
      </c>
      <c r="CT40" s="66">
        <f t="shared" si="10"/>
        <v>39.46096609220195</v>
      </c>
      <c r="CU40" s="67">
        <f t="shared" si="23"/>
        <v>0</v>
      </c>
      <c r="CV40" s="16"/>
      <c r="CW40" s="959">
        <f t="shared" si="24"/>
        <v>143.952</v>
      </c>
      <c r="CX40" s="962">
        <f>VLOOKUP($AX40&amp;"_"&amp;$CW$14,データシート1!$A:$BT,MATCH($CW$12&amp;"_"&amp;CX$20,データシート1!$A$1:$BT$1,0),0)</f>
        <v>138.99600000000001</v>
      </c>
      <c r="CY40" s="962">
        <f>VLOOKUP($AX40&amp;"_"&amp;$CW$14,データシート1!$A:$BT,MATCH($CW$12&amp;"_"&amp;CY$20,データシート1!$A$1:$BT$1,0),0)</f>
        <v>4.9560000000000004</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143.952</v>
      </c>
      <c r="DE40" s="16"/>
      <c r="DF40" s="125">
        <f>VLOOKUP($AX40&amp;"_"&amp;$DF$14,データシート1!$A:$BT,MATCH($DF$12&amp;"_"&amp;DF$20,データシート1!$A$1:$BT$1,0),0)</f>
        <v>14</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0.97</v>
      </c>
      <c r="DO40" s="127">
        <f t="shared" si="27"/>
        <v>0.03</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28221</v>
      </c>
      <c r="AY41" s="18" t="str">
        <f>IF(IFERROR(比較地域マスタ!$Z26,"")=0,"",IFERROR(比較地域マスタ!$Z26,""))</f>
        <v>丹波篠山市</v>
      </c>
      <c r="BB41" s="110" t="str">
        <f t="shared" si="0"/>
        <v>28221</v>
      </c>
      <c r="BC41" s="1031" t="str">
        <f t="shared" si="0"/>
        <v>丹波篠山市</v>
      </c>
      <c r="BD41" s="34">
        <f t="shared" si="14"/>
        <v>637.50482355025929</v>
      </c>
      <c r="BE41" s="34">
        <f t="shared" si="15"/>
        <v>479.33597204546993</v>
      </c>
      <c r="BF41" s="34">
        <f>VLOOKUP($AX41&amp;"_"&amp;$BC$14,データシート1!$A:$BT,MATCH($BC$12&amp;"_"&amp;BF$20,データシート1!$A$1:$BT$1,0),0)</f>
        <v>464.8262077715047</v>
      </c>
      <c r="BG41" s="34">
        <f>VLOOKUP($AX41&amp;"_"&amp;$BC$14,データシート1!$A:$BT,MATCH($BC$12&amp;"_"&amp;BG$20,データシート1!$A$1:$BT$1,0),0)</f>
        <v>1.6848764587234468</v>
      </c>
      <c r="BH41" s="34">
        <f>VLOOKUP($AX41&amp;"_"&amp;$BC$14,データシート1!$A:$BT,MATCH($BC$12&amp;"_"&amp;BH$20,データシート1!$A$1:$BT$1,0),0)</f>
        <v>12.82488781524177</v>
      </c>
      <c r="BI41" s="34">
        <f>VLOOKUP($AX41&amp;"_"&amp;$BC$14,データシート1!$A:$BT,MATCH($BC$12&amp;"_"&amp;BI$20,データシート1!$A$1:$BT$1,0),0)</f>
        <v>35.250641279729905</v>
      </c>
      <c r="BJ41" s="34">
        <f>VLOOKUP($AX41&amp;"_"&amp;$BC$14,データシート1!$A:$BT,MATCH($BC$12&amp;"_"&amp;BJ$20,データシート1!$A$1:$BT$1,0),0)</f>
        <v>31.610784178167862</v>
      </c>
      <c r="BK41" s="34">
        <f t="shared" si="1"/>
        <v>84.383005541821717</v>
      </c>
      <c r="BL41" s="34">
        <f t="shared" si="2"/>
        <v>82.029070919986694</v>
      </c>
      <c r="BM41" s="34">
        <f>VLOOKUP($AX41&amp;"_"&amp;$BC$14,データシート1!$A:$BT,MATCH($BC$12&amp;"_"&amp;BM$20,データシート1!$A$1:$BT$1,0),0)</f>
        <v>36.929075214785847</v>
      </c>
      <c r="BN41" s="34">
        <f>VLOOKUP($AX41&amp;"_"&amp;$BC$14,データシート1!$A:$BT,MATCH($BC$12&amp;"_"&amp;BN$20,データシート1!$A$1:$BT$1,0),0)</f>
        <v>45.099995705200847</v>
      </c>
      <c r="BO41" s="34">
        <f>VLOOKUP($AX41&amp;"_"&amp;$BC$14,データシート1!$A:$BT,MATCH($BC$12&amp;"_"&amp;BO$20,データシート1!$A$1:$BT$1,0),0)</f>
        <v>2.3539346218350299</v>
      </c>
      <c r="BP41" s="34">
        <f>VLOOKUP($AX41&amp;"_"&amp;$BC$14,データシート1!$A:$BT,MATCH($BC$12&amp;"_"&amp;BP$20,データシート1!$A$1:$BT$1,0),0)</f>
        <v>0</v>
      </c>
      <c r="BQ41" s="34">
        <f>VLOOKUP($AX41&amp;"_"&amp;$BC$14,データシート1!$A:$BT,MATCH($BC$12&amp;"_"&amp;BQ$20,データシート1!$A$1:$BT$1,0),0)</f>
        <v>6.9244205050700014</v>
      </c>
      <c r="BR41" s="35">
        <f t="shared" si="3"/>
        <v>637.50482355025929</v>
      </c>
      <c r="BT41" s="121" t="str">
        <f t="shared" si="4"/>
        <v>丹波篠山市</v>
      </c>
      <c r="BU41" s="33">
        <f t="shared" si="25"/>
        <v>637.50482355025929</v>
      </c>
      <c r="BV41" s="59">
        <f t="shared" si="16"/>
        <v>0.7518938748981564</v>
      </c>
      <c r="BW41" s="59">
        <f t="shared" si="5"/>
        <v>0.72913363256279573</v>
      </c>
      <c r="BX41" s="59">
        <f t="shared" si="5"/>
        <v>2.6429234673714047E-3</v>
      </c>
      <c r="BY41" s="59">
        <f t="shared" si="5"/>
        <v>2.0117318867989221E-2</v>
      </c>
      <c r="BZ41" s="59">
        <f t="shared" si="5"/>
        <v>5.5294705196769121E-2</v>
      </c>
      <c r="CA41" s="59">
        <f t="shared" si="5"/>
        <v>4.9585168629984092E-2</v>
      </c>
      <c r="CB41" s="59">
        <f t="shared" si="5"/>
        <v>0.13236449737257427</v>
      </c>
      <c r="CC41" s="59">
        <f t="shared" si="5"/>
        <v>0.12867207884509399</v>
      </c>
      <c r="CD41" s="59">
        <f t="shared" si="5"/>
        <v>5.7927522821126468E-2</v>
      </c>
      <c r="CE41" s="59">
        <f t="shared" si="5"/>
        <v>7.0744556023967523E-2</v>
      </c>
      <c r="CF41" s="59">
        <f t="shared" si="5"/>
        <v>3.6924185274802889E-3</v>
      </c>
      <c r="CG41" s="59">
        <f t="shared" si="5"/>
        <v>0</v>
      </c>
      <c r="CH41" s="59">
        <f t="shared" si="5"/>
        <v>1.0861753902516312E-2</v>
      </c>
      <c r="CI41" s="122">
        <f t="shared" si="6"/>
        <v>1</v>
      </c>
      <c r="CK41" s="123" t="str">
        <f t="shared" si="7"/>
        <v>丹波篠山市</v>
      </c>
      <c r="CL41" s="124">
        <f t="shared" si="17"/>
        <v>479.33597204546993</v>
      </c>
      <c r="CM41" s="65">
        <f t="shared" si="18"/>
        <v>3.8951802261627179E-2</v>
      </c>
      <c r="CN41" s="66">
        <f t="shared" si="19"/>
        <v>464.8262077715047</v>
      </c>
      <c r="CO41" s="65">
        <f t="shared" si="20"/>
        <v>4.0167700718755792E-2</v>
      </c>
      <c r="CP41" s="66">
        <f t="shared" si="8"/>
        <v>1.6848764587234468</v>
      </c>
      <c r="CQ41" s="65">
        <f t="shared" si="21"/>
        <v>0</v>
      </c>
      <c r="CR41" s="66">
        <f t="shared" si="9"/>
        <v>12.82488781524177</v>
      </c>
      <c r="CS41" s="65">
        <f t="shared" si="22"/>
        <v>0</v>
      </c>
      <c r="CT41" s="66">
        <f t="shared" si="10"/>
        <v>35.250641279729905</v>
      </c>
      <c r="CU41" s="67">
        <f t="shared" si="23"/>
        <v>0</v>
      </c>
      <c r="CV41" s="16"/>
      <c r="CW41" s="959">
        <f t="shared" si="24"/>
        <v>18.670999999999999</v>
      </c>
      <c r="CX41" s="962">
        <f>VLOOKUP($AX41&amp;"_"&amp;$CW$14,データシート1!$A:$BT,MATCH($CW$12&amp;"_"&amp;CX$20,データシート1!$A$1:$BT$1,0),0)</f>
        <v>18.670999999999999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18.670999999999999</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14401</v>
      </c>
      <c r="AY42" s="18" t="str">
        <f>IF(IFERROR(比較地域マスタ!$Z27,"")=0,"",IFERROR(比較地域マスタ!$Z27,""))</f>
        <v>愛川町</v>
      </c>
      <c r="BB42" s="110" t="str">
        <f t="shared" si="0"/>
        <v>14401</v>
      </c>
      <c r="BC42" s="1031" t="str">
        <f t="shared" si="0"/>
        <v>愛川町</v>
      </c>
      <c r="BD42" s="34">
        <f t="shared" si="14"/>
        <v>555.99588041622292</v>
      </c>
      <c r="BE42" s="34">
        <f t="shared" si="15"/>
        <v>373.9544013062183</v>
      </c>
      <c r="BF42" s="34">
        <f>VLOOKUP($AX42&amp;"_"&amp;$BC$14,データシート1!$A:$BT,MATCH($BC$12&amp;"_"&amp;BF$20,データシート1!$A$1:$BT$1,0),0)</f>
        <v>363.8910659749215</v>
      </c>
      <c r="BG42" s="34">
        <f>VLOOKUP($AX42&amp;"_"&amp;$BC$14,データシート1!$A:$BT,MATCH($BC$12&amp;"_"&amp;BG$20,データシート1!$A$1:$BT$1,0),0)</f>
        <v>2.2597773450867917</v>
      </c>
      <c r="BH42" s="34">
        <f>VLOOKUP($AX42&amp;"_"&amp;$BC$14,データシート1!$A:$BT,MATCH($BC$12&amp;"_"&amp;BH$20,データシート1!$A$1:$BT$1,0),0)</f>
        <v>7.8035579862100484</v>
      </c>
      <c r="BI42" s="34">
        <f>VLOOKUP($AX42&amp;"_"&amp;$BC$14,データシート1!$A:$BT,MATCH($BC$12&amp;"_"&amp;BI$20,データシート1!$A$1:$BT$1,0),0)</f>
        <v>58.827357067623709</v>
      </c>
      <c r="BJ42" s="34">
        <f>VLOOKUP($AX42&amp;"_"&amp;$BC$14,データシート1!$A:$BT,MATCH($BC$12&amp;"_"&amp;BJ$20,データシート1!$A$1:$BT$1,0),0)</f>
        <v>45.77528398822313</v>
      </c>
      <c r="BK42" s="34">
        <f t="shared" si="1"/>
        <v>77.438838054157742</v>
      </c>
      <c r="BL42" s="34">
        <f t="shared" si="2"/>
        <v>75.121453761553511</v>
      </c>
      <c r="BM42" s="34">
        <f>VLOOKUP($AX42&amp;"_"&amp;$BC$14,データシート1!$A:$BT,MATCH($BC$12&amp;"_"&amp;BM$20,データシート1!$A$1:$BT$1,0),0)</f>
        <v>35.894772972010379</v>
      </c>
      <c r="BN42" s="34">
        <f>VLOOKUP($AX42&amp;"_"&amp;$BC$14,データシート1!$A:$BT,MATCH($BC$12&amp;"_"&amp;BN$20,データシート1!$A$1:$BT$1,0),0)</f>
        <v>39.226680789543124</v>
      </c>
      <c r="BO42" s="34">
        <f>VLOOKUP($AX42&amp;"_"&amp;$BC$14,データシート1!$A:$BT,MATCH($BC$12&amp;"_"&amp;BO$20,データシート1!$A$1:$BT$1,0),0)</f>
        <v>2.3173842926042298</v>
      </c>
      <c r="BP42" s="34">
        <f>VLOOKUP($AX42&amp;"_"&amp;$BC$14,データシート1!$A:$BT,MATCH($BC$12&amp;"_"&amp;BP$20,データシート1!$A$1:$BT$1,0),0)</f>
        <v>0</v>
      </c>
      <c r="BQ42" s="34">
        <f>VLOOKUP($AX42&amp;"_"&amp;$BC$14,データシート1!$A:$BT,MATCH($BC$12&amp;"_"&amp;BQ$20,データシート1!$A$1:$BT$1,0),0)</f>
        <v>0</v>
      </c>
      <c r="BR42" s="35">
        <f t="shared" si="3"/>
        <v>555.99588041622292</v>
      </c>
      <c r="BT42" s="121" t="str">
        <f t="shared" si="4"/>
        <v>愛川町</v>
      </c>
      <c r="BU42" s="33">
        <f t="shared" si="25"/>
        <v>555.99588041622292</v>
      </c>
      <c r="BV42" s="59">
        <f t="shared" si="16"/>
        <v>0.67258484186298839</v>
      </c>
      <c r="BW42" s="59">
        <f t="shared" si="5"/>
        <v>0.65448518377961684</v>
      </c>
      <c r="BX42" s="59">
        <f t="shared" si="5"/>
        <v>4.0643778572515762E-3</v>
      </c>
      <c r="BY42" s="59">
        <f t="shared" si="5"/>
        <v>1.4035280226120099E-2</v>
      </c>
      <c r="BZ42" s="59">
        <f t="shared" si="5"/>
        <v>0.10580538298878236</v>
      </c>
      <c r="CA42" s="59">
        <f t="shared" ref="CA42:CH68" si="32">BJ42/$BR42</f>
        <v>8.2330257472331247E-2</v>
      </c>
      <c r="CB42" s="59">
        <f t="shared" si="32"/>
        <v>0.13927951767589791</v>
      </c>
      <c r="CC42" s="59">
        <f t="shared" si="32"/>
        <v>0.13511152943312638</v>
      </c>
      <c r="CD42" s="59">
        <f t="shared" si="32"/>
        <v>6.4559422535899483E-2</v>
      </c>
      <c r="CE42" s="59">
        <f t="shared" si="32"/>
        <v>7.0552106897226866E-2</v>
      </c>
      <c r="CF42" s="59">
        <f t="shared" si="32"/>
        <v>4.1679882427715425E-3</v>
      </c>
      <c r="CG42" s="59">
        <f t="shared" si="32"/>
        <v>0</v>
      </c>
      <c r="CH42" s="59">
        <f t="shared" si="32"/>
        <v>0</v>
      </c>
      <c r="CI42" s="122">
        <f t="shared" si="6"/>
        <v>1</v>
      </c>
      <c r="CK42" s="123" t="str">
        <f t="shared" si="7"/>
        <v>愛川町</v>
      </c>
      <c r="CL42" s="124">
        <f t="shared" si="17"/>
        <v>373.9544013062183</v>
      </c>
      <c r="CM42" s="65">
        <f t="shared" si="18"/>
        <v>0.20388582066070252</v>
      </c>
      <c r="CN42" s="66">
        <f t="shared" si="19"/>
        <v>363.8910659749215</v>
      </c>
      <c r="CO42" s="65">
        <f t="shared" si="20"/>
        <v>0.20952424263489489</v>
      </c>
      <c r="CP42" s="66">
        <f t="shared" si="8"/>
        <v>2.2597773450867917</v>
      </c>
      <c r="CQ42" s="65">
        <f t="shared" si="21"/>
        <v>0</v>
      </c>
      <c r="CR42" s="66">
        <f t="shared" si="9"/>
        <v>7.8035579862100484</v>
      </c>
      <c r="CS42" s="65">
        <f t="shared" si="22"/>
        <v>0</v>
      </c>
      <c r="CT42" s="66">
        <f t="shared" si="10"/>
        <v>58.827357067623709</v>
      </c>
      <c r="CU42" s="67">
        <f t="shared" si="23"/>
        <v>0.15489392102938601</v>
      </c>
      <c r="CV42" s="16"/>
      <c r="CW42" s="959">
        <f t="shared" si="24"/>
        <v>76.244</v>
      </c>
      <c r="CX42" s="962">
        <f>VLOOKUP($AX42&amp;"_"&amp;$CW$14,データシート1!$A:$BT,MATCH($CW$12&amp;"_"&amp;CX$20,データシート1!$A$1:$BT$1,0),0)</f>
        <v>76.244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9.1120000000000001</v>
      </c>
      <c r="DB42" s="962">
        <f>VLOOKUP($AX42&amp;"_"&amp;$CW$14,データシート1!$A:$BT,MATCH($CW$12&amp;"_"&amp;DB$20,データシート1!$A$1:$BT$1,0),0)</f>
        <v>0</v>
      </c>
      <c r="DC42" s="962">
        <f>VLOOKUP($AX42&amp;"_"&amp;$CW$14,データシート1!$A:$BT,MATCH($CW$12&amp;"_"&amp;DC$20,データシート1!$A$1:$BT$1,0),0)</f>
        <v>0</v>
      </c>
      <c r="DD42" s="961">
        <f t="shared" si="11"/>
        <v>85.355999999999995</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0.89</v>
      </c>
      <c r="DO42" s="127">
        <f t="shared" si="27"/>
        <v>0</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40215</v>
      </c>
      <c r="AY43" s="18" t="str">
        <f>IF(IFERROR(比較地域マスタ!$Z28,"")=0,"",IFERROR(比較地域マスタ!$Z28,""))</f>
        <v>中間市</v>
      </c>
      <c r="AZ43" s="23"/>
      <c r="BB43" s="110" t="str">
        <f t="shared" si="0"/>
        <v>40215</v>
      </c>
      <c r="BC43" s="1031" t="str">
        <f t="shared" si="0"/>
        <v>中間市</v>
      </c>
      <c r="BD43" s="34">
        <f t="shared" si="14"/>
        <v>216.90961520512721</v>
      </c>
      <c r="BE43" s="34">
        <f t="shared" si="15"/>
        <v>93.077049357788781</v>
      </c>
      <c r="BF43" s="34">
        <f>VLOOKUP($AX43&amp;"_"&amp;$BC$14,データシート1!$A:$BT,MATCH($BC$12&amp;"_"&amp;BF$20,データシート1!$A$1:$BT$1,0),0)</f>
        <v>90.187825271847586</v>
      </c>
      <c r="BG43" s="34">
        <f>VLOOKUP($AX43&amp;"_"&amp;$BC$14,データシート1!$A:$BT,MATCH($BC$12&amp;"_"&amp;BG$20,データシート1!$A$1:$BT$1,0),0)</f>
        <v>2.5285676572429661</v>
      </c>
      <c r="BH43" s="34">
        <f>VLOOKUP($AX43&amp;"_"&amp;$BC$14,データシート1!$A:$BT,MATCH($BC$12&amp;"_"&amp;BH$20,データシート1!$A$1:$BT$1,0),0)</f>
        <v>0.36065642869823844</v>
      </c>
      <c r="BI43" s="34">
        <f>VLOOKUP($AX43&amp;"_"&amp;$BC$14,データシート1!$A:$BT,MATCH($BC$12&amp;"_"&amp;BI$20,データシート1!$A$1:$BT$1,0),0)</f>
        <v>28.524861861763643</v>
      </c>
      <c r="BJ43" s="34">
        <f>VLOOKUP($AX43&amp;"_"&amp;$BC$14,データシート1!$A:$BT,MATCH($BC$12&amp;"_"&amp;BJ$20,データシート1!$A$1:$BT$1,0),0)</f>
        <v>36.996125544379858</v>
      </c>
      <c r="BK43" s="34">
        <f t="shared" si="1"/>
        <v>58.311578441194939</v>
      </c>
      <c r="BL43" s="34">
        <f t="shared" si="2"/>
        <v>55.955775431923186</v>
      </c>
      <c r="BM43" s="34">
        <f>VLOOKUP($AX43&amp;"_"&amp;$BC$14,データシート1!$A:$BT,MATCH($BC$12&amp;"_"&amp;BM$20,データシート1!$A$1:$BT$1,0),0)</f>
        <v>33.53123604666672</v>
      </c>
      <c r="BN43" s="34">
        <f>VLOOKUP($AX43&amp;"_"&amp;$BC$14,データシート1!$A:$BT,MATCH($BC$12&amp;"_"&amp;BN$20,データシート1!$A$1:$BT$1,0),0)</f>
        <v>22.42453938525647</v>
      </c>
      <c r="BO43" s="34">
        <f>VLOOKUP($AX43&amp;"_"&amp;$BC$14,データシート1!$A:$BT,MATCH($BC$12&amp;"_"&amp;BO$20,データシート1!$A$1:$BT$1,0),0)</f>
        <v>2.3558030092717499</v>
      </c>
      <c r="BP43" s="34">
        <f>VLOOKUP($AX43&amp;"_"&amp;$BC$14,データシート1!$A:$BT,MATCH($BC$12&amp;"_"&amp;BP$20,データシート1!$A$1:$BT$1,0),0)</f>
        <v>0</v>
      </c>
      <c r="BQ43" s="34">
        <f>VLOOKUP($AX43&amp;"_"&amp;$BC$14,データシート1!$A:$BT,MATCH($BC$12&amp;"_"&amp;BQ$20,データシート1!$A$1:$BT$1,0),0)</f>
        <v>0</v>
      </c>
      <c r="BR43" s="35">
        <f t="shared" si="3"/>
        <v>216.90961520512721</v>
      </c>
      <c r="BT43" s="121" t="str">
        <f t="shared" si="4"/>
        <v>中間市</v>
      </c>
      <c r="BU43" s="33">
        <f t="shared" si="25"/>
        <v>216.90961520512721</v>
      </c>
      <c r="BV43" s="59">
        <f t="shared" si="16"/>
        <v>0.42910522555566577</v>
      </c>
      <c r="BW43" s="59">
        <f t="shared" si="16"/>
        <v>0.41578528082565042</v>
      </c>
      <c r="BX43" s="59">
        <f t="shared" si="16"/>
        <v>1.165724098884113E-2</v>
      </c>
      <c r="BY43" s="59">
        <f t="shared" si="16"/>
        <v>1.6627037411742797E-3</v>
      </c>
      <c r="BZ43" s="59">
        <f t="shared" si="16"/>
        <v>0.13150575106957907</v>
      </c>
      <c r="CA43" s="59">
        <f t="shared" si="32"/>
        <v>0.17056009946536183</v>
      </c>
      <c r="CB43" s="59">
        <f t="shared" si="32"/>
        <v>0.26882892390939339</v>
      </c>
      <c r="CC43" s="59">
        <f t="shared" si="32"/>
        <v>0.25796816512263365</v>
      </c>
      <c r="CD43" s="59">
        <f t="shared" si="32"/>
        <v>0.15458621331726988</v>
      </c>
      <c r="CE43" s="59">
        <f t="shared" si="32"/>
        <v>0.1033819518053638</v>
      </c>
      <c r="CF43" s="59">
        <f t="shared" si="32"/>
        <v>1.0860758786759695E-2</v>
      </c>
      <c r="CG43" s="59">
        <f t="shared" si="32"/>
        <v>0</v>
      </c>
      <c r="CH43" s="59">
        <f t="shared" si="32"/>
        <v>0</v>
      </c>
      <c r="CI43" s="122">
        <f t="shared" si="6"/>
        <v>1</v>
      </c>
      <c r="CJ43" s="23"/>
      <c r="CK43" s="123" t="str">
        <f t="shared" si="7"/>
        <v>中間市</v>
      </c>
      <c r="CL43" s="124">
        <f t="shared" si="17"/>
        <v>93.077049357788781</v>
      </c>
      <c r="CM43" s="65">
        <f t="shared" si="18"/>
        <v>8.3446994222427504E-2</v>
      </c>
      <c r="CN43" s="66">
        <f t="shared" si="19"/>
        <v>90.187825271847586</v>
      </c>
      <c r="CO43" s="65">
        <f t="shared" si="20"/>
        <v>8.6120271517673389E-2</v>
      </c>
      <c r="CP43" s="66">
        <f t="shared" si="8"/>
        <v>2.5285676572429661</v>
      </c>
      <c r="CQ43" s="65">
        <f t="shared" si="21"/>
        <v>0</v>
      </c>
      <c r="CR43" s="66">
        <f t="shared" si="9"/>
        <v>0.36065642869823844</v>
      </c>
      <c r="CS43" s="65">
        <f t="shared" si="22"/>
        <v>0</v>
      </c>
      <c r="CT43" s="66">
        <f t="shared" si="10"/>
        <v>28.524861861763643</v>
      </c>
      <c r="CU43" s="67">
        <f t="shared" si="23"/>
        <v>0</v>
      </c>
      <c r="CV43" s="16"/>
      <c r="CW43" s="959">
        <f t="shared" si="24"/>
        <v>7.7670000000000003</v>
      </c>
      <c r="CX43" s="962">
        <f>VLOOKUP($AX43&amp;"_"&amp;$CW$14,データシート1!$A:$BT,MATCH($CW$12&amp;"_"&amp;CX$20,データシート1!$A$1:$BT$1,0),0)</f>
        <v>7.7670000000000003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7.7670000000000003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16204</v>
      </c>
      <c r="AY44" s="18" t="str">
        <f>IF(IFERROR(比較地域マスタ!$Z29,"")=0,"",IFERROR(比較地域マスタ!$Z29,""))</f>
        <v>魚津市</v>
      </c>
      <c r="BB44" s="110" t="str">
        <f t="shared" si="0"/>
        <v>16204</v>
      </c>
      <c r="BC44" s="1031" t="str">
        <f t="shared" si="0"/>
        <v>魚津市</v>
      </c>
      <c r="BD44" s="34">
        <f t="shared" si="14"/>
        <v>327.65670783590559</v>
      </c>
      <c r="BE44" s="34">
        <f t="shared" si="15"/>
        <v>113.44206812499499</v>
      </c>
      <c r="BF44" s="34">
        <f>VLOOKUP($AX44&amp;"_"&amp;$BC$14,データシート1!$A:$BT,MATCH($BC$12&amp;"_"&amp;BF$20,データシート1!$A$1:$BT$1,0),0)</f>
        <v>99.091927385712793</v>
      </c>
      <c r="BG44" s="34">
        <f>VLOOKUP($AX44&amp;"_"&amp;$BC$14,データシート1!$A:$BT,MATCH($BC$12&amp;"_"&amp;BG$20,データシート1!$A$1:$BT$1,0),0)</f>
        <v>4.2266944403990871</v>
      </c>
      <c r="BH44" s="34">
        <f>VLOOKUP($AX44&amp;"_"&amp;$BC$14,データシート1!$A:$BT,MATCH($BC$12&amp;"_"&amp;BH$20,データシート1!$A$1:$BT$1,0),0)</f>
        <v>10.123446298883113</v>
      </c>
      <c r="BI44" s="34">
        <f>VLOOKUP($AX44&amp;"_"&amp;$BC$14,データシート1!$A:$BT,MATCH($BC$12&amp;"_"&amp;BI$20,データシート1!$A$1:$BT$1,0),0)</f>
        <v>57.216037284545209</v>
      </c>
      <c r="BJ44" s="34">
        <f>VLOOKUP($AX44&amp;"_"&amp;$BC$14,データシート1!$A:$BT,MATCH($BC$12&amp;"_"&amp;BJ$20,データシート1!$A$1:$BT$1,0),0)</f>
        <v>80.10402257241708</v>
      </c>
      <c r="BK44" s="34">
        <f t="shared" si="1"/>
        <v>73.769835737535388</v>
      </c>
      <c r="BL44" s="34">
        <f t="shared" si="2"/>
        <v>70.442683705191286</v>
      </c>
      <c r="BM44" s="34">
        <f>VLOOKUP($AX44&amp;"_"&amp;$BC$14,データシート1!$A:$BT,MATCH($BC$12&amp;"_"&amp;BM$20,データシート1!$A$1:$BT$1,0),0)</f>
        <v>39.486968540545909</v>
      </c>
      <c r="BN44" s="34">
        <f>VLOOKUP($AX44&amp;"_"&amp;$BC$14,データシート1!$A:$BT,MATCH($BC$12&amp;"_"&amp;BN$20,データシート1!$A$1:$BT$1,0),0)</f>
        <v>30.95571516464538</v>
      </c>
      <c r="BO44" s="34">
        <f>VLOOKUP($AX44&amp;"_"&amp;$BC$14,データシート1!$A:$BT,MATCH($BC$12&amp;"_"&amp;BO$20,データシート1!$A$1:$BT$1,0),0)</f>
        <v>2.36333494612601</v>
      </c>
      <c r="BP44" s="34">
        <f>VLOOKUP($AX44&amp;"_"&amp;$BC$14,データシート1!$A:$BT,MATCH($BC$12&amp;"_"&amp;BP$20,データシート1!$A$1:$BT$1,0),0)</f>
        <v>0.96381708621808793</v>
      </c>
      <c r="BQ44" s="34">
        <f>VLOOKUP($AX44&amp;"_"&amp;$BC$14,データシート1!$A:$BT,MATCH($BC$12&amp;"_"&amp;BQ$20,データシート1!$A$1:$BT$1,0),0)</f>
        <v>3.1247441164129079</v>
      </c>
      <c r="BR44" s="35">
        <f t="shared" si="3"/>
        <v>327.65670783590559</v>
      </c>
      <c r="BT44" s="121" t="str">
        <f t="shared" si="4"/>
        <v>魚津市</v>
      </c>
      <c r="BU44" s="33">
        <f t="shared" si="25"/>
        <v>327.65670783590559</v>
      </c>
      <c r="BV44" s="59">
        <f t="shared" si="16"/>
        <v>0.34622232785726498</v>
      </c>
      <c r="BW44" s="59">
        <f t="shared" si="16"/>
        <v>0.30242606061750221</v>
      </c>
      <c r="BX44" s="59">
        <f t="shared" si="16"/>
        <v>1.2899764721178443E-2</v>
      </c>
      <c r="BY44" s="59">
        <f t="shared" si="16"/>
        <v>3.0896502518584348E-2</v>
      </c>
      <c r="BZ44" s="59">
        <f t="shared" si="16"/>
        <v>0.17462190126502672</v>
      </c>
      <c r="CA44" s="59">
        <f t="shared" si="32"/>
        <v>0.24447545451300248</v>
      </c>
      <c r="CB44" s="59">
        <f t="shared" si="32"/>
        <v>0.22514367621150672</v>
      </c>
      <c r="CC44" s="59">
        <f t="shared" si="32"/>
        <v>0.21498929220905749</v>
      </c>
      <c r="CD44" s="59">
        <f t="shared" si="32"/>
        <v>0.12051323106231494</v>
      </c>
      <c r="CE44" s="59">
        <f t="shared" si="32"/>
        <v>9.4476061146742563E-2</v>
      </c>
      <c r="CF44" s="59">
        <f t="shared" si="32"/>
        <v>7.2128385887024063E-3</v>
      </c>
      <c r="CG44" s="59">
        <f t="shared" si="32"/>
        <v>2.941545413746814E-3</v>
      </c>
      <c r="CH44" s="59">
        <f t="shared" si="32"/>
        <v>9.5366401531990531E-3</v>
      </c>
      <c r="CI44" s="122">
        <f t="shared" si="6"/>
        <v>1</v>
      </c>
      <c r="CK44" s="123" t="str">
        <f t="shared" si="7"/>
        <v>魚津市</v>
      </c>
      <c r="CL44" s="124">
        <f t="shared" si="17"/>
        <v>113.44206812499499</v>
      </c>
      <c r="CM44" s="65">
        <f t="shared" si="18"/>
        <v>1</v>
      </c>
      <c r="CN44" s="66">
        <f t="shared" si="19"/>
        <v>99.091927385712793</v>
      </c>
      <c r="CO44" s="65">
        <f t="shared" si="20"/>
        <v>1</v>
      </c>
      <c r="CP44" s="66">
        <f t="shared" si="8"/>
        <v>4.2266944403990871</v>
      </c>
      <c r="CQ44" s="65">
        <f t="shared" si="21"/>
        <v>0</v>
      </c>
      <c r="CR44" s="66">
        <f t="shared" si="9"/>
        <v>10.123446298883113</v>
      </c>
      <c r="CS44" s="65">
        <f t="shared" si="22"/>
        <v>0</v>
      </c>
      <c r="CT44" s="66">
        <f t="shared" si="10"/>
        <v>57.216037284545209</v>
      </c>
      <c r="CU44" s="67">
        <f t="shared" si="23"/>
        <v>6.8529737222104203E-2</v>
      </c>
      <c r="CV44" s="16"/>
      <c r="CW44" s="959">
        <f t="shared" si="24"/>
        <v>129.37</v>
      </c>
      <c r="CX44" s="962">
        <f>VLOOKUP($AX44&amp;"_"&amp;$CW$14,データシート1!$A:$BT,MATCH($CW$12&amp;"_"&amp;CX$20,データシート1!$A$1:$BT$1,0),0)</f>
        <v>129.37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3.9209999999999998</v>
      </c>
      <c r="DB44" s="962">
        <f>VLOOKUP($AX44&amp;"_"&amp;$CW$14,データシート1!$A:$BT,MATCH($CW$12&amp;"_"&amp;DB$20,データシート1!$A$1:$BT$1,0),0)</f>
        <v>0</v>
      </c>
      <c r="DC44" s="962">
        <f>VLOOKUP($AX44&amp;"_"&amp;$CW$14,データシート1!$A:$BT,MATCH($CW$12&amp;"_"&amp;DC$20,データシート1!$A$1:$BT$1,0),0)</f>
        <v>0</v>
      </c>
      <c r="DD44" s="961">
        <f t="shared" si="11"/>
        <v>133.291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6</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15216</v>
      </c>
      <c r="AY45" s="18" t="str">
        <f>IF(IFERROR(比較地域マスタ!$Z30,"")=0,"",IFERROR(比較地域マスタ!$Z30,""))</f>
        <v>糸魚川市</v>
      </c>
      <c r="BB45" s="110" t="str">
        <f t="shared" si="0"/>
        <v>15216</v>
      </c>
      <c r="BC45" s="1031" t="str">
        <f t="shared" si="0"/>
        <v>糸魚川市</v>
      </c>
      <c r="BD45" s="34">
        <f t="shared" si="14"/>
        <v>371.32135227770368</v>
      </c>
      <c r="BE45" s="34">
        <f t="shared" si="15"/>
        <v>166.12249454233211</v>
      </c>
      <c r="BF45" s="34">
        <f>VLOOKUP($AX45&amp;"_"&amp;$BC$14,データシート1!$A:$BT,MATCH($BC$12&amp;"_"&amp;BF$20,データシート1!$A$1:$BT$1,0),0)</f>
        <v>152.42976402490942</v>
      </c>
      <c r="BG45" s="34">
        <f>VLOOKUP($AX45&amp;"_"&amp;$BC$14,データシート1!$A:$BT,MATCH($BC$12&amp;"_"&amp;BG$20,データシート1!$A$1:$BT$1,0),0)</f>
        <v>9.3138254869980432</v>
      </c>
      <c r="BH45" s="34">
        <f>VLOOKUP($AX45&amp;"_"&amp;$BC$14,データシート1!$A:$BT,MATCH($BC$12&amp;"_"&amp;BH$20,データシート1!$A$1:$BT$1,0),0)</f>
        <v>4.3789050304246535</v>
      </c>
      <c r="BI45" s="34">
        <f>VLOOKUP($AX45&amp;"_"&amp;$BC$14,データシート1!$A:$BT,MATCH($BC$12&amp;"_"&amp;BI$20,データシート1!$A$1:$BT$1,0),0)</f>
        <v>51.855336164390501</v>
      </c>
      <c r="BJ45" s="34">
        <f>VLOOKUP($AX45&amp;"_"&amp;$BC$14,データシート1!$A:$BT,MATCH($BC$12&amp;"_"&amp;BJ$20,データシート1!$A$1:$BT$1,0),0)</f>
        <v>59.519999291134802</v>
      </c>
      <c r="BK45" s="34">
        <f t="shared" si="1"/>
        <v>88.532876125446236</v>
      </c>
      <c r="BL45" s="34">
        <f t="shared" si="2"/>
        <v>74.800847144208589</v>
      </c>
      <c r="BM45" s="34">
        <f>VLOOKUP($AX45&amp;"_"&amp;$BC$14,データシート1!$A:$BT,MATCH($BC$12&amp;"_"&amp;BM$20,データシート1!$A$1:$BT$1,0),0)</f>
        <v>34.607671495126858</v>
      </c>
      <c r="BN45" s="34">
        <f>VLOOKUP($AX45&amp;"_"&amp;$BC$14,データシート1!$A:$BT,MATCH($BC$12&amp;"_"&amp;BN$20,データシート1!$A$1:$BT$1,0),0)</f>
        <v>40.193175649081731</v>
      </c>
      <c r="BO45" s="34">
        <f>VLOOKUP($AX45&amp;"_"&amp;$BC$14,データシート1!$A:$BT,MATCH($BC$12&amp;"_"&amp;BO$20,データシート1!$A$1:$BT$1,0),0)</f>
        <v>2.3666630112476699</v>
      </c>
      <c r="BP45" s="34">
        <f>VLOOKUP($AX45&amp;"_"&amp;$BC$14,データシート1!$A:$BT,MATCH($BC$12&amp;"_"&amp;BP$20,データシート1!$A$1:$BT$1,0),0)</f>
        <v>11.36536596998998</v>
      </c>
      <c r="BQ45" s="34">
        <f>VLOOKUP($AX45&amp;"_"&amp;$BC$14,データシート1!$A:$BT,MATCH($BC$12&amp;"_"&amp;BQ$20,データシート1!$A$1:$BT$1,0),0)</f>
        <v>5.290646154400001</v>
      </c>
      <c r="BR45" s="35">
        <f t="shared" si="3"/>
        <v>371.32135227770368</v>
      </c>
      <c r="BT45" s="121" t="str">
        <f t="shared" si="4"/>
        <v>糸魚川市</v>
      </c>
      <c r="BU45" s="33">
        <f t="shared" si="25"/>
        <v>371.32135227770368</v>
      </c>
      <c r="BV45" s="59">
        <f t="shared" si="16"/>
        <v>0.44738201432082603</v>
      </c>
      <c r="BW45" s="59">
        <f t="shared" si="16"/>
        <v>0.41050632582774366</v>
      </c>
      <c r="BX45" s="59">
        <f t="shared" si="16"/>
        <v>2.5082924614667521E-2</v>
      </c>
      <c r="BY45" s="59">
        <f t="shared" si="16"/>
        <v>1.1792763878414833E-2</v>
      </c>
      <c r="BZ45" s="59">
        <f t="shared" si="16"/>
        <v>0.13965083302187523</v>
      </c>
      <c r="CA45" s="59">
        <f t="shared" si="32"/>
        <v>0.16029242306168542</v>
      </c>
      <c r="CB45" s="59">
        <f t="shared" si="32"/>
        <v>0.23842656928394007</v>
      </c>
      <c r="CC45" s="59">
        <f t="shared" si="32"/>
        <v>0.20144504668362448</v>
      </c>
      <c r="CD45" s="59">
        <f t="shared" si="32"/>
        <v>9.3201404343816144E-2</v>
      </c>
      <c r="CE45" s="59">
        <f t="shared" si="32"/>
        <v>0.10824364233980834</v>
      </c>
      <c r="CF45" s="59">
        <f t="shared" si="32"/>
        <v>6.3736248851040773E-3</v>
      </c>
      <c r="CG45" s="59">
        <f t="shared" si="32"/>
        <v>3.0607897715211524E-2</v>
      </c>
      <c r="CH45" s="59">
        <f t="shared" si="32"/>
        <v>1.42481603116732E-2</v>
      </c>
      <c r="CI45" s="122">
        <f t="shared" si="6"/>
        <v>1</v>
      </c>
      <c r="CK45" s="123" t="str">
        <f t="shared" si="7"/>
        <v>糸魚川市</v>
      </c>
      <c r="CL45" s="124">
        <f t="shared" si="17"/>
        <v>166.12249454233211</v>
      </c>
      <c r="CM45" s="65">
        <f t="shared" si="18"/>
        <v>1</v>
      </c>
      <c r="CN45" s="66">
        <f t="shared" si="19"/>
        <v>152.42976402490942</v>
      </c>
      <c r="CO45" s="65">
        <f t="shared" si="20"/>
        <v>1</v>
      </c>
      <c r="CP45" s="66">
        <f t="shared" si="8"/>
        <v>9.3138254869980432</v>
      </c>
      <c r="CQ45" s="65">
        <f t="shared" si="21"/>
        <v>0</v>
      </c>
      <c r="CR45" s="66">
        <f t="shared" si="9"/>
        <v>4.3789050304246535</v>
      </c>
      <c r="CS45" s="65">
        <f t="shared" si="22"/>
        <v>0</v>
      </c>
      <c r="CT45" s="66">
        <f t="shared" si="10"/>
        <v>51.855336164390501</v>
      </c>
      <c r="CU45" s="67">
        <f t="shared" si="23"/>
        <v>0</v>
      </c>
      <c r="CV45" s="16"/>
      <c r="CW45" s="959">
        <f t="shared" si="24"/>
        <v>2916.95</v>
      </c>
      <c r="CX45" s="962">
        <f>VLOOKUP($AX45&amp;"_"&amp;$CW$14,データシート1!$A:$BT,MATCH($CW$12&amp;"_"&amp;CX$20,データシート1!$A$1:$BT$1,0),0)</f>
        <v>2916.95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92.738</v>
      </c>
      <c r="DC45" s="962">
        <f>VLOOKUP($AX45&amp;"_"&amp;$CW$14,データシート1!$A:$BT,MATCH($CW$12&amp;"_"&amp;DC$20,データシート1!$A$1:$BT$1,0),0)</f>
        <v>0</v>
      </c>
      <c r="DD45" s="961">
        <f t="shared" si="11"/>
        <v>3009.6879999999996</v>
      </c>
      <c r="DE45" s="16"/>
      <c r="DF45" s="125">
        <f>VLOOKUP($AX45&amp;"_"&amp;$DF$14,データシート1!$A:$BT,MATCH($DF$12&amp;"_"&amp;DF$20,データシート1!$A$1:$BT$1,0),0)</f>
        <v>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2</v>
      </c>
      <c r="DK45" s="64">
        <f>VLOOKUP($AX45&amp;"_"&amp;$DF$14,データシート1!$A:$BT,MATCH($DF$12&amp;"_"&amp;DK$20,データシート1!$A$1:$BT$1,0),0)</f>
        <v>0</v>
      </c>
      <c r="DL45" s="68">
        <f t="shared" si="12"/>
        <v>7</v>
      </c>
      <c r="DM45" s="16"/>
      <c r="DN45" s="126">
        <f t="shared" si="26"/>
        <v>0.97</v>
      </c>
      <c r="DO45" s="127">
        <f t="shared" si="27"/>
        <v>0</v>
      </c>
      <c r="DP45" s="127">
        <f t="shared" si="29"/>
        <v>0</v>
      </c>
      <c r="DQ45" s="127">
        <f t="shared" si="30"/>
        <v>0</v>
      </c>
      <c r="DR45" s="127">
        <f t="shared" si="31"/>
        <v>0.03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08225</v>
      </c>
      <c r="AY46" s="18" t="str">
        <f>IF(IFERROR(比較地域マスタ!$Z31,"")=0,"",IFERROR(比較地域マスタ!$Z31,""))</f>
        <v>常陸大宮市</v>
      </c>
      <c r="BB46" s="110" t="str">
        <f t="shared" si="0"/>
        <v>08225</v>
      </c>
      <c r="BC46" s="1031" t="str">
        <f t="shared" si="0"/>
        <v>常陸大宮市</v>
      </c>
      <c r="BD46" s="34">
        <f t="shared" si="14"/>
        <v>411.95720012306867</v>
      </c>
      <c r="BE46" s="34">
        <f t="shared" si="15"/>
        <v>216.46031774207296</v>
      </c>
      <c r="BF46" s="34">
        <f>VLOOKUP($AX46&amp;"_"&amp;$BC$14,データシート1!$A:$BT,MATCH($BC$12&amp;"_"&amp;BF$20,データシート1!$A$1:$BT$1,0),0)</f>
        <v>192.5823945622617</v>
      </c>
      <c r="BG46" s="34">
        <f>VLOOKUP($AX46&amp;"_"&amp;$BC$14,データシート1!$A:$BT,MATCH($BC$12&amp;"_"&amp;BG$20,データシート1!$A$1:$BT$1,0),0)</f>
        <v>2.4574496700748854</v>
      </c>
      <c r="BH46" s="34">
        <f>VLOOKUP($AX46&amp;"_"&amp;$BC$14,データシート1!$A:$BT,MATCH($BC$12&amp;"_"&amp;BH$20,データシート1!$A$1:$BT$1,0),0)</f>
        <v>21.420473509736397</v>
      </c>
      <c r="BI46" s="34">
        <f>VLOOKUP($AX46&amp;"_"&amp;$BC$14,データシート1!$A:$BT,MATCH($BC$12&amp;"_"&amp;BI$20,データシート1!$A$1:$BT$1,0),0)</f>
        <v>41.927136037896489</v>
      </c>
      <c r="BJ46" s="34">
        <f>VLOOKUP($AX46&amp;"_"&amp;$BC$14,データシート1!$A:$BT,MATCH($BC$12&amp;"_"&amp;BJ$20,データシート1!$A$1:$BT$1,0),0)</f>
        <v>56.651132800822722</v>
      </c>
      <c r="BK46" s="34">
        <f t="shared" si="1"/>
        <v>92.747040698106531</v>
      </c>
      <c r="BL46" s="34">
        <f t="shared" si="2"/>
        <v>90.410622208490736</v>
      </c>
      <c r="BM46" s="34">
        <f>VLOOKUP($AX46&amp;"_"&amp;$BC$14,データシート1!$A:$BT,MATCH($BC$12&amp;"_"&amp;BM$20,データシート1!$A$1:$BT$1,0),0)</f>
        <v>41.695563999823342</v>
      </c>
      <c r="BN46" s="34">
        <f>VLOOKUP($AX46&amp;"_"&amp;$BC$14,データシート1!$A:$BT,MATCH($BC$12&amp;"_"&amp;BN$20,データシート1!$A$1:$BT$1,0),0)</f>
        <v>48.715058208667386</v>
      </c>
      <c r="BO46" s="34">
        <f>VLOOKUP($AX46&amp;"_"&amp;$BC$14,データシート1!$A:$BT,MATCH($BC$12&amp;"_"&amp;BO$20,データシート1!$A$1:$BT$1,0),0)</f>
        <v>2.3364184896158</v>
      </c>
      <c r="BP46" s="34">
        <f>VLOOKUP($AX46&amp;"_"&amp;$BC$14,データシート1!$A:$BT,MATCH($BC$12&amp;"_"&amp;BP$20,データシート1!$A$1:$BT$1,0),0)</f>
        <v>0</v>
      </c>
      <c r="BQ46" s="34">
        <f>VLOOKUP($AX46&amp;"_"&amp;$BC$14,データシート1!$A:$BT,MATCH($BC$12&amp;"_"&amp;BQ$20,データシート1!$A$1:$BT$1,0),0)</f>
        <v>4.17157284416996</v>
      </c>
      <c r="BR46" s="35">
        <f t="shared" si="3"/>
        <v>411.95720012306867</v>
      </c>
      <c r="BT46" s="121" t="str">
        <f t="shared" si="4"/>
        <v>常陸大宮市</v>
      </c>
      <c r="BU46" s="33">
        <f t="shared" si="25"/>
        <v>411.95720012306867</v>
      </c>
      <c r="BV46" s="59">
        <f t="shared" si="16"/>
        <v>0.52544370550486141</v>
      </c>
      <c r="BW46" s="59">
        <f t="shared" si="16"/>
        <v>0.46748155998907015</v>
      </c>
      <c r="BX46" s="59">
        <f t="shared" si="16"/>
        <v>5.9653033600110478E-3</v>
      </c>
      <c r="BY46" s="59">
        <f t="shared" si="16"/>
        <v>5.1996842155780293E-2</v>
      </c>
      <c r="BZ46" s="59">
        <f t="shared" si="16"/>
        <v>0.10177546605659792</v>
      </c>
      <c r="CA46" s="59">
        <f t="shared" si="32"/>
        <v>0.13751703522574354</v>
      </c>
      <c r="CB46" s="59">
        <f t="shared" si="32"/>
        <v>0.22513756446154878</v>
      </c>
      <c r="CC46" s="59">
        <f t="shared" si="32"/>
        <v>0.21946605662306992</v>
      </c>
      <c r="CD46" s="59">
        <f t="shared" si="32"/>
        <v>0.10121333960752998</v>
      </c>
      <c r="CE46" s="59">
        <f t="shared" si="32"/>
        <v>0.11825271701553992</v>
      </c>
      <c r="CF46" s="59">
        <f t="shared" si="32"/>
        <v>5.671507838478888E-3</v>
      </c>
      <c r="CG46" s="59">
        <f t="shared" si="32"/>
        <v>0</v>
      </c>
      <c r="CH46" s="59">
        <f t="shared" si="32"/>
        <v>1.0126228751248282E-2</v>
      </c>
      <c r="CI46" s="122">
        <f t="shared" si="6"/>
        <v>1</v>
      </c>
      <c r="CK46" s="123" t="str">
        <f t="shared" si="7"/>
        <v>常陸大宮市</v>
      </c>
      <c r="CL46" s="124">
        <f t="shared" si="17"/>
        <v>216.46031774207296</v>
      </c>
      <c r="CM46" s="65">
        <f t="shared" si="18"/>
        <v>0.15763628343490957</v>
      </c>
      <c r="CN46" s="66">
        <f t="shared" si="19"/>
        <v>192.5823945622617</v>
      </c>
      <c r="CO46" s="65">
        <f t="shared" si="20"/>
        <v>0.17718130505936974</v>
      </c>
      <c r="CP46" s="66">
        <f t="shared" si="8"/>
        <v>2.4574496700748854</v>
      </c>
      <c r="CQ46" s="65">
        <f t="shared" si="21"/>
        <v>0</v>
      </c>
      <c r="CR46" s="66">
        <f t="shared" si="9"/>
        <v>21.420473509736397</v>
      </c>
      <c r="CS46" s="65">
        <f t="shared" si="22"/>
        <v>0</v>
      </c>
      <c r="CT46" s="66">
        <f t="shared" si="10"/>
        <v>41.927136037896489</v>
      </c>
      <c r="CU46" s="67">
        <f t="shared" si="23"/>
        <v>0</v>
      </c>
      <c r="CV46" s="16"/>
      <c r="CW46" s="959">
        <f t="shared" si="24"/>
        <v>34.122</v>
      </c>
      <c r="CX46" s="962">
        <f>VLOOKUP($AX46&amp;"_"&amp;$CW$14,データシート1!$A:$BT,MATCH($CW$12&amp;"_"&amp;CX$20,データシート1!$A$1:$BT$1,0),0)</f>
        <v>34.122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237.63399999999999</v>
      </c>
      <c r="DC46" s="962">
        <f>VLOOKUP($AX46&amp;"_"&amp;$CW$14,データシート1!$A:$BT,MATCH($CW$12&amp;"_"&amp;DC$20,データシート1!$A$1:$BT$1,0),0)</f>
        <v>0</v>
      </c>
      <c r="DD46" s="961">
        <f t="shared" si="11"/>
        <v>271.75599999999997</v>
      </c>
      <c r="DE46" s="16"/>
      <c r="DF46" s="125">
        <f>VLOOKUP($AX46&amp;"_"&amp;$DF$14,データシート1!$A:$BT,MATCH($DF$12&amp;"_"&amp;DF$20,データシート1!$A$1:$BT$1,0),0)</f>
        <v>7</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1</v>
      </c>
      <c r="DK46" s="64">
        <f>VLOOKUP($AX46&amp;"_"&amp;$DF$14,データシート1!$A:$BT,MATCH($DF$12&amp;"_"&amp;DK$20,データシート1!$A$1:$BT$1,0),0)</f>
        <v>0</v>
      </c>
      <c r="DL46" s="68">
        <f t="shared" si="12"/>
        <v>8</v>
      </c>
      <c r="DM46" s="16"/>
      <c r="DN46" s="126">
        <f t="shared" si="26"/>
        <v>0.13</v>
      </c>
      <c r="DO46" s="127">
        <f t="shared" si="27"/>
        <v>0</v>
      </c>
      <c r="DP46" s="127">
        <f t="shared" si="29"/>
        <v>0</v>
      </c>
      <c r="DQ46" s="127">
        <f t="shared" si="30"/>
        <v>0</v>
      </c>
      <c r="DR46" s="127">
        <f t="shared" si="31"/>
        <v>0.87</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15211</v>
      </c>
      <c r="AY47" s="18" t="str">
        <f>IF(IFERROR(比較地域マスタ!$Z32,"")=0,"",IFERROR(比較地域マスタ!$Z32,""))</f>
        <v>見附市</v>
      </c>
      <c r="BB47" s="110" t="str">
        <f t="shared" si="0"/>
        <v>15211</v>
      </c>
      <c r="BC47" s="1031" t="str">
        <f t="shared" si="0"/>
        <v>見附市</v>
      </c>
      <c r="BD47" s="34">
        <f t="shared" si="14"/>
        <v>338.24158964397259</v>
      </c>
      <c r="BE47" s="34">
        <f t="shared" si="15"/>
        <v>177.13927759711987</v>
      </c>
      <c r="BF47" s="34">
        <f>VLOOKUP($AX47&amp;"_"&amp;$BC$14,データシート1!$A:$BT,MATCH($BC$12&amp;"_"&amp;BF$20,データシート1!$A$1:$BT$1,0),0)</f>
        <v>170.65659600372268</v>
      </c>
      <c r="BG47" s="34">
        <f>VLOOKUP($AX47&amp;"_"&amp;$BC$14,データシート1!$A:$BT,MATCH($BC$12&amp;"_"&amp;BG$20,データシート1!$A$1:$BT$1,0),0)</f>
        <v>3.0296021979766041</v>
      </c>
      <c r="BH47" s="34">
        <f>VLOOKUP($AX47&amp;"_"&amp;$BC$14,データシート1!$A:$BT,MATCH($BC$12&amp;"_"&amp;BH$20,データシート1!$A$1:$BT$1,0),0)</f>
        <v>3.4530793954205841</v>
      </c>
      <c r="BI47" s="34">
        <f>VLOOKUP($AX47&amp;"_"&amp;$BC$14,データシート1!$A:$BT,MATCH($BC$12&amp;"_"&amp;BI$20,データシート1!$A$1:$BT$1,0),0)</f>
        <v>42.285680894312193</v>
      </c>
      <c r="BJ47" s="34">
        <f>VLOOKUP($AX47&amp;"_"&amp;$BC$14,データシート1!$A:$BT,MATCH($BC$12&amp;"_"&amp;BJ$20,データシート1!$A$1:$BT$1,0),0)</f>
        <v>52.444654427664837</v>
      </c>
      <c r="BK47" s="34">
        <f t="shared" si="1"/>
        <v>61.309675791915723</v>
      </c>
      <c r="BL47" s="34">
        <f t="shared" si="2"/>
        <v>59.003385049717004</v>
      </c>
      <c r="BM47" s="34">
        <f>VLOOKUP($AX47&amp;"_"&amp;$BC$14,データシート1!$A:$BT,MATCH($BC$12&amp;"_"&amp;BM$20,データシート1!$A$1:$BT$1,0),0)</f>
        <v>35.166276254365641</v>
      </c>
      <c r="BN47" s="34">
        <f>VLOOKUP($AX47&amp;"_"&amp;$BC$14,データシート1!$A:$BT,MATCH($BC$12&amp;"_"&amp;BN$20,データシート1!$A$1:$BT$1,0),0)</f>
        <v>23.837108795351362</v>
      </c>
      <c r="BO47" s="34">
        <f>VLOOKUP($AX47&amp;"_"&amp;$BC$14,データシート1!$A:$BT,MATCH($BC$12&amp;"_"&amp;BO$20,データシート1!$A$1:$BT$1,0),0)</f>
        <v>2.30629074219872</v>
      </c>
      <c r="BP47" s="34">
        <f>VLOOKUP($AX47&amp;"_"&amp;$BC$14,データシート1!$A:$BT,MATCH($BC$12&amp;"_"&amp;BP$20,データシート1!$A$1:$BT$1,0),0)</f>
        <v>0</v>
      </c>
      <c r="BQ47" s="34">
        <f>VLOOKUP($AX47&amp;"_"&amp;$BC$14,データシート1!$A:$BT,MATCH($BC$12&amp;"_"&amp;BQ$20,データシート1!$A$1:$BT$1,0),0)</f>
        <v>5.0623009329600004</v>
      </c>
      <c r="BR47" s="35">
        <f t="shared" si="3"/>
        <v>338.24158964397259</v>
      </c>
      <c r="BT47" s="121" t="str">
        <f t="shared" si="4"/>
        <v>見附市</v>
      </c>
      <c r="BU47" s="33">
        <f t="shared" si="25"/>
        <v>338.24158964397259</v>
      </c>
      <c r="BV47" s="59">
        <f t="shared" si="16"/>
        <v>0.52370637739603132</v>
      </c>
      <c r="BW47" s="59">
        <f t="shared" si="16"/>
        <v>0.50454054506825419</v>
      </c>
      <c r="BX47" s="59">
        <f t="shared" si="16"/>
        <v>8.9569180453696207E-3</v>
      </c>
      <c r="BY47" s="59">
        <f t="shared" si="16"/>
        <v>1.0208914282407546E-2</v>
      </c>
      <c r="BZ47" s="59">
        <f t="shared" si="16"/>
        <v>0.12501620790873585</v>
      </c>
      <c r="CA47" s="59">
        <f t="shared" si="32"/>
        <v>0.15505087497627715</v>
      </c>
      <c r="CB47" s="59">
        <f t="shared" si="32"/>
        <v>0.18126001553046525</v>
      </c>
      <c r="CC47" s="59">
        <f t="shared" si="32"/>
        <v>0.17444154372566359</v>
      </c>
      <c r="CD47" s="59">
        <f t="shared" si="32"/>
        <v>0.10396792508981841</v>
      </c>
      <c r="CE47" s="59">
        <f t="shared" si="32"/>
        <v>7.047361863584517E-2</v>
      </c>
      <c r="CF47" s="59">
        <f t="shared" si="32"/>
        <v>6.8184718048016589E-3</v>
      </c>
      <c r="CG47" s="59">
        <f t="shared" si="32"/>
        <v>0</v>
      </c>
      <c r="CH47" s="59">
        <f t="shared" si="32"/>
        <v>1.496652418849052E-2</v>
      </c>
      <c r="CI47" s="122">
        <f t="shared" si="6"/>
        <v>1</v>
      </c>
      <c r="CK47" s="123" t="str">
        <f t="shared" si="7"/>
        <v>見附市</v>
      </c>
      <c r="CL47" s="124">
        <f t="shared" si="17"/>
        <v>177.13927759711987</v>
      </c>
      <c r="CM47" s="65">
        <f t="shared" si="18"/>
        <v>9.9768951526351637E-2</v>
      </c>
      <c r="CN47" s="66">
        <f t="shared" si="19"/>
        <v>170.65659600372268</v>
      </c>
      <c r="CO47" s="65">
        <f t="shared" si="20"/>
        <v>0.10355884515365865</v>
      </c>
      <c r="CP47" s="66">
        <f t="shared" si="8"/>
        <v>3.0296021979766041</v>
      </c>
      <c r="CQ47" s="65">
        <f t="shared" si="21"/>
        <v>0</v>
      </c>
      <c r="CR47" s="66">
        <f t="shared" si="9"/>
        <v>3.4530793954205841</v>
      </c>
      <c r="CS47" s="65">
        <f t="shared" si="22"/>
        <v>0</v>
      </c>
      <c r="CT47" s="66">
        <f t="shared" si="10"/>
        <v>42.285680894312193</v>
      </c>
      <c r="CU47" s="67">
        <f t="shared" si="23"/>
        <v>0</v>
      </c>
      <c r="CV47" s="16"/>
      <c r="CW47" s="959">
        <f t="shared" si="24"/>
        <v>17.672999999999998</v>
      </c>
      <c r="CX47" s="962">
        <f>VLOOKUP($AX47&amp;"_"&amp;$CW$14,データシート1!$A:$BT,MATCH($CW$12&amp;"_"&amp;CX$20,データシート1!$A$1:$BT$1,0),0)</f>
        <v>17.672999999999998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5.7830000000000004</v>
      </c>
      <c r="DC47" s="962">
        <f>VLOOKUP($AX47&amp;"_"&amp;$CW$14,データシート1!$A:$BT,MATCH($CW$12&amp;"_"&amp;DC$20,データシート1!$A$1:$BT$1,0),0)</f>
        <v>0</v>
      </c>
      <c r="DD47" s="961">
        <f t="shared" si="11"/>
        <v>23.456</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5</v>
      </c>
      <c r="DM47" s="16"/>
      <c r="DN47" s="126">
        <f t="shared" si="26"/>
        <v>0.75</v>
      </c>
      <c r="DO47" s="127">
        <f t="shared" si="27"/>
        <v>0</v>
      </c>
      <c r="DP47" s="127">
        <f t="shared" si="29"/>
        <v>0</v>
      </c>
      <c r="DQ47" s="127">
        <f t="shared" si="30"/>
        <v>0</v>
      </c>
      <c r="DR47" s="127">
        <f t="shared" si="31"/>
        <v>0.25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21219</v>
      </c>
      <c r="AY48" s="18" t="str">
        <f>IF(IFERROR(比較地域マスタ!$Z33,"")=0,"",IFERROR(比較地域マスタ!$Z33,""))</f>
        <v>郡上市</v>
      </c>
      <c r="BB48" s="110" t="str">
        <f t="shared" si="0"/>
        <v>21219</v>
      </c>
      <c r="BC48" s="1031" t="str">
        <f t="shared" si="0"/>
        <v>郡上市</v>
      </c>
      <c r="BD48" s="34">
        <f t="shared" si="14"/>
        <v>281.14159033962812</v>
      </c>
      <c r="BE48" s="34">
        <f t="shared" si="15"/>
        <v>81.957496168728326</v>
      </c>
      <c r="BF48" s="34">
        <f>VLOOKUP($AX48&amp;"_"&amp;$BC$14,データシート1!$A:$BT,MATCH($BC$12&amp;"_"&amp;BF$20,データシート1!$A$1:$BT$1,0),0)</f>
        <v>64.483798204774601</v>
      </c>
      <c r="BG48" s="34">
        <f>VLOOKUP($AX48&amp;"_"&amp;$BC$14,データシート1!$A:$BT,MATCH($BC$12&amp;"_"&amp;BG$20,データシート1!$A$1:$BT$1,0),0)</f>
        <v>5.0976434187836031</v>
      </c>
      <c r="BH48" s="34">
        <f>VLOOKUP($AX48&amp;"_"&amp;$BC$14,データシート1!$A:$BT,MATCH($BC$12&amp;"_"&amp;BH$20,データシート1!$A$1:$BT$1,0),0)</f>
        <v>12.376054545170119</v>
      </c>
      <c r="BI48" s="34">
        <f>VLOOKUP($AX48&amp;"_"&amp;$BC$14,データシート1!$A:$BT,MATCH($BC$12&amp;"_"&amp;BI$20,データシート1!$A$1:$BT$1,0),0)</f>
        <v>52.958961769363547</v>
      </c>
      <c r="BJ48" s="34">
        <f>VLOOKUP($AX48&amp;"_"&amp;$BC$14,データシート1!$A:$BT,MATCH($BC$12&amp;"_"&amp;BJ$20,データシート1!$A$1:$BT$1,0),0)</f>
        <v>48.003812214741565</v>
      </c>
      <c r="BK48" s="34">
        <f t="shared" si="1"/>
        <v>92.498407231738653</v>
      </c>
      <c r="BL48" s="34">
        <f t="shared" si="2"/>
        <v>90.17687745450921</v>
      </c>
      <c r="BM48" s="34">
        <f>VLOOKUP($AX48&amp;"_"&amp;$BC$14,データシート1!$A:$BT,MATCH($BC$12&amp;"_"&amp;BM$20,データシート1!$A$1:$BT$1,0),0)</f>
        <v>36.513179700608063</v>
      </c>
      <c r="BN48" s="34">
        <f>VLOOKUP($AX48&amp;"_"&amp;$BC$14,データシート1!$A:$BT,MATCH($BC$12&amp;"_"&amp;BN$20,データシート1!$A$1:$BT$1,0),0)</f>
        <v>53.663697753901147</v>
      </c>
      <c r="BO48" s="34">
        <f>VLOOKUP($AX48&amp;"_"&amp;$BC$14,データシート1!$A:$BT,MATCH($BC$12&amp;"_"&amp;BO$20,データシート1!$A$1:$BT$1,0),0)</f>
        <v>2.3215297772294501</v>
      </c>
      <c r="BP48" s="34">
        <f>VLOOKUP($AX48&amp;"_"&amp;$BC$14,データシート1!$A:$BT,MATCH($BC$12&amp;"_"&amp;BP$20,データシート1!$A$1:$BT$1,0),0)</f>
        <v>0</v>
      </c>
      <c r="BQ48" s="34">
        <f>VLOOKUP($AX48&amp;"_"&amp;$BC$14,データシート1!$A:$BT,MATCH($BC$12&amp;"_"&amp;BQ$20,データシート1!$A$1:$BT$1,0),0)</f>
        <v>5.7229129550560014</v>
      </c>
      <c r="BR48" s="35">
        <f t="shared" si="3"/>
        <v>281.14159033962812</v>
      </c>
      <c r="BT48" s="121" t="str">
        <f t="shared" si="4"/>
        <v>郡上市</v>
      </c>
      <c r="BU48" s="33">
        <f t="shared" si="25"/>
        <v>281.14159033962812</v>
      </c>
      <c r="BV48" s="59">
        <f t="shared" si="16"/>
        <v>0.29151679788721768</v>
      </c>
      <c r="BW48" s="59">
        <f t="shared" si="16"/>
        <v>0.22936413686383467</v>
      </c>
      <c r="BX48" s="59">
        <f t="shared" si="16"/>
        <v>1.8131943454632541E-2</v>
      </c>
      <c r="BY48" s="59">
        <f t="shared" si="16"/>
        <v>4.4020717568750485E-2</v>
      </c>
      <c r="BZ48" s="59">
        <f t="shared" si="16"/>
        <v>0.18837113962892296</v>
      </c>
      <c r="CA48" s="59">
        <f t="shared" si="32"/>
        <v>0.17074603638953387</v>
      </c>
      <c r="CB48" s="59">
        <f t="shared" si="32"/>
        <v>0.32901004479628071</v>
      </c>
      <c r="CC48" s="59">
        <f t="shared" si="32"/>
        <v>0.32075253378759305</v>
      </c>
      <c r="CD48" s="59">
        <f t="shared" si="32"/>
        <v>0.12987469999191142</v>
      </c>
      <c r="CE48" s="59">
        <f t="shared" si="32"/>
        <v>0.19087783379568163</v>
      </c>
      <c r="CF48" s="59">
        <f t="shared" si="32"/>
        <v>8.2575110086877124E-3</v>
      </c>
      <c r="CG48" s="59">
        <f t="shared" si="32"/>
        <v>0</v>
      </c>
      <c r="CH48" s="59">
        <f t="shared" si="32"/>
        <v>2.0355981298044654E-2</v>
      </c>
      <c r="CI48" s="122">
        <f t="shared" si="6"/>
        <v>1</v>
      </c>
      <c r="CK48" s="123" t="str">
        <f t="shared" si="7"/>
        <v>郡上市</v>
      </c>
      <c r="CL48" s="124">
        <f t="shared" si="17"/>
        <v>81.957496168728326</v>
      </c>
      <c r="CM48" s="65">
        <f t="shared" si="18"/>
        <v>0.22870391210355148</v>
      </c>
      <c r="CN48" s="66">
        <f t="shared" si="19"/>
        <v>64.483798204774601</v>
      </c>
      <c r="CO48" s="65">
        <f t="shared" si="20"/>
        <v>0.29067766666716183</v>
      </c>
      <c r="CP48" s="66">
        <f t="shared" si="8"/>
        <v>5.0976434187836031</v>
      </c>
      <c r="CQ48" s="65">
        <f t="shared" si="21"/>
        <v>0</v>
      </c>
      <c r="CR48" s="66">
        <f t="shared" si="9"/>
        <v>12.376054545170119</v>
      </c>
      <c r="CS48" s="65">
        <f t="shared" si="22"/>
        <v>0</v>
      </c>
      <c r="CT48" s="66">
        <f t="shared" si="10"/>
        <v>52.958961769363547</v>
      </c>
      <c r="CU48" s="67">
        <f t="shared" si="23"/>
        <v>0.33448540923337067</v>
      </c>
      <c r="CV48" s="16"/>
      <c r="CW48" s="959">
        <f t="shared" si="24"/>
        <v>18.744</v>
      </c>
      <c r="CX48" s="962">
        <f>VLOOKUP($AX48&amp;"_"&amp;$CW$14,データシート1!$A:$BT,MATCH($CW$12&amp;"_"&amp;CX$20,データシート1!$A$1:$BT$1,0),0)</f>
        <v>18.744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17.713999999999999</v>
      </c>
      <c r="DB48" s="962">
        <f>VLOOKUP($AX48&amp;"_"&amp;$CW$14,データシート1!$A:$BT,MATCH($CW$12&amp;"_"&amp;DB$20,データシート1!$A$1:$BT$1,0),0)</f>
        <v>0</v>
      </c>
      <c r="DC48" s="962">
        <f>VLOOKUP($AX48&amp;"_"&amp;$CW$14,データシート1!$A:$BT,MATCH($CW$12&amp;"_"&amp;DC$20,データシート1!$A$1:$BT$1,0),0)</f>
        <v>0</v>
      </c>
      <c r="DD48" s="961">
        <f t="shared" si="11"/>
        <v>36.457999999999998</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09361</v>
      </c>
      <c r="AY49" s="18" t="str">
        <f>IF(IFERROR(比較地域マスタ!$Z34,"")=0,"",IFERROR(比較地域マスタ!$Z34,""))</f>
        <v>壬生町</v>
      </c>
      <c r="BB49" s="110" t="str">
        <f t="shared" si="0"/>
        <v>09361</v>
      </c>
      <c r="BC49" s="1031" t="str">
        <f t="shared" si="0"/>
        <v>壬生町</v>
      </c>
      <c r="BD49" s="34">
        <f t="shared" si="14"/>
        <v>233.11442542436129</v>
      </c>
      <c r="BE49" s="34">
        <f t="shared" si="15"/>
        <v>63.344304429626675</v>
      </c>
      <c r="BF49" s="34">
        <f>VLOOKUP($AX49&amp;"_"&amp;$BC$14,データシート1!$A:$BT,MATCH($BC$12&amp;"_"&amp;BF$20,データシート1!$A$1:$BT$1,0),0)</f>
        <v>58.190342799452687</v>
      </c>
      <c r="BG49" s="34">
        <f>VLOOKUP($AX49&amp;"_"&amp;$BC$14,データシート1!$A:$BT,MATCH($BC$12&amp;"_"&amp;BG$20,データシート1!$A$1:$BT$1,0),0)</f>
        <v>3.0700053801516485</v>
      </c>
      <c r="BH49" s="34">
        <f>VLOOKUP($AX49&amp;"_"&amp;$BC$14,データシート1!$A:$BT,MATCH($BC$12&amp;"_"&amp;BH$20,データシート1!$A$1:$BT$1,0),0)</f>
        <v>2.0839562500223385</v>
      </c>
      <c r="BI49" s="34">
        <f>VLOOKUP($AX49&amp;"_"&amp;$BC$14,データシート1!$A:$BT,MATCH($BC$12&amp;"_"&amp;BI$20,データシート1!$A$1:$BT$1,0),0)</f>
        <v>50.316556299552353</v>
      </c>
      <c r="BJ49" s="34">
        <f>VLOOKUP($AX49&amp;"_"&amp;$BC$14,データシート1!$A:$BT,MATCH($BC$12&amp;"_"&amp;BJ$20,データシート1!$A$1:$BT$1,0),0)</f>
        <v>46.101008859328026</v>
      </c>
      <c r="BK49" s="34">
        <f t="shared" si="1"/>
        <v>68.987974399294202</v>
      </c>
      <c r="BL49" s="34">
        <f t="shared" si="2"/>
        <v>66.720744631944356</v>
      </c>
      <c r="BM49" s="34">
        <f>VLOOKUP($AX49&amp;"_"&amp;$BC$14,データシート1!$A:$BT,MATCH($BC$12&amp;"_"&amp;BM$20,データシート1!$A$1:$BT$1,0),0)</f>
        <v>36.768697206050618</v>
      </c>
      <c r="BN49" s="34">
        <f>VLOOKUP($AX49&amp;"_"&amp;$BC$14,データシート1!$A:$BT,MATCH($BC$12&amp;"_"&amp;BN$20,データシート1!$A$1:$BT$1,0),0)</f>
        <v>29.952047425893742</v>
      </c>
      <c r="BO49" s="34">
        <f>VLOOKUP($AX49&amp;"_"&amp;$BC$14,データシート1!$A:$BT,MATCH($BC$12&amp;"_"&amp;BO$20,データシート1!$A$1:$BT$1,0),0)</f>
        <v>2.2672297673498401</v>
      </c>
      <c r="BP49" s="34">
        <f>VLOOKUP($AX49&amp;"_"&amp;$BC$14,データシート1!$A:$BT,MATCH($BC$12&amp;"_"&amp;BP$20,データシート1!$A$1:$BT$1,0),0)</f>
        <v>0</v>
      </c>
      <c r="BQ49" s="34">
        <f>VLOOKUP($AX49&amp;"_"&amp;$BC$14,データシート1!$A:$BT,MATCH($BC$12&amp;"_"&amp;BQ$20,データシート1!$A$1:$BT$1,0),0)</f>
        <v>4.36458143656</v>
      </c>
      <c r="BR49" s="35">
        <f t="shared" si="3"/>
        <v>233.11442542436129</v>
      </c>
      <c r="BT49" s="121" t="str">
        <f t="shared" si="4"/>
        <v>壬生町</v>
      </c>
      <c r="BU49" s="33">
        <f t="shared" si="25"/>
        <v>233.11442542436129</v>
      </c>
      <c r="BV49" s="59">
        <f t="shared" si="16"/>
        <v>0.27173052167112677</v>
      </c>
      <c r="BW49" s="59">
        <f t="shared" si="16"/>
        <v>0.24962137239479298</v>
      </c>
      <c r="BX49" s="59">
        <f t="shared" si="16"/>
        <v>1.3169521253620463E-2</v>
      </c>
      <c r="BY49" s="59">
        <f t="shared" si="16"/>
        <v>8.9396280227133362E-3</v>
      </c>
      <c r="BZ49" s="59">
        <f t="shared" si="16"/>
        <v>0.2158448847940497</v>
      </c>
      <c r="CA49" s="59">
        <f t="shared" si="32"/>
        <v>0.19776128729659603</v>
      </c>
      <c r="CB49" s="59">
        <f t="shared" si="32"/>
        <v>0.29594039182134935</v>
      </c>
      <c r="CC49" s="59">
        <f t="shared" si="32"/>
        <v>0.28621456827687081</v>
      </c>
      <c r="CD49" s="59">
        <f t="shared" si="32"/>
        <v>0.1577281077269968</v>
      </c>
      <c r="CE49" s="59">
        <f t="shared" si="32"/>
        <v>0.128486460549874</v>
      </c>
      <c r="CF49" s="59">
        <f t="shared" si="32"/>
        <v>9.7258235444785419E-3</v>
      </c>
      <c r="CG49" s="59">
        <f t="shared" si="32"/>
        <v>0</v>
      </c>
      <c r="CH49" s="59">
        <f t="shared" si="32"/>
        <v>1.8722914416877977E-2</v>
      </c>
      <c r="CI49" s="122">
        <f t="shared" si="6"/>
        <v>1</v>
      </c>
      <c r="CK49" s="123" t="str">
        <f t="shared" si="7"/>
        <v>壬生町</v>
      </c>
      <c r="CL49" s="124">
        <f t="shared" si="17"/>
        <v>63.344304429626675</v>
      </c>
      <c r="CM49" s="65">
        <f t="shared" si="18"/>
        <v>0.94712540519964761</v>
      </c>
      <c r="CN49" s="66">
        <f t="shared" si="19"/>
        <v>58.190342799452687</v>
      </c>
      <c r="CO49" s="65">
        <f t="shared" si="20"/>
        <v>1</v>
      </c>
      <c r="CP49" s="66">
        <f t="shared" si="8"/>
        <v>3.0700053801516485</v>
      </c>
      <c r="CQ49" s="65">
        <f t="shared" si="21"/>
        <v>0</v>
      </c>
      <c r="CR49" s="66">
        <f t="shared" si="9"/>
        <v>2.0839562500223385</v>
      </c>
      <c r="CS49" s="65">
        <f t="shared" si="22"/>
        <v>0</v>
      </c>
      <c r="CT49" s="66">
        <f t="shared" si="10"/>
        <v>50.316556299552353</v>
      </c>
      <c r="CU49" s="67">
        <f t="shared" si="23"/>
        <v>0.55695385497296679</v>
      </c>
      <c r="CV49" s="16"/>
      <c r="CW49" s="959">
        <f t="shared" si="24"/>
        <v>59.994999999999997</v>
      </c>
      <c r="CX49" s="962">
        <f>VLOOKUP($AX49&amp;"_"&amp;$CW$14,データシート1!$A:$BT,MATCH($CW$12&amp;"_"&amp;CX$20,データシート1!$A$1:$BT$1,0),0)</f>
        <v>59.994999999999997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28.023999999999997</v>
      </c>
      <c r="DB49" s="962">
        <f>VLOOKUP($AX49&amp;"_"&amp;$CW$14,データシート1!$A:$BT,MATCH($CW$12&amp;"_"&amp;DB$20,データシート1!$A$1:$BT$1,0),0)</f>
        <v>0</v>
      </c>
      <c r="DC49" s="962">
        <f>VLOOKUP($AX49&amp;"_"&amp;$CW$14,データシート1!$A:$BT,MATCH($CW$12&amp;"_"&amp;DC$20,データシート1!$A$1:$BT$1,0),0)</f>
        <v>0</v>
      </c>
      <c r="DD49" s="961">
        <f t="shared" si="11"/>
        <v>88.018999999999991</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0.68</v>
      </c>
      <c r="DO49" s="127">
        <f t="shared" si="27"/>
        <v>0</v>
      </c>
      <c r="DP49" s="127">
        <f t="shared" si="29"/>
        <v>0</v>
      </c>
      <c r="DQ49" s="127">
        <f t="shared" si="30"/>
        <v>0.32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愛川町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神奈川県</v>
      </c>
      <c r="AY4" s="1038" t="str">
        <f>年度マスタ!$J4</f>
        <v>愛川町</v>
      </c>
      <c r="AZ4" s="1038" t="str">
        <f>年度マスタ!$K4</f>
        <v>14401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42214</v>
      </c>
      <c r="AY13" s="18" t="str">
        <f>IF(IFERROR(比較地域マスタ!$Z6,"")=0,"",IFERROR(比較地域マスタ!$Z6,""))</f>
        <v>南島原市</v>
      </c>
      <c r="BC13" s="844" t="str">
        <f t="shared" ref="BC13:BC59" si="0">AX13</f>
        <v>42214</v>
      </c>
      <c r="BD13" s="1031" t="str">
        <f>AY13</f>
        <v>南島原市</v>
      </c>
      <c r="BE13" s="34">
        <f>VLOOKUP($BC13&amp;"_"&amp;$AZ$7,データシート1!$A:$BT,MATCH("cb_"&amp;BE$12,データシート1!$A$1:$BT$1,0),0)</f>
        <v>10127.355999999989</v>
      </c>
      <c r="BF13" s="34">
        <f>VLOOKUP($BC13&amp;"_"&amp;$AZ$7,データシート1!$A:$BT,MATCH("cb_"&amp;BF$12,データシート1!$A$1:$BT$1,0),0)</f>
        <v>63706.60000000002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73833.956000000006</v>
      </c>
      <c r="BL13" s="36"/>
      <c r="BM13" s="844" t="str">
        <f>AX13</f>
        <v>42214</v>
      </c>
      <c r="BN13" s="1031" t="str">
        <f>AY13</f>
        <v>南島原市</v>
      </c>
      <c r="BO13" s="34">
        <f>BE13*VLOOKUP(BO$12,別紙!$B$4:$E$10,MATCH("設備利用率",別紙!$B$4:$E$4,0),0)/100*8760/10^3</f>
        <v>12154.042482719986</v>
      </c>
      <c r="BP13" s="34">
        <f>BF13*VLOOKUP(BP$12,別紙!$B$4:$E$10,MATCH("設備利用率",別紙!$B$4:$E$4,0),0)/100*8760/10^3</f>
        <v>84268.542216000016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96422.584698720006</v>
      </c>
      <c r="BV13" s="36"/>
      <c r="BW13" s="33" t="str">
        <f>AX13</f>
        <v>42214</v>
      </c>
      <c r="BX13" s="33" t="str">
        <f>AY13</f>
        <v>南島原市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178689.82629844648</v>
      </c>
      <c r="BZ13" s="36"/>
      <c r="CA13" s="33" t="str">
        <f>AX13</f>
        <v>42214</v>
      </c>
      <c r="CB13" s="33" t="str">
        <f>AY13</f>
        <v>南島原市</v>
      </c>
      <c r="CC13" s="223">
        <f>BO13/$BY13</f>
        <v>6.8017540419007344E-2</v>
      </c>
      <c r="CD13" s="223">
        <f t="shared" ref="CD13:CH28" si="1">BP13/$BY13</f>
        <v>0.47159115861053719</v>
      </c>
      <c r="CE13" s="223">
        <f t="shared" si="1"/>
        <v>0</v>
      </c>
      <c r="CF13" s="223">
        <f t="shared" si="1"/>
        <v>0</v>
      </c>
      <c r="CG13" s="223">
        <f t="shared" si="1"/>
        <v>0</v>
      </c>
      <c r="CH13" s="223">
        <f t="shared" si="1"/>
        <v>0</v>
      </c>
      <c r="CI13" s="223">
        <f>BU13/BY13</f>
        <v>0.53960869902954456</v>
      </c>
      <c r="CK13" s="18" t="str">
        <f>AX13</f>
        <v>42214</v>
      </c>
      <c r="CL13" s="18" t="str">
        <f>AY13</f>
        <v>南島原市</v>
      </c>
      <c r="CM13" s="18">
        <f>VLOOKUP($CK13&amp;"_"&amp;$AZ$7,データシート1!$A:$BT,MATCH("ca_太陽光発電（10kW未満）",データシート1!$A$1:$BT$1,0),0)</f>
        <v>1793</v>
      </c>
      <c r="CN13" s="18">
        <f>VLOOKUP($CK13&amp;"_"&amp;$AZ$5,データシート1!$A:$BT,MATCH("ab_家庭",データシート1!$A$1:$BT$1,0),0)</f>
        <v>18444</v>
      </c>
      <c r="CO13" s="223">
        <f>CM13/CN13</f>
        <v>9.7213185859900242E-2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20208</v>
      </c>
      <c r="AY14" s="18" t="str">
        <f>IF(IFERROR(比較地域マスタ!$Z7,"")=0,"",IFERROR(比較地域マスタ!$Z7,""))</f>
        <v>小諸市</v>
      </c>
      <c r="BC14" s="844" t="str">
        <f t="shared" si="0"/>
        <v>20208</v>
      </c>
      <c r="BD14" s="1031" t="str">
        <f t="shared" ref="BD14:BD60" si="2">AY14</f>
        <v>小諸市</v>
      </c>
      <c r="BE14" s="34">
        <f>VLOOKUP($BC14&amp;"_"&amp;$AZ$7,データシート1!$A:$BT,MATCH("cb_"&amp;BE$12,データシート1!$A$1:$BT$1,0),0)</f>
        <v>11637.799999999974</v>
      </c>
      <c r="BF14" s="34">
        <f>VLOOKUP($BC14&amp;"_"&amp;$AZ$7,データシート1!$A:$BT,MATCH("cb_"&amp;BF$12,データシート1!$A$1:$BT$1,0),0)</f>
        <v>67838.099999999977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79475.899999999951</v>
      </c>
      <c r="BL14" s="36"/>
      <c r="BM14" s="844" t="str">
        <f t="shared" ref="BM14:BM60" si="4">AX14</f>
        <v>20208</v>
      </c>
      <c r="BN14" s="1031" t="str">
        <f t="shared" ref="BN14:BN60" si="5">AY14</f>
        <v>小諸市</v>
      </c>
      <c r="BO14" s="34">
        <f>BE14*VLOOKUP(BO$12,別紙!$B$4:$E$10,MATCH("設備利用率",別紙!$B$4:$E$4,0),0)/100*8760/10^3</f>
        <v>13966.756535999968</v>
      </c>
      <c r="BP14" s="34">
        <f>BF14*VLOOKUP(BP$12,別紙!$B$4:$E$10,MATCH("設備利用率",別紙!$B$4:$E$4,0),0)/100*8760/10^3</f>
        <v>89733.52515599996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103700.28169199993</v>
      </c>
      <c r="BV14" s="36"/>
      <c r="BW14" s="33" t="str">
        <f t="shared" ref="BW14:BW60" si="7">AX14</f>
        <v>20208</v>
      </c>
      <c r="BX14" s="33" t="str">
        <f t="shared" ref="BX14:BX60" si="8">AY14</f>
        <v>小諸市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255928.5280541004</v>
      </c>
      <c r="BZ14" s="36"/>
      <c r="CA14" s="33" t="str">
        <f t="shared" ref="CA14:CA60" si="9">AX14</f>
        <v>20208</v>
      </c>
      <c r="CB14" s="33" t="str">
        <f t="shared" ref="CB14:CB60" si="10">AY14</f>
        <v>小諸市</v>
      </c>
      <c r="CC14" s="223">
        <f t="shared" ref="CC14:CC60" si="11">BO14/$BY14</f>
        <v>5.4572878772809391E-2</v>
      </c>
      <c r="CD14" s="223">
        <f t="shared" si="1"/>
        <v>0.35061947114012748</v>
      </c>
      <c r="CE14" s="223">
        <f t="shared" si="1"/>
        <v>0</v>
      </c>
      <c r="CF14" s="223">
        <f t="shared" si="1"/>
        <v>0</v>
      </c>
      <c r="CG14" s="223">
        <f t="shared" si="1"/>
        <v>0</v>
      </c>
      <c r="CH14" s="223">
        <f t="shared" si="1"/>
        <v>0</v>
      </c>
      <c r="CI14" s="223">
        <f t="shared" ref="CI14:CI60" si="12">BU14/BY14</f>
        <v>0.4051923499129369</v>
      </c>
      <c r="CK14" s="18" t="str">
        <f t="shared" ref="CK14:CK60" si="13">AX14</f>
        <v>20208</v>
      </c>
      <c r="CL14" s="18" t="str">
        <f t="shared" ref="CL14:CL60" si="14">AY14</f>
        <v>小諸市</v>
      </c>
      <c r="CM14" s="18">
        <f>VLOOKUP($CK14&amp;"_"&amp;$AZ$7,データシート1!$A:$BT,MATCH("ca_太陽光発電（10kW未満）",データシート1!$A$1:$BT$1,0),0)</f>
        <v>2435</v>
      </c>
      <c r="CN14" s="18">
        <f>VLOOKUP($CK14&amp;"_"&amp;$AZ$5,データシート1!$A:$BT,MATCH("ab_家庭",データシート1!$A$1:$BT$1,0),0)</f>
        <v>19101</v>
      </c>
      <c r="CO14" s="223">
        <f t="shared" ref="CO14:CO60" si="15">CM14/CN14</f>
        <v>0.12748023663682528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10524</v>
      </c>
      <c r="AY15" s="18" t="str">
        <f>IF(IFERROR(比較地域マスタ!$Z8,"")=0,"",IFERROR(比較地域マスタ!$Z8,""))</f>
        <v>大泉町</v>
      </c>
      <c r="BC15" s="844" t="str">
        <f t="shared" si="0"/>
        <v>10524</v>
      </c>
      <c r="BD15" s="1031" t="str">
        <f t="shared" si="2"/>
        <v>大泉町</v>
      </c>
      <c r="BE15" s="34">
        <f>VLOOKUP($BC15&amp;"_"&amp;$AZ$7,データシート1!$A:$BT,MATCH("cb_"&amp;BE$12,データシート1!$A$1:$BT$1,0),0)</f>
        <v>8061.8999999999933</v>
      </c>
      <c r="BF15" s="34">
        <f>VLOOKUP($BC15&amp;"_"&amp;$AZ$7,データシート1!$A:$BT,MATCH("cb_"&amp;BF$12,データシート1!$A$1:$BT$1,0),0)</f>
        <v>20867.000000000007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28928.9</v>
      </c>
      <c r="BL15" s="36"/>
      <c r="BM15" s="844" t="str">
        <f t="shared" si="4"/>
        <v>10524</v>
      </c>
      <c r="BN15" s="1031" t="str">
        <f t="shared" si="5"/>
        <v>大泉町</v>
      </c>
      <c r="BO15" s="34">
        <f>BE15*VLOOKUP(BO$12,別紙!$B$4:$E$10,MATCH("設備利用率",別紙!$B$4:$E$4,0),0)/100*8760/10^3</f>
        <v>9675.2474279999915</v>
      </c>
      <c r="BP15" s="34">
        <f>BF15*VLOOKUP(BP$12,別紙!$B$4:$E$10,MATCH("設備利用率",別紙!$B$4:$E$4,0),0)/100*8760/10^3</f>
        <v>27602.032920000012</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37277.280348</v>
      </c>
      <c r="BV15" s="36"/>
      <c r="BW15" s="33" t="str">
        <f t="shared" si="7"/>
        <v>10524</v>
      </c>
      <c r="BX15" s="33" t="str">
        <f t="shared" si="8"/>
        <v>大泉町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550481.75822255854</v>
      </c>
      <c r="BZ15" s="36"/>
      <c r="CA15" s="33" t="str">
        <f t="shared" si="9"/>
        <v>10524</v>
      </c>
      <c r="CB15" s="33" t="str">
        <f t="shared" si="10"/>
        <v>大泉町</v>
      </c>
      <c r="CC15" s="223">
        <f t="shared" si="11"/>
        <v>1.7575963750806636E-2</v>
      </c>
      <c r="CD15" s="223">
        <f t="shared" si="1"/>
        <v>5.0141594172209737E-2</v>
      </c>
      <c r="CE15" s="223">
        <f t="shared" si="1"/>
        <v>0</v>
      </c>
      <c r="CF15" s="223">
        <f t="shared" si="1"/>
        <v>0</v>
      </c>
      <c r="CG15" s="223">
        <f t="shared" si="1"/>
        <v>0</v>
      </c>
      <c r="CH15" s="223">
        <f t="shared" si="1"/>
        <v>0</v>
      </c>
      <c r="CI15" s="223">
        <f t="shared" si="12"/>
        <v>6.7717557923016369E-2</v>
      </c>
      <c r="CK15" s="18" t="str">
        <f t="shared" si="13"/>
        <v>10524</v>
      </c>
      <c r="CL15" s="18" t="str">
        <f t="shared" si="14"/>
        <v>大泉町</v>
      </c>
      <c r="CM15" s="18">
        <f>VLOOKUP($CK15&amp;"_"&amp;$AZ$7,データシート1!$A:$BT,MATCH("ca_太陽光発電（10kW未満）",データシート1!$A$1:$BT$1,0),0)</f>
        <v>1613</v>
      </c>
      <c r="CN15" s="18">
        <f>VLOOKUP($CK15&amp;"_"&amp;$AZ$5,データシート1!$A:$BT,MATCH("ab_家庭",データシート1!$A$1:$BT$1,0),0)</f>
        <v>20137</v>
      </c>
      <c r="CO15" s="223">
        <f t="shared" si="15"/>
        <v>8.01013060535333E-2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28205</v>
      </c>
      <c r="AY16" s="18" t="str">
        <f>IF(IFERROR(比較地域マスタ!$Z9,"")=0,"",IFERROR(比較地域マスタ!$Z9,""))</f>
        <v>洲本市</v>
      </c>
      <c r="BC16" s="844" t="str">
        <f t="shared" si="0"/>
        <v>28205</v>
      </c>
      <c r="BD16" s="1031" t="str">
        <f t="shared" si="2"/>
        <v>洲本市</v>
      </c>
      <c r="BE16" s="34">
        <f>VLOOKUP($BC16&amp;"_"&amp;$AZ$7,データシート1!$A:$BT,MATCH("cb_"&amp;BE$12,データシート1!$A$1:$BT$1,0),0)</f>
        <v>7805.1000000000113</v>
      </c>
      <c r="BF16" s="34">
        <f>VLOOKUP($BC16&amp;"_"&amp;$AZ$7,データシート1!$A:$BT,MATCH("cb_"&amp;BF$12,データシート1!$A$1:$BT$1,0),0)</f>
        <v>68676.099999999991</v>
      </c>
      <c r="BG16" s="34">
        <f>VLOOKUP($BC16&amp;"_"&amp;$AZ$7,データシート1!$A:$BT,MATCH("cb_"&amp;BG$12,データシート1!$A$1:$BT$1,0),0)</f>
        <v>1500</v>
      </c>
      <c r="BH16" s="34">
        <f>VLOOKUP($BC16&amp;"_"&amp;$AZ$7,データシート1!$A:$BT,MATCH("cb_"&amp;BH$12,データシート1!$A$1:$BT$1,0),0)</f>
        <v>16</v>
      </c>
      <c r="BI16" s="34">
        <f>VLOOKUP($BC16&amp;"_"&amp;$AZ$7,データシート1!$A:$BT,MATCH("cb_"&amp;BI$12,データシート1!$A$1:$BT$1,0),0)</f>
        <v>0</v>
      </c>
      <c r="BJ16" s="34">
        <f>VLOOKUP($BC16&amp;"_"&amp;$AZ$7,データシート1!$A:$BT,MATCH("cb_"&amp;BJ$12,データシート1!$A$1:$BT$1,0),0)</f>
        <v>0</v>
      </c>
      <c r="BK16" s="34">
        <f t="shared" si="3"/>
        <v>77997.2</v>
      </c>
      <c r="BL16" s="36"/>
      <c r="BM16" s="844" t="str">
        <f t="shared" si="4"/>
        <v>28205</v>
      </c>
      <c r="BN16" s="1031" t="str">
        <f t="shared" si="5"/>
        <v>洲本市</v>
      </c>
      <c r="BO16" s="34">
        <f>BE16*VLOOKUP(BO$12,別紙!$B$4:$E$10,MATCH("設備利用率",別紙!$B$4:$E$4,0),0)/100*8760/10^3</f>
        <v>9367.0566120000149</v>
      </c>
      <c r="BP16" s="34">
        <f>BF16*VLOOKUP(BP$12,別紙!$B$4:$E$10,MATCH("設備利用率",別紙!$B$4:$E$4,0),0)/100*8760/10^3</f>
        <v>90841.99803599999</v>
      </c>
      <c r="BQ16" s="34">
        <f>BG16*VLOOKUP(BQ$12,別紙!$B$4:$E$10,MATCH("設備利用率",別紙!$B$4:$E$4,0),0)/100*8760/10^3</f>
        <v>3258.72</v>
      </c>
      <c r="BR16" s="34">
        <f>BH16*VLOOKUP(BR$12,別紙!$B$4:$E$10,MATCH("設備利用率",別紙!$B$4:$E$4,0),0)/100*8760/10^3</f>
        <v>84.096000000000004</v>
      </c>
      <c r="BS16" s="34">
        <f>BI16*VLOOKUP(BS$12,別紙!$B$4:$E$10,MATCH("設備利用率",別紙!$B$4:$E$4,0),0)/100*8760/10^3</f>
        <v>0</v>
      </c>
      <c r="BT16" s="34">
        <f>BJ16*VLOOKUP(BT$12,別紙!$B$4:$E$10,MATCH("設備利用率",別紙!$B$4:$E$4,0),0)/100*8760/10^3</f>
        <v>0</v>
      </c>
      <c r="BU16" s="34">
        <f t="shared" si="6"/>
        <v>103551.87064800001</v>
      </c>
      <c r="BV16" s="36"/>
      <c r="BW16" s="33" t="str">
        <f t="shared" si="7"/>
        <v>28205</v>
      </c>
      <c r="BX16" s="33" t="str">
        <f t="shared" si="8"/>
        <v>洲本市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248504.53515932351</v>
      </c>
      <c r="BZ16" s="36"/>
      <c r="CA16" s="33" t="str">
        <f t="shared" si="9"/>
        <v>28205</v>
      </c>
      <c r="CB16" s="33" t="str">
        <f t="shared" si="10"/>
        <v>洲本市</v>
      </c>
      <c r="CC16" s="223">
        <f t="shared" si="11"/>
        <v>3.7693704889508441E-2</v>
      </c>
      <c r="CD16" s="223">
        <f t="shared" si="1"/>
        <v>0.36555468888227144</v>
      </c>
      <c r="CE16" s="223">
        <f t="shared" si="1"/>
        <v>1.3113322048270626E-2</v>
      </c>
      <c r="CF16" s="223">
        <f t="shared" si="1"/>
        <v>3.3840831092311294E-4</v>
      </c>
      <c r="CG16" s="223">
        <f t="shared" si="1"/>
        <v>0</v>
      </c>
      <c r="CH16" s="223">
        <f t="shared" si="1"/>
        <v>0</v>
      </c>
      <c r="CI16" s="223">
        <f t="shared" si="12"/>
        <v>0.41670012413097363</v>
      </c>
      <c r="CK16" s="18" t="str">
        <f t="shared" si="13"/>
        <v>28205</v>
      </c>
      <c r="CL16" s="18" t="str">
        <f t="shared" si="14"/>
        <v>洲本市</v>
      </c>
      <c r="CM16" s="18">
        <f>VLOOKUP($CK16&amp;"_"&amp;$AZ$7,データシート1!$A:$BT,MATCH("ca_太陽光発電（10kW未満）",データシート1!$A$1:$BT$1,0),0)</f>
        <v>1595</v>
      </c>
      <c r="CN16" s="18">
        <f>VLOOKUP($CK16&amp;"_"&amp;$AZ$5,データシート1!$A:$BT,MATCH("ab_家庭",データシート1!$A$1:$BT$1,0),0)</f>
        <v>20257</v>
      </c>
      <c r="CO16" s="223">
        <f t="shared" si="15"/>
        <v>7.8738213950733077E-2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42213</v>
      </c>
      <c r="AY17" s="18" t="str">
        <f>IF(IFERROR(比較地域マスタ!$Z10,"")=0,"",IFERROR(比較地域マスタ!$Z10,""))</f>
        <v>雲仙市</v>
      </c>
      <c r="BC17" s="844" t="str">
        <f t="shared" si="0"/>
        <v>42213</v>
      </c>
      <c r="BD17" s="1031" t="str">
        <f t="shared" si="2"/>
        <v>雲仙市</v>
      </c>
      <c r="BE17" s="34">
        <f>VLOOKUP($BC17&amp;"_"&amp;$AZ$7,データシート1!$A:$BT,MATCH("cb_"&amp;BE$12,データシート1!$A$1:$BT$1,0),0)</f>
        <v>10270.016999999973</v>
      </c>
      <c r="BF17" s="34">
        <f>VLOOKUP($BC17&amp;"_"&amp;$AZ$7,データシート1!$A:$BT,MATCH("cb_"&amp;BF$12,データシート1!$A$1:$BT$1,0),0)</f>
        <v>43362.690000000031</v>
      </c>
      <c r="BG17" s="34">
        <f>VLOOKUP($BC17&amp;"_"&amp;$AZ$7,データシート1!$A:$BT,MATCH("cb_"&amp;BG$12,データシート1!$A$1:$BT$1,0),0)</f>
        <v>0</v>
      </c>
      <c r="BH17" s="34">
        <f>VLOOKUP($BC17&amp;"_"&amp;$AZ$7,データシート1!$A:$BT,MATCH("cb_"&amp;BH$12,データシート1!$A$1:$BT$1,0),0)</f>
        <v>329</v>
      </c>
      <c r="BI17" s="34">
        <f>VLOOKUP($BC17&amp;"_"&amp;$AZ$7,データシート1!$A:$BT,MATCH("cb_"&amp;BI$12,データシート1!$A$1:$BT$1,0),0)</f>
        <v>115</v>
      </c>
      <c r="BJ17" s="34">
        <f>VLOOKUP($BC17&amp;"_"&amp;$AZ$7,データシート1!$A:$BT,MATCH("cb_"&amp;BJ$12,データシート1!$A$1:$BT$1,0),0)</f>
        <v>0</v>
      </c>
      <c r="BK17" s="34">
        <f t="shared" si="3"/>
        <v>54076.707000000002</v>
      </c>
      <c r="BL17" s="36"/>
      <c r="BM17" s="844" t="str">
        <f t="shared" si="4"/>
        <v>42213</v>
      </c>
      <c r="BN17" s="1031" t="str">
        <f t="shared" si="5"/>
        <v>雲仙市</v>
      </c>
      <c r="BO17" s="34">
        <f>BE17*VLOOKUP(BO$12,別紙!$B$4:$E$10,MATCH("設備利用率",別紙!$B$4:$E$4,0),0)/100*8760/10^3</f>
        <v>12325.252802039968</v>
      </c>
      <c r="BP17" s="34">
        <f>BF17*VLOOKUP(BP$12,別紙!$B$4:$E$10,MATCH("設備利用率",別紙!$B$4:$E$4,0),0)/100*8760/10^3</f>
        <v>57358.431824400039</v>
      </c>
      <c r="BQ17" s="34">
        <f>BG17*VLOOKUP(BQ$12,別紙!$B$4:$E$10,MATCH("設備利用率",別紙!$B$4:$E$4,0),0)/100*8760/10^3</f>
        <v>0</v>
      </c>
      <c r="BR17" s="34">
        <f>BH17*VLOOKUP(BR$12,別紙!$B$4:$E$10,MATCH("設備利用率",別紙!$B$4:$E$4,0),0)/100*8760/10^3</f>
        <v>1729.2239999999999</v>
      </c>
      <c r="BS17" s="34">
        <f>BI17*VLOOKUP(BS$12,別紙!$B$4:$E$10,MATCH("設備利用率",別紙!$B$4:$E$4,0),0)/100*8760/10^3</f>
        <v>805.92</v>
      </c>
      <c r="BT17" s="34">
        <f>BJ17*VLOOKUP(BT$12,別紙!$B$4:$E$10,MATCH("設備利用率",別紙!$B$4:$E$4,0),0)/100*8760/10^3</f>
        <v>0</v>
      </c>
      <c r="BU17" s="34">
        <f t="shared" si="6"/>
        <v>72218.828626440009</v>
      </c>
      <c r="BV17" s="36"/>
      <c r="BW17" s="33" t="str">
        <f t="shared" si="7"/>
        <v>42213</v>
      </c>
      <c r="BX17" s="33" t="str">
        <f t="shared" si="8"/>
        <v>雲仙市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195886.97522501036</v>
      </c>
      <c r="BZ17" s="36"/>
      <c r="CA17" s="33" t="str">
        <f t="shared" si="9"/>
        <v>42213</v>
      </c>
      <c r="CB17" s="33" t="str">
        <f t="shared" si="10"/>
        <v>雲仙市</v>
      </c>
      <c r="CC17" s="223">
        <f t="shared" si="11"/>
        <v>6.2920226257423523E-2</v>
      </c>
      <c r="CD17" s="223">
        <f t="shared" si="1"/>
        <v>0.29281391352597014</v>
      </c>
      <c r="CE17" s="223">
        <f t="shared" si="1"/>
        <v>0</v>
      </c>
      <c r="CF17" s="223">
        <f t="shared" si="1"/>
        <v>8.8276619617699663E-3</v>
      </c>
      <c r="CG17" s="223">
        <f t="shared" si="1"/>
        <v>4.1142092223041384E-3</v>
      </c>
      <c r="CH17" s="223">
        <f t="shared" si="1"/>
        <v>0</v>
      </c>
      <c r="CI17" s="223">
        <f t="shared" si="12"/>
        <v>0.36867601096746777</v>
      </c>
      <c r="CK17" s="18" t="str">
        <f t="shared" si="13"/>
        <v>42213</v>
      </c>
      <c r="CL17" s="18" t="str">
        <f t="shared" si="14"/>
        <v>雲仙市</v>
      </c>
      <c r="CM17" s="18">
        <f>VLOOKUP($CK17&amp;"_"&amp;$AZ$7,データシート1!$A:$BT,MATCH("ca_太陽光発電（10kW未満）",データシート1!$A$1:$BT$1,0),0)</f>
        <v>1880</v>
      </c>
      <c r="CN17" s="18">
        <f>VLOOKUP($CK17&amp;"_"&amp;$AZ$5,データシート1!$A:$BT,MATCH("ab_家庭",データシート1!$A$1:$BT$1,0),0)</f>
        <v>17660</v>
      </c>
      <c r="CO17" s="223">
        <f t="shared" si="15"/>
        <v>0.10645526613816535</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12226</v>
      </c>
      <c r="AY18" s="18" t="str">
        <f>IF(IFERROR(比較地域マスタ!$Z11,"")=0,"",IFERROR(比較地域マスタ!$Z11,""))</f>
        <v>富津市</v>
      </c>
      <c r="BC18" s="844" t="str">
        <f t="shared" si="0"/>
        <v>12226</v>
      </c>
      <c r="BD18" s="1031" t="str">
        <f t="shared" si="2"/>
        <v>富津市</v>
      </c>
      <c r="BE18" s="34">
        <f>VLOOKUP($BC18&amp;"_"&amp;$AZ$7,データシート1!$A:$BT,MATCH("cb_"&amp;BE$12,データシート1!$A$1:$BT$1,0),0)</f>
        <v>6343.0000000000036</v>
      </c>
      <c r="BF18" s="34">
        <f>VLOOKUP($BC18&amp;"_"&amp;$AZ$7,データシート1!$A:$BT,MATCH("cb_"&amp;BF$12,データシート1!$A$1:$BT$1,0),0)</f>
        <v>121070.00000000004</v>
      </c>
      <c r="BG18" s="34">
        <f>VLOOKUP($BC18&amp;"_"&amp;$AZ$7,データシート1!$A:$BT,MATCH("cb_"&amp;BG$12,データシート1!$A$1:$BT$1,0),0)</f>
        <v>300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127713.00000000004</v>
      </c>
      <c r="BL18" s="36"/>
      <c r="BM18" s="844" t="str">
        <f t="shared" si="4"/>
        <v>12226</v>
      </c>
      <c r="BN18" s="1031" t="str">
        <f t="shared" si="5"/>
        <v>富津市</v>
      </c>
      <c r="BO18" s="34">
        <f>BE18*VLOOKUP(BO$12,別紙!$B$4:$E$10,MATCH("設備利用率",別紙!$B$4:$E$4,0),0)/100*8760/10^3</f>
        <v>7612.361160000004</v>
      </c>
      <c r="BP18" s="34">
        <f>BF18*VLOOKUP(BP$12,別紙!$B$4:$E$10,MATCH("設備利用率",別紙!$B$4:$E$4,0),0)/100*8760/10^3</f>
        <v>160146.55320000005</v>
      </c>
      <c r="BQ18" s="34">
        <f>BG18*VLOOKUP(BQ$12,別紙!$B$4:$E$10,MATCH("設備利用率",別紙!$B$4:$E$4,0),0)/100*8760/10^3</f>
        <v>651.74400000000003</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168410.65836000006</v>
      </c>
      <c r="BV18" s="36"/>
      <c r="BW18" s="33" t="str">
        <f t="shared" si="7"/>
        <v>12226</v>
      </c>
      <c r="BX18" s="33" t="str">
        <f t="shared" si="8"/>
        <v>富津市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271745.49068538187</v>
      </c>
      <c r="BZ18" s="36"/>
      <c r="CA18" s="33" t="str">
        <f t="shared" si="9"/>
        <v>12226</v>
      </c>
      <c r="CB18" s="33" t="str">
        <f t="shared" si="10"/>
        <v>富津市</v>
      </c>
      <c r="CC18" s="223">
        <f t="shared" si="11"/>
        <v>2.801283340820308E-2</v>
      </c>
      <c r="CD18" s="223">
        <f t="shared" si="1"/>
        <v>0.58932552218653944</v>
      </c>
      <c r="CE18" s="223">
        <f t="shared" si="1"/>
        <v>2.3983617846103219E-3</v>
      </c>
      <c r="CF18" s="223">
        <f t="shared" si="1"/>
        <v>0</v>
      </c>
      <c r="CG18" s="223">
        <f t="shared" si="1"/>
        <v>0</v>
      </c>
      <c r="CH18" s="223">
        <f t="shared" si="1"/>
        <v>0</v>
      </c>
      <c r="CI18" s="223">
        <f t="shared" si="12"/>
        <v>0.61973671737935287</v>
      </c>
      <c r="CK18" s="18" t="str">
        <f t="shared" si="13"/>
        <v>12226</v>
      </c>
      <c r="CL18" s="18" t="str">
        <f t="shared" si="14"/>
        <v>富津市</v>
      </c>
      <c r="CM18" s="18">
        <f>VLOOKUP($CK18&amp;"_"&amp;$AZ$7,データシート1!$A:$BT,MATCH("ca_太陽光発電（10kW未満）",データシート1!$A$1:$BT$1,0),0)</f>
        <v>1323</v>
      </c>
      <c r="CN18" s="18">
        <f>VLOOKUP($CK18&amp;"_"&amp;$AZ$5,データシート1!$A:$BT,MATCH("ab_家庭",データシート1!$A$1:$BT$1,0),0)</f>
        <v>19998</v>
      </c>
      <c r="CO18" s="223">
        <f t="shared" si="15"/>
        <v>6.6156615661566151E-2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24341</v>
      </c>
      <c r="AY19" s="18" t="str">
        <f>IF(IFERROR(比較地域マスタ!$Z12,"")=0,"",IFERROR(比較地域マスタ!$Z12,""))</f>
        <v>菰野町</v>
      </c>
      <c r="BC19" s="844" t="str">
        <f t="shared" si="0"/>
        <v>24341</v>
      </c>
      <c r="BD19" s="1031" t="str">
        <f t="shared" si="2"/>
        <v>菰野町</v>
      </c>
      <c r="BE19" s="34">
        <f>VLOOKUP($BC19&amp;"_"&amp;$AZ$7,データシート1!$A:$BT,MATCH("cb_"&amp;BE$12,データシート1!$A$1:$BT$1,0),0)</f>
        <v>7029.3999999999724</v>
      </c>
      <c r="BF19" s="34">
        <f>VLOOKUP($BC19&amp;"_"&amp;$AZ$7,データシート1!$A:$BT,MATCH("cb_"&amp;BF$12,データシート1!$A$1:$BT$1,0),0)</f>
        <v>94400.899999999965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101430.29999999993</v>
      </c>
      <c r="BL19" s="36"/>
      <c r="BM19" s="844" t="str">
        <f t="shared" si="4"/>
        <v>24341</v>
      </c>
      <c r="BN19" s="1031" t="str">
        <f t="shared" si="5"/>
        <v>菰野町</v>
      </c>
      <c r="BO19" s="34">
        <f>BE19*VLOOKUP(BO$12,別紙!$B$4:$E$10,MATCH("設備利用率",別紙!$B$4:$E$4,0),0)/100*8760/10^3</f>
        <v>8436.1235279999673</v>
      </c>
      <c r="BP19" s="34">
        <f>BF19*VLOOKUP(BP$12,別紙!$B$4:$E$10,MATCH("設備利用率",別紙!$B$4:$E$4,0),0)/100*8760/10^3</f>
        <v>124869.73448399994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133305.85801199992</v>
      </c>
      <c r="BV19" s="36"/>
      <c r="BW19" s="33" t="str">
        <f t="shared" si="7"/>
        <v>24341</v>
      </c>
      <c r="BX19" s="33" t="str">
        <f t="shared" si="8"/>
        <v>菰野町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312648.18845495029</v>
      </c>
      <c r="BZ19" s="36"/>
      <c r="CA19" s="33" t="str">
        <f t="shared" si="9"/>
        <v>24341</v>
      </c>
      <c r="CB19" s="33" t="str">
        <f t="shared" si="10"/>
        <v>菰野町</v>
      </c>
      <c r="CC19" s="223">
        <f t="shared" si="11"/>
        <v>2.6982799963402106E-2</v>
      </c>
      <c r="CD19" s="223">
        <f t="shared" si="1"/>
        <v>0.39939375660893206</v>
      </c>
      <c r="CE19" s="223">
        <f t="shared" si="1"/>
        <v>0</v>
      </c>
      <c r="CF19" s="223">
        <f t="shared" si="1"/>
        <v>0</v>
      </c>
      <c r="CG19" s="223">
        <f t="shared" si="1"/>
        <v>0</v>
      </c>
      <c r="CH19" s="223">
        <f t="shared" si="1"/>
        <v>0</v>
      </c>
      <c r="CI19" s="223">
        <f t="shared" si="12"/>
        <v>0.42637655657233425</v>
      </c>
      <c r="CK19" s="18" t="str">
        <f t="shared" si="13"/>
        <v>24341</v>
      </c>
      <c r="CL19" s="18" t="str">
        <f t="shared" si="14"/>
        <v>菰野町</v>
      </c>
      <c r="CM19" s="18">
        <f>VLOOKUP($CK19&amp;"_"&amp;$AZ$7,データシート1!$A:$BT,MATCH("ca_太陽光発電（10kW未満）",データシート1!$A$1:$BT$1,0),0)</f>
        <v>1402</v>
      </c>
      <c r="CN19" s="18">
        <f>VLOOKUP($CK19&amp;"_"&amp;$AZ$5,データシート1!$A:$BT,MATCH("ab_家庭",データシート1!$A$1:$BT$1,0),0)</f>
        <v>17075</v>
      </c>
      <c r="CO19" s="223">
        <f t="shared" si="15"/>
        <v>8.2108345534407032E-2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46222</v>
      </c>
      <c r="AY20" s="18" t="str">
        <f>IF(IFERROR(比較地域マスタ!$Z13,"")=0,"",IFERROR(比較地域マスタ!$Z13,""))</f>
        <v>奄美市</v>
      </c>
      <c r="BC20" s="844" t="str">
        <f t="shared" si="0"/>
        <v>46222</v>
      </c>
      <c r="BD20" s="1031" t="str">
        <f t="shared" si="2"/>
        <v>奄美市</v>
      </c>
      <c r="BE20" s="34">
        <f>VLOOKUP($BC20&amp;"_"&amp;$AZ$7,データシート1!$A:$BT,MATCH("cb_"&amp;BE$12,データシート1!$A$1:$BT$1,0),0)</f>
        <v>1143.0299999999997</v>
      </c>
      <c r="BF20" s="34">
        <f>VLOOKUP($BC20&amp;"_"&amp;$AZ$7,データシート1!$A:$BT,MATCH("cb_"&amp;BF$12,データシート1!$A$1:$BT$1,0),0)</f>
        <v>6407.3999999999987</v>
      </c>
      <c r="BG20" s="34">
        <f>VLOOKUP($BC20&amp;"_"&amp;$AZ$7,データシート1!$A:$BT,MATCH("cb_"&amp;BG$12,データシート1!$A$1:$BT$1,0),0)</f>
        <v>1990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125</v>
      </c>
      <c r="BK20" s="34">
        <f t="shared" si="3"/>
        <v>9665.4299999999985</v>
      </c>
      <c r="BL20" s="36"/>
      <c r="BM20" s="844" t="str">
        <f t="shared" si="4"/>
        <v>46222</v>
      </c>
      <c r="BN20" s="1031" t="str">
        <f t="shared" si="5"/>
        <v>奄美市</v>
      </c>
      <c r="BO20" s="34">
        <f>BE20*VLOOKUP(BO$12,別紙!$B$4:$E$10,MATCH("設備利用率",別紙!$B$4:$E$4,0),0)/100*8760/10^3</f>
        <v>1371.7731635999996</v>
      </c>
      <c r="BP20" s="34">
        <f>BF20*VLOOKUP(BP$12,別紙!$B$4:$E$10,MATCH("設備利用率",別紙!$B$4:$E$4,0),0)/100*8760/10^3</f>
        <v>8475.4524239999973</v>
      </c>
      <c r="BQ20" s="34">
        <f>BG20*VLOOKUP(BQ$12,別紙!$B$4:$E$10,MATCH("設備利用率",別紙!$B$4:$E$4,0),0)/100*8760/10^3</f>
        <v>4323.2352000000001</v>
      </c>
      <c r="BR20" s="34">
        <f>BH20*VLOOKUP(BR$12,別紙!$B$4:$E$10,MATCH("設備利用率",別紙!$B$4:$E$4,0),0)/100*8760/10^3</f>
        <v>0</v>
      </c>
      <c r="BS20" s="34">
        <f>BI20*VLOOKUP(BS$12,別紙!$B$4:$E$10,MATCH("設備利用率",別紙!$B$4:$E$4,0),0)/100*8760/10^3</f>
        <v>0</v>
      </c>
      <c r="BT20" s="34">
        <f>BJ20*VLOOKUP(BT$12,別紙!$B$4:$E$10,MATCH("設備利用率",別紙!$B$4:$E$4,0),0)/100*8760/10^3</f>
        <v>876</v>
      </c>
      <c r="BU20" s="34">
        <f t="shared" si="6"/>
        <v>15046.460787599997</v>
      </c>
      <c r="BV20" s="36"/>
      <c r="BW20" s="33" t="str">
        <f t="shared" si="7"/>
        <v>46222</v>
      </c>
      <c r="BX20" s="33" t="str">
        <f t="shared" si="8"/>
        <v>奄美市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221730.30665834513</v>
      </c>
      <c r="BZ20" s="36"/>
      <c r="CA20" s="33" t="str">
        <f t="shared" si="9"/>
        <v>46222</v>
      </c>
      <c r="CB20" s="33" t="str">
        <f t="shared" si="10"/>
        <v>奄美市</v>
      </c>
      <c r="CC20" s="223">
        <f t="shared" si="11"/>
        <v>6.1866741821347271E-3</v>
      </c>
      <c r="CD20" s="223">
        <f t="shared" si="1"/>
        <v>3.8224149651583099E-2</v>
      </c>
      <c r="CE20" s="223">
        <f t="shared" si="1"/>
        <v>1.9497718941333043E-2</v>
      </c>
      <c r="CF20" s="223">
        <f t="shared" si="1"/>
        <v>0</v>
      </c>
      <c r="CG20" s="223">
        <f t="shared" si="1"/>
        <v>0</v>
      </c>
      <c r="CH20" s="223">
        <f t="shared" si="1"/>
        <v>3.9507454492893994E-3</v>
      </c>
      <c r="CI20" s="223">
        <f t="shared" si="12"/>
        <v>6.7859288224340272E-2</v>
      </c>
      <c r="CK20" s="18" t="str">
        <f t="shared" si="13"/>
        <v>46222</v>
      </c>
      <c r="CL20" s="18" t="str">
        <f t="shared" si="14"/>
        <v>奄美市</v>
      </c>
      <c r="CM20" s="18">
        <f>VLOOKUP($CK20&amp;"_"&amp;$AZ$7,データシート1!$A:$BT,MATCH("ca_太陽光発電（10kW未満）",データシート1!$A$1:$BT$1,0),0)</f>
        <v>231</v>
      </c>
      <c r="CN20" s="18">
        <f>VLOOKUP($CK20&amp;"_"&amp;$AZ$5,データシート1!$A:$BT,MATCH("ab_家庭",データシート1!$A$1:$BT$1,0),0)</f>
        <v>23605</v>
      </c>
      <c r="CO20" s="223">
        <f t="shared" si="15"/>
        <v>9.7860622749417498E-3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47350</v>
      </c>
      <c r="AY21" s="18" t="str">
        <f>IF(IFERROR(比較地域マスタ!$Z14,"")=0,"",IFERROR(比較地域マスタ!$Z14,""))</f>
        <v>南風原町</v>
      </c>
      <c r="BC21" s="844" t="str">
        <f t="shared" si="0"/>
        <v>47350</v>
      </c>
      <c r="BD21" s="1031" t="str">
        <f t="shared" si="2"/>
        <v>南風原町</v>
      </c>
      <c r="BE21" s="34">
        <f>VLOOKUP($BC21&amp;"_"&amp;$AZ$7,データシート1!$A:$BT,MATCH("cb_"&amp;BE$12,データシート1!$A$1:$BT$1,0),0)</f>
        <v>2418.6000000000031</v>
      </c>
      <c r="BF21" s="34">
        <f>VLOOKUP($BC21&amp;"_"&amp;$AZ$7,データシート1!$A:$BT,MATCH("cb_"&amp;BF$12,データシート1!$A$1:$BT$1,0),0)</f>
        <v>3046.9999999999995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3840</v>
      </c>
      <c r="BK21" s="34">
        <f t="shared" si="3"/>
        <v>9305.6000000000022</v>
      </c>
      <c r="BL21" s="36"/>
      <c r="BM21" s="844" t="str">
        <f t="shared" si="4"/>
        <v>47350</v>
      </c>
      <c r="BN21" s="1031" t="str">
        <f t="shared" si="5"/>
        <v>南風原町</v>
      </c>
      <c r="BO21" s="34">
        <f>BE21*VLOOKUP(BO$12,別紙!$B$4:$E$10,MATCH("設備利用率",別紙!$B$4:$E$4,0),0)/100*8760/10^3</f>
        <v>2902.6102320000036</v>
      </c>
      <c r="BP21" s="34">
        <f>BF21*VLOOKUP(BP$12,別紙!$B$4:$E$10,MATCH("設備利用率",別紙!$B$4:$E$4,0),0)/100*8760/10^3</f>
        <v>4030.4497199999992</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26910.720000000001</v>
      </c>
      <c r="BU21" s="34">
        <f t="shared" si="6"/>
        <v>33843.779952000004</v>
      </c>
      <c r="BV21" s="36"/>
      <c r="BW21" s="33" t="str">
        <f t="shared" si="7"/>
        <v>47350</v>
      </c>
      <c r="BX21" s="33" t="str">
        <f t="shared" si="8"/>
        <v>南風原町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203733.67959992713</v>
      </c>
      <c r="BZ21" s="36"/>
      <c r="CA21" s="33" t="str">
        <f t="shared" si="9"/>
        <v>47350</v>
      </c>
      <c r="CB21" s="33" t="str">
        <f t="shared" si="10"/>
        <v>南風原町</v>
      </c>
      <c r="CC21" s="223">
        <f t="shared" si="11"/>
        <v>1.4247080981896927E-2</v>
      </c>
      <c r="CD21" s="223">
        <f t="shared" si="1"/>
        <v>1.9782932934380874E-2</v>
      </c>
      <c r="CE21" s="223">
        <f t="shared" si="1"/>
        <v>0</v>
      </c>
      <c r="CF21" s="223">
        <f t="shared" si="1"/>
        <v>0</v>
      </c>
      <c r="CG21" s="223">
        <f t="shared" si="1"/>
        <v>0</v>
      </c>
      <c r="CH21" s="223">
        <f t="shared" si="1"/>
        <v>0.13208773361795026</v>
      </c>
      <c r="CI21" s="223">
        <f t="shared" si="12"/>
        <v>0.16611774753422806</v>
      </c>
      <c r="CK21" s="18" t="str">
        <f t="shared" si="13"/>
        <v>47350</v>
      </c>
      <c r="CL21" s="18" t="str">
        <f t="shared" si="14"/>
        <v>南風原町</v>
      </c>
      <c r="CM21" s="18">
        <f>VLOOKUP($CK21&amp;"_"&amp;$AZ$7,データシート1!$A:$BT,MATCH("ca_太陽光発電（10kW未満）",データシート1!$A$1:$BT$1,0),0)</f>
        <v>434</v>
      </c>
      <c r="CN21" s="18">
        <f>VLOOKUP($CK21&amp;"_"&amp;$AZ$5,データシート1!$A:$BT,MATCH("ab_家庭",データシート1!$A$1:$BT$1,0),0)</f>
        <v>16444</v>
      </c>
      <c r="CO21" s="223">
        <f t="shared" si="15"/>
        <v>2.6392605205546097E-2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08215</v>
      </c>
      <c r="AY22" s="18" t="str">
        <f>IF(IFERROR(比較地域マスタ!$Z15,"")=0,"",IFERROR(比較地域マスタ!$Z15,""))</f>
        <v>北茨城市</v>
      </c>
      <c r="BC22" s="844" t="str">
        <f t="shared" si="0"/>
        <v>08215</v>
      </c>
      <c r="BD22" s="1031" t="str">
        <f t="shared" si="2"/>
        <v>北茨城市</v>
      </c>
      <c r="BE22" s="34">
        <f>VLOOKUP($BC22&amp;"_"&amp;$AZ$7,データシート1!$A:$BT,MATCH("cb_"&amp;BE$12,データシート1!$A$1:$BT$1,0),0)</f>
        <v>6214.0999999999967</v>
      </c>
      <c r="BF22" s="34">
        <f>VLOOKUP($BC22&amp;"_"&amp;$AZ$7,データシート1!$A:$BT,MATCH("cb_"&amp;BF$12,データシート1!$A$1:$BT$1,0),0)</f>
        <v>116049.2</v>
      </c>
      <c r="BG22" s="34">
        <f>VLOOKUP($BC22&amp;"_"&amp;$AZ$7,データシート1!$A:$BT,MATCH("cb_"&amp;BG$12,データシート1!$A$1:$BT$1,0),0)</f>
        <v>0</v>
      </c>
      <c r="BH22" s="34">
        <f>VLOOKUP($BC22&amp;"_"&amp;$AZ$7,データシート1!$A:$BT,MATCH("cb_"&amp;BH$12,データシート1!$A$1:$BT$1,0),0)</f>
        <v>9540</v>
      </c>
      <c r="BI22" s="34">
        <f>VLOOKUP($BC22&amp;"_"&amp;$AZ$7,データシート1!$A:$BT,MATCH("cb_"&amp;BI$12,データシート1!$A$1:$BT$1,0),0)</f>
        <v>0</v>
      </c>
      <c r="BJ22" s="34">
        <f>VLOOKUP($BC22&amp;"_"&amp;$AZ$7,データシート1!$A:$BT,MATCH("cb_"&amp;BJ$12,データシート1!$A$1:$BT$1,0),0)</f>
        <v>15374.960999999999</v>
      </c>
      <c r="BK22" s="34">
        <f t="shared" si="3"/>
        <v>147178.261</v>
      </c>
      <c r="BL22" s="36"/>
      <c r="BM22" s="844" t="str">
        <f t="shared" si="4"/>
        <v>08215</v>
      </c>
      <c r="BN22" s="1031" t="str">
        <f t="shared" si="5"/>
        <v>北茨城市</v>
      </c>
      <c r="BO22" s="34">
        <f>BE22*VLOOKUP(BO$12,別紙!$B$4:$E$10,MATCH("設備利用率",別紙!$B$4:$E$4,0),0)/100*8760/10^3</f>
        <v>7457.6656919999959</v>
      </c>
      <c r="BP22" s="34">
        <f>BF22*VLOOKUP(BP$12,別紙!$B$4:$E$10,MATCH("設備利用率",別紙!$B$4:$E$4,0),0)/100*8760/10^3</f>
        <v>153505.23979200001</v>
      </c>
      <c r="BQ22" s="34">
        <f>BG22*VLOOKUP(BQ$12,別紙!$B$4:$E$10,MATCH("設備利用率",別紙!$B$4:$E$4,0),0)/100*8760/10^3</f>
        <v>0</v>
      </c>
      <c r="BR22" s="34">
        <f>BH22*VLOOKUP(BR$12,別紙!$B$4:$E$10,MATCH("設備利用率",別紙!$B$4:$E$4,0),0)/100*8760/10^3</f>
        <v>50142.239999999998</v>
      </c>
      <c r="BS22" s="34">
        <f>BI22*VLOOKUP(BS$12,別紙!$B$4:$E$10,MATCH("設備利用率",別紙!$B$4:$E$4,0),0)/100*8760/10^3</f>
        <v>0</v>
      </c>
      <c r="BT22" s="34">
        <f>BJ22*VLOOKUP(BT$12,別紙!$B$4:$E$10,MATCH("設備利用率",別紙!$B$4:$E$4,0),0)/100*8760/10^3</f>
        <v>107747.726688</v>
      </c>
      <c r="BU22" s="34">
        <f t="shared" si="6"/>
        <v>318852.872172</v>
      </c>
      <c r="BV22" s="36"/>
      <c r="BW22" s="33" t="str">
        <f t="shared" si="7"/>
        <v>08215</v>
      </c>
      <c r="BX22" s="33" t="str">
        <f t="shared" si="8"/>
        <v>北茨城市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436300.27695870458</v>
      </c>
      <c r="BZ22" s="36"/>
      <c r="CA22" s="33" t="str">
        <f t="shared" si="9"/>
        <v>08215</v>
      </c>
      <c r="CB22" s="33" t="str">
        <f t="shared" si="10"/>
        <v>北茨城市</v>
      </c>
      <c r="CC22" s="223">
        <f t="shared" si="11"/>
        <v>1.7092965752817657E-2</v>
      </c>
      <c r="CD22" s="223">
        <f t="shared" si="1"/>
        <v>0.3518339269964047</v>
      </c>
      <c r="CE22" s="223">
        <f t="shared" si="1"/>
        <v>0</v>
      </c>
      <c r="CF22" s="223">
        <f t="shared" si="1"/>
        <v>0.11492598709660208</v>
      </c>
      <c r="CG22" s="223">
        <f t="shared" si="1"/>
        <v>0</v>
      </c>
      <c r="CH22" s="223">
        <f t="shared" si="1"/>
        <v>0.24695773158585049</v>
      </c>
      <c r="CI22" s="223">
        <f t="shared" si="12"/>
        <v>0.73081061143167492</v>
      </c>
      <c r="CK22" s="18" t="str">
        <f t="shared" si="13"/>
        <v>08215</v>
      </c>
      <c r="CL22" s="18" t="str">
        <f t="shared" si="14"/>
        <v>北茨城市</v>
      </c>
      <c r="CM22" s="18">
        <f>VLOOKUP($CK22&amp;"_"&amp;$AZ$7,データシート1!$A:$BT,MATCH("ca_太陽光発電（10kW未満）",データシート1!$A$1:$BT$1,0),0)</f>
        <v>1405</v>
      </c>
      <c r="CN22" s="18">
        <f>VLOOKUP($CK22&amp;"_"&amp;$AZ$5,データシート1!$A:$BT,MATCH("ab_家庭",データシート1!$A$1:$BT$1,0),0)</f>
        <v>19216</v>
      </c>
      <c r="CO22" s="223">
        <f t="shared" si="15"/>
        <v>7.3116153205661949E-2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14217</v>
      </c>
      <c r="AY23" s="18" t="str">
        <f>IF(IFERROR(比較地域マスタ!$Z16,"")=0,"",IFERROR(比較地域マスタ!$Z16,""))</f>
        <v>南足柄市</v>
      </c>
      <c r="BC23" s="844" t="str">
        <f t="shared" si="0"/>
        <v>14217</v>
      </c>
      <c r="BD23" s="1031" t="str">
        <f t="shared" si="2"/>
        <v>南足柄市</v>
      </c>
      <c r="BE23" s="34">
        <f>VLOOKUP($BC23&amp;"_"&amp;$AZ$7,データシート1!$A:$BT,MATCH("cb_"&amp;BE$12,データシート1!$A$1:$BT$1,0),0)</f>
        <v>6188.3000000000029</v>
      </c>
      <c r="BF23" s="34">
        <f>VLOOKUP($BC23&amp;"_"&amp;$AZ$7,データシート1!$A:$BT,MATCH("cb_"&amp;BF$12,データシート1!$A$1:$BT$1,0),0)</f>
        <v>2692.5999999999995</v>
      </c>
      <c r="BG23" s="34">
        <f>VLOOKUP($BC23&amp;"_"&amp;$AZ$7,データシート1!$A:$BT,MATCH("cb_"&amp;BG$12,データシート1!$A$1:$BT$1,0),0)</f>
        <v>0</v>
      </c>
      <c r="BH23" s="34">
        <f>VLOOKUP($BC23&amp;"_"&amp;$AZ$7,データシート1!$A:$BT,MATCH("cb_"&amp;BH$12,データシート1!$A$1:$BT$1,0),0)</f>
        <v>28.5</v>
      </c>
      <c r="BI23" s="34">
        <f>VLOOKUP($BC23&amp;"_"&amp;$AZ$7,データシート1!$A:$BT,MATCH("cb_"&amp;BI$12,データシート1!$A$1:$BT$1,0),0)</f>
        <v>0</v>
      </c>
      <c r="BJ23" s="34">
        <f>VLOOKUP($BC23&amp;"_"&amp;$AZ$7,データシート1!$A:$BT,MATCH("cb_"&amp;BJ$12,データシート1!$A$1:$BT$1,0),0)</f>
        <v>0</v>
      </c>
      <c r="BK23" s="34">
        <f t="shared" si="3"/>
        <v>8909.4000000000015</v>
      </c>
      <c r="BL23" s="36"/>
      <c r="BM23" s="844" t="str">
        <f t="shared" si="4"/>
        <v>14217</v>
      </c>
      <c r="BN23" s="1031" t="str">
        <f t="shared" si="5"/>
        <v>南足柄市</v>
      </c>
      <c r="BO23" s="34">
        <f>BE23*VLOOKUP(BO$12,別紙!$B$4:$E$10,MATCH("設備利用率",別紙!$B$4:$E$4,0),0)/100*8760/10^3</f>
        <v>7426.7025960000028</v>
      </c>
      <c r="BP23" s="34">
        <f>BF23*VLOOKUP(BP$12,別紙!$B$4:$E$10,MATCH("設備利用率",別紙!$B$4:$E$4,0),0)/100*8760/10^3</f>
        <v>3561.663575999999</v>
      </c>
      <c r="BQ23" s="34">
        <f>BG23*VLOOKUP(BQ$12,別紙!$B$4:$E$10,MATCH("設備利用率",別紙!$B$4:$E$4,0),0)/100*8760/10^3</f>
        <v>0</v>
      </c>
      <c r="BR23" s="34">
        <f>BH23*VLOOKUP(BR$12,別紙!$B$4:$E$10,MATCH("設備利用率",別紙!$B$4:$E$4,0),0)/100*8760/10^3</f>
        <v>149.79599999999999</v>
      </c>
      <c r="BS23" s="34">
        <f>BI23*VLOOKUP(BS$12,別紙!$B$4:$E$10,MATCH("設備利用率",別紙!$B$4:$E$4,0),0)/100*8760/10^3</f>
        <v>0</v>
      </c>
      <c r="BT23" s="34">
        <f>BJ23*VLOOKUP(BT$12,別紙!$B$4:$E$10,MATCH("設備利用率",別紙!$B$4:$E$4,0),0)/100*8760/10^3</f>
        <v>0</v>
      </c>
      <c r="BU23" s="34">
        <f t="shared" si="6"/>
        <v>11138.162172000002</v>
      </c>
      <c r="BV23" s="36"/>
      <c r="BW23" s="33" t="str">
        <f t="shared" si="7"/>
        <v>14217</v>
      </c>
      <c r="BX23" s="33" t="str">
        <f t="shared" si="8"/>
        <v>南足柄市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275838.00627907692</v>
      </c>
      <c r="BZ23" s="36"/>
      <c r="CA23" s="33" t="str">
        <f t="shared" si="9"/>
        <v>14217</v>
      </c>
      <c r="CB23" s="33" t="str">
        <f t="shared" si="10"/>
        <v>南足柄市</v>
      </c>
      <c r="CC23" s="223">
        <f t="shared" si="11"/>
        <v>2.6924145429350642E-2</v>
      </c>
      <c r="CD23" s="223">
        <f t="shared" si="1"/>
        <v>1.2912156754774808E-2</v>
      </c>
      <c r="CE23" s="223">
        <f t="shared" si="1"/>
        <v>0</v>
      </c>
      <c r="CF23" s="223">
        <f t="shared" si="1"/>
        <v>5.4305786943821327E-4</v>
      </c>
      <c r="CG23" s="223">
        <f t="shared" si="1"/>
        <v>0</v>
      </c>
      <c r="CH23" s="223">
        <f t="shared" si="1"/>
        <v>0</v>
      </c>
      <c r="CI23" s="223">
        <f t="shared" si="12"/>
        <v>4.0379360053563663E-2</v>
      </c>
      <c r="CK23" s="18" t="str">
        <f t="shared" si="13"/>
        <v>14217</v>
      </c>
      <c r="CL23" s="18" t="str">
        <f t="shared" si="14"/>
        <v>南足柄市</v>
      </c>
      <c r="CM23" s="18">
        <f>VLOOKUP($CK23&amp;"_"&amp;$AZ$7,データシート1!$A:$BT,MATCH("ca_太陽光発電（10kW未満）",データシート1!$A$1:$BT$1,0),0)</f>
        <v>1472</v>
      </c>
      <c r="CN23" s="18">
        <f>VLOOKUP($CK23&amp;"_"&amp;$AZ$5,データシート1!$A:$BT,MATCH("ab_家庭",データシート1!$A$1:$BT$1,0),0)</f>
        <v>18303</v>
      </c>
      <c r="CO23" s="223">
        <f t="shared" si="15"/>
        <v>8.042397421187783E-2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14210</v>
      </c>
      <c r="AY24" s="18" t="str">
        <f>IF(IFERROR(比較地域マスタ!$Z17,"")=0,"",IFERROR(比較地域マスタ!$Z17,""))</f>
        <v>三浦市</v>
      </c>
      <c r="BC24" s="844" t="str">
        <f t="shared" si="0"/>
        <v>14210</v>
      </c>
      <c r="BD24" s="1031" t="str">
        <f t="shared" si="2"/>
        <v>三浦市</v>
      </c>
      <c r="BE24" s="34">
        <f>VLOOKUP($BC24&amp;"_"&amp;$AZ$7,データシート1!$A:$BT,MATCH("cb_"&amp;BE$12,データシート1!$A$1:$BT$1,0),0)</f>
        <v>2994.6000000000008</v>
      </c>
      <c r="BF24" s="34">
        <f>VLOOKUP($BC24&amp;"_"&amp;$AZ$7,データシート1!$A:$BT,MATCH("cb_"&amp;BF$12,データシート1!$A$1:$BT$1,0),0)</f>
        <v>1786.3999999999999</v>
      </c>
      <c r="BG24" s="34">
        <f>VLOOKUP($BC24&amp;"_"&amp;$AZ$7,データシート1!$A:$BT,MATCH("cb_"&amp;BG$12,データシート1!$A$1:$BT$1,0),0)</f>
        <v>1400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6181.0000000000009</v>
      </c>
      <c r="BL24" s="36"/>
      <c r="BM24" s="844" t="str">
        <f t="shared" si="4"/>
        <v>14210</v>
      </c>
      <c r="BN24" s="1031" t="str">
        <f t="shared" si="5"/>
        <v>三浦市</v>
      </c>
      <c r="BO24" s="34">
        <f>BE24*VLOOKUP(BO$12,別紙!$B$4:$E$10,MATCH("設備利用率",別紙!$B$4:$E$4,0),0)/100*8760/10^3</f>
        <v>3593.8793520000008</v>
      </c>
      <c r="BP24" s="34">
        <f>BF24*VLOOKUP(BP$12,別紙!$B$4:$E$10,MATCH("設備利用率",別紙!$B$4:$E$4,0),0)/100*8760/10^3</f>
        <v>2362.9784639999993</v>
      </c>
      <c r="BQ24" s="34">
        <f>BG24*VLOOKUP(BQ$12,別紙!$B$4:$E$10,MATCH("設備利用率",別紙!$B$4:$E$4,0),0)/100*8760/10^3</f>
        <v>3041.4720000000002</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8998.3298159999995</v>
      </c>
      <c r="BV24" s="36"/>
      <c r="BW24" s="33" t="str">
        <f t="shared" si="7"/>
        <v>14210</v>
      </c>
      <c r="BX24" s="33" t="str">
        <f t="shared" si="8"/>
        <v>三浦市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178079.52059702721</v>
      </c>
      <c r="BZ24" s="36"/>
      <c r="CA24" s="33" t="str">
        <f t="shared" si="9"/>
        <v>14210</v>
      </c>
      <c r="CB24" s="33" t="str">
        <f t="shared" si="10"/>
        <v>三浦市</v>
      </c>
      <c r="CC24" s="223">
        <f t="shared" si="11"/>
        <v>2.0181317536970032E-2</v>
      </c>
      <c r="CD24" s="223">
        <f t="shared" si="1"/>
        <v>1.3269231948052795E-2</v>
      </c>
      <c r="CE24" s="223">
        <f t="shared" si="1"/>
        <v>1.7079291261584705E-2</v>
      </c>
      <c r="CF24" s="223">
        <f t="shared" si="1"/>
        <v>0</v>
      </c>
      <c r="CG24" s="223">
        <f t="shared" si="1"/>
        <v>0</v>
      </c>
      <c r="CH24" s="223">
        <f t="shared" si="1"/>
        <v>0</v>
      </c>
      <c r="CI24" s="223">
        <f t="shared" si="12"/>
        <v>5.0529840746607525E-2</v>
      </c>
      <c r="CK24" s="18" t="str">
        <f t="shared" si="13"/>
        <v>14210</v>
      </c>
      <c r="CL24" s="18" t="str">
        <f t="shared" si="14"/>
        <v>三浦市</v>
      </c>
      <c r="CM24" s="18">
        <f>VLOOKUP($CK24&amp;"_"&amp;$AZ$7,データシート1!$A:$BT,MATCH("ca_太陽光発電（10kW未満）",データシート1!$A$1:$BT$1,0),0)</f>
        <v>726</v>
      </c>
      <c r="CN24" s="18">
        <f>VLOOKUP($CK24&amp;"_"&amp;$AZ$5,データシート1!$A:$BT,MATCH("ab_家庭",データシート1!$A$1:$BT$1,0),0)</f>
        <v>20030</v>
      </c>
      <c r="CO24" s="223">
        <f t="shared" si="15"/>
        <v>3.6245631552670993E-2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05207</v>
      </c>
      <c r="AY25" s="18" t="str">
        <f>IF(IFERROR(比較地域マスタ!$Z18,"")=0,"",IFERROR(比較地域マスタ!$Z18,""))</f>
        <v>湯沢市</v>
      </c>
      <c r="BC25" s="844" t="str">
        <f t="shared" si="0"/>
        <v>05207</v>
      </c>
      <c r="BD25" s="1031" t="str">
        <f t="shared" si="2"/>
        <v>湯沢市</v>
      </c>
      <c r="BE25" s="34">
        <f>VLOOKUP($BC25&amp;"_"&amp;$AZ$7,データシート1!$A:$BT,MATCH("cb_"&amp;BE$12,データシート1!$A$1:$BT$1,0),0)</f>
        <v>845.80000000000018</v>
      </c>
      <c r="BF25" s="34">
        <f>VLOOKUP($BC25&amp;"_"&amp;$AZ$7,データシート1!$A:$BT,MATCH("cb_"&amp;BF$12,データシート1!$A$1:$BT$1,0),0)</f>
        <v>573.70000000000005</v>
      </c>
      <c r="BG25" s="34">
        <f>VLOOKUP($BC25&amp;"_"&amp;$AZ$7,データシート1!$A:$BT,MATCH("cb_"&amp;BG$12,データシート1!$A$1:$BT$1,0),0)</f>
        <v>0</v>
      </c>
      <c r="BH25" s="34">
        <f>VLOOKUP($BC25&amp;"_"&amp;$AZ$7,データシート1!$A:$BT,MATCH("cb_"&amp;BH$12,データシート1!$A$1:$BT$1,0),0)</f>
        <v>340</v>
      </c>
      <c r="BI25" s="34">
        <f>VLOOKUP($BC25&amp;"_"&amp;$AZ$7,データシート1!$A:$BT,MATCH("cb_"&amp;BI$12,データシート1!$A$1:$BT$1,0),0)</f>
        <v>46199</v>
      </c>
      <c r="BJ25" s="34">
        <f>VLOOKUP($BC25&amp;"_"&amp;$AZ$7,データシート1!$A:$BT,MATCH("cb_"&amp;BJ$12,データシート1!$A$1:$BT$1,0),0)</f>
        <v>0</v>
      </c>
      <c r="BK25" s="34">
        <f t="shared" si="3"/>
        <v>47958.5</v>
      </c>
      <c r="BL25" s="36"/>
      <c r="BM25" s="844" t="str">
        <f t="shared" si="4"/>
        <v>05207</v>
      </c>
      <c r="BN25" s="1031" t="str">
        <f t="shared" si="5"/>
        <v>湯沢市</v>
      </c>
      <c r="BO25" s="34">
        <f>BE25*VLOOKUP(BO$12,別紙!$B$4:$E$10,MATCH("設備利用率",別紙!$B$4:$E$4,0),0)/100*8760/10^3</f>
        <v>1015.0614960000003</v>
      </c>
      <c r="BP25" s="34">
        <f>BF25*VLOOKUP(BP$12,別紙!$B$4:$E$10,MATCH("設備利用率",別紙!$B$4:$E$4,0),0)/100*8760/10^3</f>
        <v>758.86741200000017</v>
      </c>
      <c r="BQ25" s="34">
        <f>BG25*VLOOKUP(BQ$12,別紙!$B$4:$E$10,MATCH("設備利用率",別紙!$B$4:$E$4,0),0)/100*8760/10^3</f>
        <v>0</v>
      </c>
      <c r="BR25" s="34">
        <f>BH25*VLOOKUP(BR$12,別紙!$B$4:$E$10,MATCH("設備利用率",別紙!$B$4:$E$4,0),0)/100*8760/10^3</f>
        <v>1787.04</v>
      </c>
      <c r="BS25" s="34">
        <f>BI25*VLOOKUP(BS$12,別紙!$B$4:$E$10,MATCH("設備利用率",別紙!$B$4:$E$4,0),0)/100*8760/10^3</f>
        <v>323762.592</v>
      </c>
      <c r="BT25" s="34">
        <f>BJ25*VLOOKUP(BT$12,別紙!$B$4:$E$10,MATCH("設備利用率",別紙!$B$4:$E$4,0),0)/100*8760/10^3</f>
        <v>0</v>
      </c>
      <c r="BU25" s="34">
        <f t="shared" si="6"/>
        <v>327323.56090799998</v>
      </c>
      <c r="BV25" s="36"/>
      <c r="BW25" s="33" t="str">
        <f t="shared" si="7"/>
        <v>05207</v>
      </c>
      <c r="BX25" s="33" t="str">
        <f t="shared" si="8"/>
        <v>湯沢市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288350.09894725675</v>
      </c>
      <c r="BZ25" s="36"/>
      <c r="CA25" s="33" t="str">
        <f t="shared" si="9"/>
        <v>05207</v>
      </c>
      <c r="CB25" s="33" t="str">
        <f t="shared" si="10"/>
        <v>湯沢市</v>
      </c>
      <c r="CC25" s="223">
        <f t="shared" si="11"/>
        <v>3.5202398046884982E-3</v>
      </c>
      <c r="CD25" s="223">
        <f t="shared" si="1"/>
        <v>2.6317570715965232E-3</v>
      </c>
      <c r="CE25" s="223">
        <f t="shared" si="1"/>
        <v>0</v>
      </c>
      <c r="CF25" s="223">
        <f t="shared" si="1"/>
        <v>6.1974662277708269E-3</v>
      </c>
      <c r="CG25" s="223">
        <f t="shared" si="1"/>
        <v>1.1228107539481742</v>
      </c>
      <c r="CH25" s="223">
        <f t="shared" si="1"/>
        <v>0</v>
      </c>
      <c r="CI25" s="223">
        <f t="shared" si="12"/>
        <v>1.1351602170522301</v>
      </c>
      <c r="CK25" s="18" t="str">
        <f t="shared" si="13"/>
        <v>05207</v>
      </c>
      <c r="CL25" s="18" t="str">
        <f t="shared" si="14"/>
        <v>湯沢市</v>
      </c>
      <c r="CM25" s="18">
        <f>VLOOKUP($CK25&amp;"_"&amp;$AZ$7,データシート1!$A:$BT,MATCH("ca_太陽光発電（10kW未満）",データシート1!$A$1:$BT$1,0),0)</f>
        <v>186</v>
      </c>
      <c r="CN25" s="18">
        <f>VLOOKUP($CK25&amp;"_"&amp;$AZ$5,データシート1!$A:$BT,MATCH("ab_家庭",データシート1!$A$1:$BT$1,0),0)</f>
        <v>17656</v>
      </c>
      <c r="CO25" s="223">
        <f t="shared" si="15"/>
        <v>1.0534662437698234E-2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08230</v>
      </c>
      <c r="AY26" s="18" t="str">
        <f>IF(IFERROR(比較地域マスタ!$Z19,"")=0,"",IFERROR(比較地域マスタ!$Z19,""))</f>
        <v>かすみがうら市</v>
      </c>
      <c r="BC26" s="844" t="str">
        <f t="shared" si="0"/>
        <v>08230</v>
      </c>
      <c r="BD26" s="1031" t="str">
        <f t="shared" si="2"/>
        <v>かすみがうら市</v>
      </c>
      <c r="BE26" s="34">
        <f>VLOOKUP($BC26&amp;"_"&amp;$AZ$7,データシート1!$A:$BT,MATCH("cb_"&amp;BE$12,データシート1!$A$1:$BT$1,0),0)</f>
        <v>6803.2999999999975</v>
      </c>
      <c r="BF26" s="34">
        <f>VLOOKUP($BC26&amp;"_"&amp;$AZ$7,データシート1!$A:$BT,MATCH("cb_"&amp;BF$12,データシート1!$A$1:$BT$1,0),0)</f>
        <v>102351.19999999988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109154.49999999988</v>
      </c>
      <c r="BL26" s="36"/>
      <c r="BM26" s="844" t="str">
        <f t="shared" si="4"/>
        <v>08230</v>
      </c>
      <c r="BN26" s="1031" t="str">
        <f t="shared" si="5"/>
        <v>かすみがうら市</v>
      </c>
      <c r="BO26" s="34">
        <f>BE26*VLOOKUP(BO$12,別紙!$B$4:$E$10,MATCH("設備利用率",別紙!$B$4:$E$4,0),0)/100*8760/10^3</f>
        <v>8164.7763959999966</v>
      </c>
      <c r="BP26" s="34">
        <f>BF26*VLOOKUP(BP$12,別紙!$B$4:$E$10,MATCH("設備利用率",別紙!$B$4:$E$4,0),0)/100*8760/10^3</f>
        <v>135386.07331199985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143550.84970799985</v>
      </c>
      <c r="BV26" s="36"/>
      <c r="BW26" s="33" t="str">
        <f t="shared" si="7"/>
        <v>08230</v>
      </c>
      <c r="BX26" s="33" t="str">
        <f t="shared" si="8"/>
        <v>かすみがうら市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382309.14282240282</v>
      </c>
      <c r="BZ26" s="36"/>
      <c r="CA26" s="33" t="str">
        <f t="shared" si="9"/>
        <v>08230</v>
      </c>
      <c r="CB26" s="33" t="str">
        <f t="shared" si="10"/>
        <v>かすみがうら市</v>
      </c>
      <c r="CC26" s="223">
        <f t="shared" si="11"/>
        <v>2.1356476948794414E-2</v>
      </c>
      <c r="CD26" s="223">
        <f t="shared" si="1"/>
        <v>0.35412721838800448</v>
      </c>
      <c r="CE26" s="223">
        <f t="shared" si="1"/>
        <v>0</v>
      </c>
      <c r="CF26" s="223">
        <f t="shared" si="1"/>
        <v>0</v>
      </c>
      <c r="CG26" s="223">
        <f t="shared" si="1"/>
        <v>0</v>
      </c>
      <c r="CH26" s="223">
        <f t="shared" si="1"/>
        <v>0</v>
      </c>
      <c r="CI26" s="223">
        <f t="shared" si="12"/>
        <v>0.37548369533679893</v>
      </c>
      <c r="CK26" s="18" t="str">
        <f t="shared" si="13"/>
        <v>08230</v>
      </c>
      <c r="CL26" s="18" t="str">
        <f t="shared" si="14"/>
        <v>かすみがうら市</v>
      </c>
      <c r="CM26" s="18">
        <f>VLOOKUP($CK26&amp;"_"&amp;$AZ$7,データシート1!$A:$BT,MATCH("ca_太陽光発電（10kW未満）",データシート1!$A$1:$BT$1,0),0)</f>
        <v>1444</v>
      </c>
      <c r="CN26" s="18">
        <f>VLOOKUP($CK26&amp;"_"&amp;$AZ$5,データシート1!$A:$BT,MATCH("ab_家庭",データシート1!$A$1:$BT$1,0),0)</f>
        <v>18142</v>
      </c>
      <c r="CO26" s="223">
        <f t="shared" si="15"/>
        <v>7.9594311542277585E-2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15223</v>
      </c>
      <c r="AY27" s="18" t="str">
        <f>IF(IFERROR(比較地域マスタ!$Z20,"")=0,"",IFERROR(比較地域マスタ!$Z20,""))</f>
        <v>阿賀野市</v>
      </c>
      <c r="BC27" s="844" t="str">
        <f t="shared" si="0"/>
        <v>15223</v>
      </c>
      <c r="BD27" s="1031" t="str">
        <f t="shared" si="2"/>
        <v>阿賀野市</v>
      </c>
      <c r="BE27" s="34">
        <f>VLOOKUP($BC27&amp;"_"&amp;$AZ$7,データシート1!$A:$BT,MATCH("cb_"&amp;BE$12,データシート1!$A$1:$BT$1,0),0)</f>
        <v>3046.1000000000013</v>
      </c>
      <c r="BF27" s="34">
        <f>VLOOKUP($BC27&amp;"_"&amp;$AZ$7,データシート1!$A:$BT,MATCH("cb_"&amp;BF$12,データシート1!$A$1:$BT$1,0),0)</f>
        <v>106566.9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109613</v>
      </c>
      <c r="BL27" s="36"/>
      <c r="BM27" s="844" t="str">
        <f t="shared" si="4"/>
        <v>15223</v>
      </c>
      <c r="BN27" s="1031" t="str">
        <f t="shared" si="5"/>
        <v>阿賀野市</v>
      </c>
      <c r="BO27" s="34">
        <f>BE27*VLOOKUP(BO$12,別紙!$B$4:$E$10,MATCH("設備利用率",別紙!$B$4:$E$4,0),0)/100*8760/10^3</f>
        <v>3655.6855320000013</v>
      </c>
      <c r="BP27" s="34">
        <f>BF27*VLOOKUP(BP$12,別紙!$B$4:$E$10,MATCH("設備利用率",別紙!$B$4:$E$4,0),0)/100*8760/10^3</f>
        <v>140962.43264399999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144618.11817599999</v>
      </c>
      <c r="BV27" s="36"/>
      <c r="BW27" s="33" t="str">
        <f t="shared" si="7"/>
        <v>15223</v>
      </c>
      <c r="BX27" s="33" t="str">
        <f t="shared" si="8"/>
        <v>阿賀野市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269163.37777588359</v>
      </c>
      <c r="BZ27" s="36"/>
      <c r="CA27" s="33" t="str">
        <f t="shared" si="9"/>
        <v>15223</v>
      </c>
      <c r="CB27" s="33" t="str">
        <f t="shared" si="10"/>
        <v>阿賀野市</v>
      </c>
      <c r="CC27" s="223">
        <f t="shared" si="11"/>
        <v>1.3581660187976517E-2</v>
      </c>
      <c r="CD27" s="223">
        <f t="shared" si="1"/>
        <v>0.5237058392147651</v>
      </c>
      <c r="CE27" s="223">
        <f t="shared" si="1"/>
        <v>0</v>
      </c>
      <c r="CF27" s="223">
        <f t="shared" si="1"/>
        <v>0</v>
      </c>
      <c r="CG27" s="223">
        <f t="shared" si="1"/>
        <v>0</v>
      </c>
      <c r="CH27" s="223">
        <f t="shared" si="1"/>
        <v>0</v>
      </c>
      <c r="CI27" s="223">
        <f t="shared" si="12"/>
        <v>0.53728749940274168</v>
      </c>
      <c r="CK27" s="18" t="str">
        <f t="shared" si="13"/>
        <v>15223</v>
      </c>
      <c r="CL27" s="18" t="str">
        <f t="shared" si="14"/>
        <v>阿賀野市</v>
      </c>
      <c r="CM27" s="18">
        <f>VLOOKUP($CK27&amp;"_"&amp;$AZ$7,データシート1!$A:$BT,MATCH("ca_太陽光発電（10kW未満）",データシート1!$A$1:$BT$1,0),0)</f>
        <v>631</v>
      </c>
      <c r="CN27" s="18">
        <f>VLOOKUP($CK27&amp;"_"&amp;$AZ$5,データシート1!$A:$BT,MATCH("ab_家庭",データシート1!$A$1:$BT$1,0),0)</f>
        <v>14808</v>
      </c>
      <c r="CO27" s="223">
        <f t="shared" si="15"/>
        <v>4.2612101566720691E-2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38207</v>
      </c>
      <c r="AY28" s="18" t="str">
        <f>IF(IFERROR(比較地域マスタ!$Z21,"")=0,"",IFERROR(比較地域マスタ!$Z21,""))</f>
        <v>大洲市</v>
      </c>
      <c r="BC28" s="844" t="str">
        <f t="shared" si="0"/>
        <v>38207</v>
      </c>
      <c r="BD28" s="1031" t="str">
        <f t="shared" si="2"/>
        <v>大洲市</v>
      </c>
      <c r="BE28" s="34">
        <f>VLOOKUP($BC28&amp;"_"&amp;$AZ$7,データシート1!$A:$BT,MATCH("cb_"&amp;BE$12,データシート1!$A$1:$BT$1,0),0)</f>
        <v>4695.4920000000047</v>
      </c>
      <c r="BF28" s="34">
        <f>VLOOKUP($BC28&amp;"_"&amp;$AZ$7,データシート1!$A:$BT,MATCH("cb_"&amp;BF$12,データシート1!$A$1:$BT$1,0),0)</f>
        <v>12585.892</v>
      </c>
      <c r="BG28" s="34">
        <f>VLOOKUP($BC28&amp;"_"&amp;$AZ$7,データシート1!$A:$BT,MATCH("cb_"&amp;BG$12,データシート1!$A$1:$BT$1,0),0)</f>
        <v>0</v>
      </c>
      <c r="BH28" s="34">
        <f>VLOOKUP($BC28&amp;"_"&amp;$AZ$7,データシート1!$A:$BT,MATCH("cb_"&amp;BH$12,データシート1!$A$1:$BT$1,0),0)</f>
        <v>9706</v>
      </c>
      <c r="BI28" s="34">
        <f>VLOOKUP($BC28&amp;"_"&amp;$AZ$7,データシート1!$A:$BT,MATCH("cb_"&amp;BI$12,データシート1!$A$1:$BT$1,0),0)</f>
        <v>0</v>
      </c>
      <c r="BJ28" s="34">
        <f>VLOOKUP($BC28&amp;"_"&amp;$AZ$7,データシート1!$A:$BT,MATCH("cb_"&amp;BJ$12,データシート1!$A$1:$BT$1,0),0)</f>
        <v>94</v>
      </c>
      <c r="BK28" s="34">
        <f t="shared" si="3"/>
        <v>27081.384000000005</v>
      </c>
      <c r="BL28" s="36"/>
      <c r="BM28" s="844" t="str">
        <f t="shared" si="4"/>
        <v>38207</v>
      </c>
      <c r="BN28" s="1031" t="str">
        <f t="shared" si="5"/>
        <v>大洲市</v>
      </c>
      <c r="BO28" s="34">
        <f>BE28*VLOOKUP(BO$12,別紙!$B$4:$E$10,MATCH("設備利用率",別紙!$B$4:$E$4,0),0)/100*8760/10^3</f>
        <v>5635.153859040005</v>
      </c>
      <c r="BP28" s="34">
        <f>BF28*VLOOKUP(BP$12,別紙!$B$4:$E$10,MATCH("設備利用率",別紙!$B$4:$E$4,0),0)/100*8760/10^3</f>
        <v>16648.114501920001</v>
      </c>
      <c r="BQ28" s="34">
        <f>BG28*VLOOKUP(BQ$12,別紙!$B$4:$E$10,MATCH("設備利用率",別紙!$B$4:$E$4,0),0)/100*8760/10^3</f>
        <v>0</v>
      </c>
      <c r="BR28" s="34">
        <f>BH28*VLOOKUP(BR$12,別紙!$B$4:$E$10,MATCH("設備利用率",別紙!$B$4:$E$4,0),0)/100*8760/10^3</f>
        <v>51014.735999999997</v>
      </c>
      <c r="BS28" s="34">
        <f>BI28*VLOOKUP(BS$12,別紙!$B$4:$E$10,MATCH("設備利用率",別紙!$B$4:$E$4,0),0)/100*8760/10^3</f>
        <v>0</v>
      </c>
      <c r="BT28" s="34">
        <f>BJ28*VLOOKUP(BT$12,別紙!$B$4:$E$10,MATCH("設備利用率",別紙!$B$4:$E$4,0),0)/100*8760/10^3</f>
        <v>658.75199999999995</v>
      </c>
      <c r="BU28" s="34">
        <f t="shared" si="6"/>
        <v>73956.756360960004</v>
      </c>
      <c r="BV28" s="36"/>
      <c r="BW28" s="33" t="str">
        <f t="shared" si="7"/>
        <v>38207</v>
      </c>
      <c r="BX28" s="33" t="str">
        <f t="shared" si="8"/>
        <v>大洲市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238197.49674505377</v>
      </c>
      <c r="BZ28" s="36"/>
      <c r="CA28" s="33" t="str">
        <f t="shared" si="9"/>
        <v>38207</v>
      </c>
      <c r="CB28" s="33" t="str">
        <f t="shared" si="10"/>
        <v>大洲市</v>
      </c>
      <c r="CC28" s="223">
        <f t="shared" si="11"/>
        <v>2.3657485641301226E-2</v>
      </c>
      <c r="CD28" s="223">
        <f t="shared" si="1"/>
        <v>6.9892063222388598E-2</v>
      </c>
      <c r="CE28" s="223">
        <f t="shared" si="1"/>
        <v>0</v>
      </c>
      <c r="CF28" s="223">
        <f t="shared" si="1"/>
        <v>0.21416990815231701</v>
      </c>
      <c r="CG28" s="223">
        <f t="shared" si="1"/>
        <v>0</v>
      </c>
      <c r="CH28" s="223">
        <f t="shared" si="1"/>
        <v>2.7655706252239574E-3</v>
      </c>
      <c r="CI28" s="223">
        <f t="shared" si="12"/>
        <v>0.31048502764123082</v>
      </c>
      <c r="CK28" s="18" t="str">
        <f t="shared" si="13"/>
        <v>38207</v>
      </c>
      <c r="CL28" s="18" t="str">
        <f t="shared" si="14"/>
        <v>大洲市</v>
      </c>
      <c r="CM28" s="18">
        <f>VLOOKUP($CK28&amp;"_"&amp;$AZ$7,データシート1!$A:$BT,MATCH("ca_太陽光発電（10kW未満）",データシート1!$A$1:$BT$1,0),0)</f>
        <v>952</v>
      </c>
      <c r="CN28" s="18">
        <f>VLOOKUP($CK28&amp;"_"&amp;$AZ$5,データシート1!$A:$BT,MATCH("ab_家庭",データシート1!$A$1:$BT$1,0),0)</f>
        <v>19673</v>
      </c>
      <c r="CO28" s="223">
        <f t="shared" si="15"/>
        <v>4.8391196055507547E-2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42307</v>
      </c>
      <c r="AY29" s="18" t="str">
        <f>IF(IFERROR(比較地域マスタ!$Z22,"")=0,"",IFERROR(比較地域マスタ!$Z22,""))</f>
        <v>長与町</v>
      </c>
      <c r="BC29" s="844" t="str">
        <f t="shared" si="0"/>
        <v>42307</v>
      </c>
      <c r="BD29" s="1031" t="str">
        <f t="shared" si="2"/>
        <v>長与町</v>
      </c>
      <c r="BE29" s="34">
        <f>VLOOKUP($BC29&amp;"_"&amp;$AZ$7,データシート1!$A:$BT,MATCH("cb_"&amp;BE$12,データシート1!$A$1:$BT$1,0),0)</f>
        <v>8183.1299999999992</v>
      </c>
      <c r="BF29" s="34">
        <f>VLOOKUP($BC29&amp;"_"&amp;$AZ$7,データシート1!$A:$BT,MATCH("cb_"&amp;BF$12,データシート1!$A$1:$BT$1,0),0)</f>
        <v>1772.0700000000002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9955.1999999999989</v>
      </c>
      <c r="BL29" s="36"/>
      <c r="BM29" s="844" t="str">
        <f t="shared" si="4"/>
        <v>42307</v>
      </c>
      <c r="BN29" s="1031" t="str">
        <f t="shared" si="5"/>
        <v>長与町</v>
      </c>
      <c r="BO29" s="34">
        <f>BE29*VLOOKUP(BO$12,別紙!$B$4:$E$10,MATCH("設備利用率",別紙!$B$4:$E$4,0),0)/100*8760/10^3</f>
        <v>9820.7379755999991</v>
      </c>
      <c r="BP29" s="34">
        <f>BF29*VLOOKUP(BP$12,別紙!$B$4:$E$10,MATCH("設備利用率",別紙!$B$4:$E$4,0),0)/100*8760/10^3</f>
        <v>2344.0233132000003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12164.7612888</v>
      </c>
      <c r="BV29" s="36"/>
      <c r="BW29" s="33" t="str">
        <f t="shared" si="7"/>
        <v>42307</v>
      </c>
      <c r="BX29" s="33" t="str">
        <f t="shared" si="8"/>
        <v>長与町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143364.20846921622</v>
      </c>
      <c r="BZ29" s="36"/>
      <c r="CA29" s="33" t="str">
        <f t="shared" si="9"/>
        <v>42307</v>
      </c>
      <c r="CB29" s="33" t="str">
        <f t="shared" si="10"/>
        <v>長与町</v>
      </c>
      <c r="CC29" s="223">
        <f t="shared" si="11"/>
        <v>6.8502020695833235E-2</v>
      </c>
      <c r="CD29" s="223">
        <f t="shared" ref="CD29:CD60" si="16">BP29/$BY29</f>
        <v>1.6350129074951921E-2</v>
      </c>
      <c r="CE29" s="223">
        <f t="shared" ref="CE29:CE60" si="17">BQ29/$BY29</f>
        <v>0</v>
      </c>
      <c r="CF29" s="223">
        <f t="shared" ref="CF29:CF60" si="18">BR29/$BY29</f>
        <v>0</v>
      </c>
      <c r="CG29" s="223">
        <f t="shared" ref="CG29:CG60" si="19">BS29/$BY29</f>
        <v>0</v>
      </c>
      <c r="CH29" s="223">
        <f t="shared" ref="CH29:CH60" si="20">BT29/$BY29</f>
        <v>0</v>
      </c>
      <c r="CI29" s="223">
        <f t="shared" si="12"/>
        <v>8.485214977078516E-2</v>
      </c>
      <c r="CK29" s="18" t="str">
        <f t="shared" si="13"/>
        <v>42307</v>
      </c>
      <c r="CL29" s="18" t="str">
        <f t="shared" si="14"/>
        <v>長与町</v>
      </c>
      <c r="CM29" s="18">
        <f>VLOOKUP($CK29&amp;"_"&amp;$AZ$7,データシート1!$A:$BT,MATCH("ca_太陽光発電（10kW未満）",データシート1!$A$1:$BT$1,0),0)</f>
        <v>1804</v>
      </c>
      <c r="CN29" s="18">
        <f>VLOOKUP($CK29&amp;"_"&amp;$AZ$5,データシート1!$A:$BT,MATCH("ab_家庭",データシート1!$A$1:$BT$1,0),0)</f>
        <v>17133</v>
      </c>
      <c r="CO29" s="223">
        <f t="shared" si="15"/>
        <v>0.10529387731278819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06206</v>
      </c>
      <c r="AY30" s="18" t="str">
        <f>IF(IFERROR(比較地域マスタ!$Z23,"")=0,"",IFERROR(比較地域マスタ!$Z23,""))</f>
        <v>寒河江市</v>
      </c>
      <c r="BC30" s="844" t="str">
        <f t="shared" si="0"/>
        <v>06206</v>
      </c>
      <c r="BD30" s="1031" t="str">
        <f t="shared" si="2"/>
        <v>寒河江市</v>
      </c>
      <c r="BE30" s="34">
        <f>VLOOKUP($BC30&amp;"_"&amp;$AZ$7,データシート1!$A:$BT,MATCH("cb_"&amp;BE$12,データシート1!$A$1:$BT$1,0),0)</f>
        <v>4688.1000000000031</v>
      </c>
      <c r="BF30" s="34">
        <f>VLOOKUP($BC30&amp;"_"&amp;$AZ$7,データシート1!$A:$BT,MATCH("cb_"&amp;BF$12,データシート1!$A$1:$BT$1,0),0)</f>
        <v>3440.7000000000016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8128.8000000000047</v>
      </c>
      <c r="BL30" s="36"/>
      <c r="BM30" s="844" t="str">
        <f t="shared" si="4"/>
        <v>06206</v>
      </c>
      <c r="BN30" s="1031" t="str">
        <f t="shared" si="5"/>
        <v>寒河江市</v>
      </c>
      <c r="BO30" s="34">
        <f>BE30*VLOOKUP(BO$12,別紙!$B$4:$E$10,MATCH("設備利用率",別紙!$B$4:$E$4,0),0)/100*8760/10^3</f>
        <v>5626.2825720000037</v>
      </c>
      <c r="BP30" s="34">
        <f>BF30*VLOOKUP(BP$12,別紙!$B$4:$E$10,MATCH("設備利用率",別紙!$B$4:$E$4,0),0)/100*8760/10^3</f>
        <v>4551.2203320000026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10177.502904000006</v>
      </c>
      <c r="BV30" s="36"/>
      <c r="BW30" s="33" t="str">
        <f t="shared" si="7"/>
        <v>06206</v>
      </c>
      <c r="BX30" s="33" t="str">
        <f t="shared" si="8"/>
        <v>寒河江市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283156.08393729152</v>
      </c>
      <c r="BZ30" s="36"/>
      <c r="CA30" s="33" t="str">
        <f t="shared" si="9"/>
        <v>06206</v>
      </c>
      <c r="CB30" s="33" t="str">
        <f t="shared" si="10"/>
        <v>寒河江市</v>
      </c>
      <c r="CC30" s="223">
        <f t="shared" si="11"/>
        <v>1.9869898233392771E-2</v>
      </c>
      <c r="CD30" s="223">
        <f t="shared" si="16"/>
        <v>1.607318574517342E-2</v>
      </c>
      <c r="CE30" s="223">
        <f t="shared" si="17"/>
        <v>0</v>
      </c>
      <c r="CF30" s="223">
        <f t="shared" si="18"/>
        <v>0</v>
      </c>
      <c r="CG30" s="223">
        <f t="shared" si="19"/>
        <v>0</v>
      </c>
      <c r="CH30" s="223">
        <f t="shared" si="20"/>
        <v>0</v>
      </c>
      <c r="CI30" s="223">
        <f t="shared" si="12"/>
        <v>3.5943083978566187E-2</v>
      </c>
      <c r="CK30" s="18" t="str">
        <f t="shared" si="13"/>
        <v>06206</v>
      </c>
      <c r="CL30" s="18" t="str">
        <f t="shared" si="14"/>
        <v>寒河江市</v>
      </c>
      <c r="CM30" s="18">
        <f>VLOOKUP($CK30&amp;"_"&amp;$AZ$7,データシート1!$A:$BT,MATCH("ca_太陽光発電（10kW未満）",データシート1!$A$1:$BT$1,0),0)</f>
        <v>964</v>
      </c>
      <c r="CN30" s="18">
        <f>VLOOKUP($CK30&amp;"_"&amp;$AZ$5,データシート1!$A:$BT,MATCH("ab_家庭",データシート1!$A$1:$BT$1,0),0)</f>
        <v>14594</v>
      </c>
      <c r="CO30" s="223">
        <f t="shared" si="15"/>
        <v>6.6054542962861451E-2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16207</v>
      </c>
      <c r="AY31" s="18" t="str">
        <f>IF(IFERROR(比較地域マスタ!$Z24,"")=0,"",IFERROR(比較地域マスタ!$Z24,""))</f>
        <v>黒部市</v>
      </c>
      <c r="BC31" s="844" t="str">
        <f t="shared" si="0"/>
        <v>16207</v>
      </c>
      <c r="BD31" s="1031" t="str">
        <f t="shared" si="2"/>
        <v>黒部市</v>
      </c>
      <c r="BE31" s="34">
        <f>VLOOKUP($BC31&amp;"_"&amp;$AZ$7,データシート1!$A:$BT,MATCH("cb_"&amp;BE$12,データシート1!$A$1:$BT$1,0),0)</f>
        <v>4039.4200000000042</v>
      </c>
      <c r="BF31" s="34">
        <f>VLOOKUP($BC31&amp;"_"&amp;$AZ$7,データシート1!$A:$BT,MATCH("cb_"&amp;BF$12,データシート1!$A$1:$BT$1,0),0)</f>
        <v>5891.5</v>
      </c>
      <c r="BG31" s="34">
        <f>VLOOKUP($BC31&amp;"_"&amp;$AZ$7,データシート1!$A:$BT,MATCH("cb_"&amp;BG$12,データシート1!$A$1:$BT$1,0),0)</f>
        <v>0</v>
      </c>
      <c r="BH31" s="34">
        <f>VLOOKUP($BC31&amp;"_"&amp;$AZ$7,データシート1!$A:$BT,MATCH("cb_"&amp;BH$12,データシート1!$A$1:$BT$1,0),0)</f>
        <v>1408.2</v>
      </c>
      <c r="BI31" s="34">
        <f>VLOOKUP($BC31&amp;"_"&amp;$AZ$7,データシート1!$A:$BT,MATCH("cb_"&amp;BI$12,データシート1!$A$1:$BT$1,0),0)</f>
        <v>0</v>
      </c>
      <c r="BJ31" s="34">
        <f>VLOOKUP($BC31&amp;"_"&amp;$AZ$7,データシート1!$A:$BT,MATCH("cb_"&amp;BJ$12,データシート1!$A$1:$BT$1,0),0)</f>
        <v>0</v>
      </c>
      <c r="BK31" s="34">
        <f t="shared" si="3"/>
        <v>11339.120000000004</v>
      </c>
      <c r="BL31" s="36"/>
      <c r="BM31" s="844" t="str">
        <f t="shared" si="4"/>
        <v>16207</v>
      </c>
      <c r="BN31" s="1031" t="str">
        <f t="shared" si="5"/>
        <v>黒部市</v>
      </c>
      <c r="BO31" s="34">
        <f>BE31*VLOOKUP(BO$12,別紙!$B$4:$E$10,MATCH("設備利用率",別紙!$B$4:$E$4,0),0)/100*8760/10^3</f>
        <v>4847.7887304000042</v>
      </c>
      <c r="BP31" s="34">
        <f>BF31*VLOOKUP(BP$12,別紙!$B$4:$E$10,MATCH("設備利用率",別紙!$B$4:$E$4,0),0)/100*8760/10^3</f>
        <v>7793.04054</v>
      </c>
      <c r="BQ31" s="34">
        <f>BG31*VLOOKUP(BQ$12,別紙!$B$4:$E$10,MATCH("設備利用率",別紙!$B$4:$E$4,0),0)/100*8760/10^3</f>
        <v>0</v>
      </c>
      <c r="BR31" s="34">
        <f>BH31*VLOOKUP(BR$12,別紙!$B$4:$E$10,MATCH("設備利用率",別紙!$B$4:$E$4,0),0)/100*8760/10^3</f>
        <v>7401.4991999999993</v>
      </c>
      <c r="BS31" s="34">
        <f>BI31*VLOOKUP(BS$12,別紙!$B$4:$E$10,MATCH("設備利用率",別紙!$B$4:$E$4,0),0)/100*8760/10^3</f>
        <v>0</v>
      </c>
      <c r="BT31" s="34">
        <f>BJ31*VLOOKUP(BT$12,別紙!$B$4:$E$10,MATCH("設備利用率",別紙!$B$4:$E$4,0),0)/100*8760/10^3</f>
        <v>0</v>
      </c>
      <c r="BU31" s="34">
        <f t="shared" si="6"/>
        <v>20042.328470400003</v>
      </c>
      <c r="BV31" s="36"/>
      <c r="BW31" s="33" t="str">
        <f t="shared" si="7"/>
        <v>16207</v>
      </c>
      <c r="BX31" s="33" t="str">
        <f t="shared" si="8"/>
        <v>黒部市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433713.19421676151</v>
      </c>
      <c r="BZ31" s="36"/>
      <c r="CA31" s="33" t="str">
        <f t="shared" si="9"/>
        <v>16207</v>
      </c>
      <c r="CB31" s="33" t="str">
        <f t="shared" si="10"/>
        <v>黒部市</v>
      </c>
      <c r="CC31" s="223">
        <f t="shared" si="11"/>
        <v>1.117740662502689E-2</v>
      </c>
      <c r="CD31" s="223">
        <f t="shared" si="16"/>
        <v>1.7968188756796705E-2</v>
      </c>
      <c r="CE31" s="223">
        <f t="shared" si="17"/>
        <v>0</v>
      </c>
      <c r="CF31" s="223">
        <f t="shared" si="18"/>
        <v>1.7065423184476312E-2</v>
      </c>
      <c r="CG31" s="223">
        <f t="shared" si="19"/>
        <v>0</v>
      </c>
      <c r="CH31" s="223">
        <f t="shared" si="20"/>
        <v>0</v>
      </c>
      <c r="CI31" s="223">
        <f t="shared" si="12"/>
        <v>4.6211018566299909E-2</v>
      </c>
      <c r="CK31" s="18" t="str">
        <f t="shared" si="13"/>
        <v>16207</v>
      </c>
      <c r="CL31" s="18" t="str">
        <f t="shared" si="14"/>
        <v>黒部市</v>
      </c>
      <c r="CM31" s="18">
        <f>VLOOKUP($CK31&amp;"_"&amp;$AZ$7,データシート1!$A:$BT,MATCH("ca_太陽光発電（10kW未満）",データシート1!$A$1:$BT$1,0),0)</f>
        <v>852</v>
      </c>
      <c r="CN31" s="18">
        <f>VLOOKUP($CK31&amp;"_"&amp;$AZ$5,データシート1!$A:$BT,MATCH("ab_家庭",データシート1!$A$1:$BT$1,0),0)</f>
        <v>15792</v>
      </c>
      <c r="CO31" s="223">
        <f t="shared" si="15"/>
        <v>5.3951367781155016E-2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28228</v>
      </c>
      <c r="AY32" s="18" t="str">
        <f>IF(IFERROR(比較地域マスタ!$Z25,"")=0,"",IFERROR(比較地域マスタ!$Z25,""))</f>
        <v>加東市</v>
      </c>
      <c r="AZ32" s="22"/>
      <c r="BA32" s="22"/>
      <c r="BB32" s="22"/>
      <c r="BC32" s="844" t="str">
        <f t="shared" si="0"/>
        <v>28228</v>
      </c>
      <c r="BD32" s="1031" t="str">
        <f t="shared" si="2"/>
        <v>加東市</v>
      </c>
      <c r="BE32" s="34">
        <f>VLOOKUP($BC32&amp;"_"&amp;$AZ$7,データシート1!$A:$BT,MATCH("cb_"&amp;BE$12,データシート1!$A$1:$BT$1,0),0)</f>
        <v>8424.9999999999836</v>
      </c>
      <c r="BF32" s="34">
        <f>VLOOKUP($BC32&amp;"_"&amp;$AZ$7,データシート1!$A:$BT,MATCH("cb_"&amp;BF$12,データシート1!$A$1:$BT$1,0),0)</f>
        <v>88151.799999999974</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75</v>
      </c>
      <c r="BK32" s="34">
        <f t="shared" si="3"/>
        <v>96651.799999999959</v>
      </c>
      <c r="BL32" s="36"/>
      <c r="BM32" s="844" t="str">
        <f t="shared" si="4"/>
        <v>28228</v>
      </c>
      <c r="BN32" s="1031" t="str">
        <f t="shared" si="5"/>
        <v>加東市</v>
      </c>
      <c r="BO32" s="34">
        <f>BE32*VLOOKUP(BO$12,別紙!$B$4:$E$10,MATCH("設備利用率",別紙!$B$4:$E$4,0),0)/100*8760/10^3</f>
        <v>10111.01099999998</v>
      </c>
      <c r="BP32" s="34">
        <f>BF32*VLOOKUP(BP$12,別紙!$B$4:$E$10,MATCH("設備利用率",別紙!$B$4:$E$4,0),0)/100*8760/10^3</f>
        <v>116603.67496799995</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525.6</v>
      </c>
      <c r="BU32" s="34">
        <f t="shared" si="6"/>
        <v>127240.28596799994</v>
      </c>
      <c r="BV32" s="36"/>
      <c r="BW32" s="33" t="str">
        <f t="shared" si="7"/>
        <v>28228</v>
      </c>
      <c r="BX32" s="33" t="str">
        <f t="shared" si="8"/>
        <v>加東市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402724.07716381125</v>
      </c>
      <c r="BZ32" s="36"/>
      <c r="CA32" s="33" t="str">
        <f t="shared" si="9"/>
        <v>28228</v>
      </c>
      <c r="CB32" s="33" t="str">
        <f t="shared" si="10"/>
        <v>加東市</v>
      </c>
      <c r="CC32" s="223">
        <f t="shared" si="11"/>
        <v>2.510654707115325E-2</v>
      </c>
      <c r="CD32" s="223">
        <f t="shared" si="16"/>
        <v>0.28953738199410034</v>
      </c>
      <c r="CE32" s="223">
        <f t="shared" si="17"/>
        <v>0</v>
      </c>
      <c r="CF32" s="223">
        <f t="shared" si="18"/>
        <v>0</v>
      </c>
      <c r="CG32" s="223">
        <f t="shared" si="19"/>
        <v>0</v>
      </c>
      <c r="CH32" s="223">
        <f t="shared" si="20"/>
        <v>1.3051119359476686E-3</v>
      </c>
      <c r="CI32" s="223">
        <f t="shared" si="12"/>
        <v>0.31594904100120125</v>
      </c>
      <c r="CJ32" s="22"/>
      <c r="CK32" s="18" t="str">
        <f t="shared" si="13"/>
        <v>28228</v>
      </c>
      <c r="CL32" s="18" t="str">
        <f t="shared" si="14"/>
        <v>加東市</v>
      </c>
      <c r="CM32" s="18">
        <f>VLOOKUP($CK32&amp;"_"&amp;$AZ$7,データシート1!$A:$BT,MATCH("ca_太陽光発電（10kW未満）",データシート1!$A$1:$BT$1,0),0)</f>
        <v>1758</v>
      </c>
      <c r="CN32" s="18">
        <f>VLOOKUP($CK32&amp;"_"&amp;$AZ$5,データシート1!$A:$BT,MATCH("ab_家庭",データシート1!$A$1:$BT$1,0),0)</f>
        <v>17347</v>
      </c>
      <c r="CO32" s="223">
        <f t="shared" si="15"/>
        <v>0.10134317172998213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28221</v>
      </c>
      <c r="AY33" s="18" t="str">
        <f>IF(IFERROR(比較地域マスタ!$Z26,"")=0,"",IFERROR(比較地域マスタ!$Z26,""))</f>
        <v>丹波篠山市</v>
      </c>
      <c r="BC33" s="844" t="str">
        <f t="shared" si="0"/>
        <v>28221</v>
      </c>
      <c r="BD33" s="1031" t="str">
        <f t="shared" si="2"/>
        <v>丹波篠山市</v>
      </c>
      <c r="BE33" s="34">
        <f>VLOOKUP($BC33&amp;"_"&amp;$AZ$7,データシート1!$A:$BT,MATCH("cb_"&amp;BE$12,データシート1!$A$1:$BT$1,0),0)</f>
        <v>8012.5000000000118</v>
      </c>
      <c r="BF33" s="34">
        <f>VLOOKUP($BC33&amp;"_"&amp;$AZ$7,データシート1!$A:$BT,MATCH("cb_"&amp;BF$12,データシート1!$A$1:$BT$1,0),0)</f>
        <v>22653.099999999988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30665.599999999999</v>
      </c>
      <c r="BL33" s="36"/>
      <c r="BM33" s="844" t="str">
        <f t="shared" si="4"/>
        <v>28221</v>
      </c>
      <c r="BN33" s="1031" t="str">
        <f t="shared" si="5"/>
        <v>丹波篠山市</v>
      </c>
      <c r="BO33" s="34">
        <f>BE33*VLOOKUP(BO$12,別紙!$B$4:$E$10,MATCH("設備利用率",別紙!$B$4:$E$4,0),0)/100*8760/10^3</f>
        <v>9615.9615000000158</v>
      </c>
      <c r="BP33" s="34">
        <f>BF33*VLOOKUP(BP$12,別紙!$B$4:$E$10,MATCH("設備利用率",別紙!$B$4:$E$4,0),0)/100*8760/10^3</f>
        <v>29964.614555999986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39580.576056000005</v>
      </c>
      <c r="BV33" s="36"/>
      <c r="BW33" s="33" t="str">
        <f t="shared" si="7"/>
        <v>28221</v>
      </c>
      <c r="BX33" s="33" t="str">
        <f t="shared" si="8"/>
        <v>丹波篠山市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340949.92460255331</v>
      </c>
      <c r="BZ33" s="36"/>
      <c r="CA33" s="33" t="str">
        <f t="shared" si="9"/>
        <v>28221</v>
      </c>
      <c r="CB33" s="33" t="str">
        <f t="shared" si="10"/>
        <v>丹波篠山市</v>
      </c>
      <c r="CC33" s="223">
        <f t="shared" si="11"/>
        <v>2.820344222457119E-2</v>
      </c>
      <c r="CD33" s="223">
        <f t="shared" si="16"/>
        <v>8.7885675853807146E-2</v>
      </c>
      <c r="CE33" s="223">
        <f t="shared" si="17"/>
        <v>0</v>
      </c>
      <c r="CF33" s="223">
        <f t="shared" si="18"/>
        <v>0</v>
      </c>
      <c r="CG33" s="223">
        <f t="shared" si="19"/>
        <v>0</v>
      </c>
      <c r="CH33" s="223">
        <f t="shared" si="20"/>
        <v>0</v>
      </c>
      <c r="CI33" s="223">
        <f t="shared" si="12"/>
        <v>0.11608911807837835</v>
      </c>
      <c r="CK33" s="18" t="str">
        <f t="shared" si="13"/>
        <v>28221</v>
      </c>
      <c r="CL33" s="18" t="str">
        <f t="shared" si="14"/>
        <v>丹波篠山市</v>
      </c>
      <c r="CM33" s="18">
        <f>VLOOKUP($CK33&amp;"_"&amp;$AZ$7,データシート1!$A:$BT,MATCH("ca_太陽光発電（10kW未満）",データシート1!$A$1:$BT$1,0),0)</f>
        <v>1710</v>
      </c>
      <c r="CN33" s="18">
        <f>VLOOKUP($CK33&amp;"_"&amp;$AZ$5,データシート1!$A:$BT,MATCH("ab_家庭",データシート1!$A$1:$BT$1,0),0)</f>
        <v>17722</v>
      </c>
      <c r="CO33" s="223">
        <f t="shared" si="15"/>
        <v>9.6490238122108107E-2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14401</v>
      </c>
      <c r="AY34" s="18" t="str">
        <f>IF(IFERROR(比較地域マスタ!$Z27,"")=0,"",IFERROR(比較地域マスタ!$Z27,""))</f>
        <v>愛川町</v>
      </c>
      <c r="BC34" s="844" t="str">
        <f t="shared" si="0"/>
        <v>14401</v>
      </c>
      <c r="BD34" s="1031" t="str">
        <f t="shared" si="2"/>
        <v>愛川町</v>
      </c>
      <c r="BE34" s="34">
        <f>VLOOKUP($BC34&amp;"_"&amp;$AZ$7,データシート1!$A:$BT,MATCH("cb_"&amp;BE$12,データシート1!$A$1:$BT$1,0),0)</f>
        <v>3893.1000000000054</v>
      </c>
      <c r="BF34" s="34">
        <f>VLOOKUP($BC34&amp;"_"&amp;$AZ$7,データシート1!$A:$BT,MATCH("cb_"&amp;BF$12,データシート1!$A$1:$BT$1,0),0)</f>
        <v>11817.000000000002</v>
      </c>
      <c r="BG34" s="34">
        <f>VLOOKUP($BC34&amp;"_"&amp;$AZ$7,データシート1!$A:$BT,MATCH("cb_"&amp;BG$12,データシート1!$A$1:$BT$1,0),0)</f>
        <v>0</v>
      </c>
      <c r="BH34" s="34">
        <f>VLOOKUP($BC34&amp;"_"&amp;$AZ$7,データシート1!$A:$BT,MATCH("cb_"&amp;BH$12,データシート1!$A$1:$BT$1,0),0)</f>
        <v>100</v>
      </c>
      <c r="BI34" s="34">
        <f>VLOOKUP($BC34&amp;"_"&amp;$AZ$7,データシート1!$A:$BT,MATCH("cb_"&amp;BI$12,データシート1!$A$1:$BT$1,0),0)</f>
        <v>0</v>
      </c>
      <c r="BJ34" s="34">
        <f>VLOOKUP($BC34&amp;"_"&amp;$AZ$7,データシート1!$A:$BT,MATCH("cb_"&amp;BJ$12,データシート1!$A$1:$BT$1,0),0)</f>
        <v>0</v>
      </c>
      <c r="BK34" s="34">
        <f t="shared" si="3"/>
        <v>15810.100000000008</v>
      </c>
      <c r="BL34" s="36"/>
      <c r="BM34" s="844" t="str">
        <f t="shared" si="4"/>
        <v>14401</v>
      </c>
      <c r="BN34" s="1031" t="str">
        <f t="shared" si="5"/>
        <v>愛川町</v>
      </c>
      <c r="BO34" s="34">
        <f>BE34*VLOOKUP(BO$12,別紙!$B$4:$E$10,MATCH("設備利用率",別紙!$B$4:$E$4,0),0)/100*8760/10^3</f>
        <v>4672.1871720000072</v>
      </c>
      <c r="BP34" s="34">
        <f>BF34*VLOOKUP(BP$12,別紙!$B$4:$E$10,MATCH("設備利用率",別紙!$B$4:$E$4,0),0)/100*8760/10^3</f>
        <v>15631.054920000002</v>
      </c>
      <c r="BQ34" s="34">
        <f>BG34*VLOOKUP(BQ$12,別紙!$B$4:$E$10,MATCH("設備利用率",別紙!$B$4:$E$4,0),0)/100*8760/10^3</f>
        <v>0</v>
      </c>
      <c r="BR34" s="34">
        <f>BH34*VLOOKUP(BR$12,別紙!$B$4:$E$10,MATCH("設備利用率",別紙!$B$4:$E$4,0),0)/100*8760/10^3</f>
        <v>525.6</v>
      </c>
      <c r="BS34" s="34">
        <f>BI34*VLOOKUP(BS$12,別紙!$B$4:$E$10,MATCH("設備利用率",別紙!$B$4:$E$4,0),0)/100*8760/10^3</f>
        <v>0</v>
      </c>
      <c r="BT34" s="34">
        <f>BJ34*VLOOKUP(BT$12,別紙!$B$4:$E$10,MATCH("設備利用率",別紙!$B$4:$E$4,0),0)/100*8760/10^3</f>
        <v>0</v>
      </c>
      <c r="BU34" s="34">
        <f t="shared" si="6"/>
        <v>20828.842092000006</v>
      </c>
      <c r="BV34" s="36"/>
      <c r="BW34" s="33" t="str">
        <f t="shared" si="7"/>
        <v>14401</v>
      </c>
      <c r="BX34" s="33" t="str">
        <f t="shared" si="8"/>
        <v>愛川町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381748.45725759695</v>
      </c>
      <c r="BZ34" s="36"/>
      <c r="CA34" s="33" t="str">
        <f t="shared" si="9"/>
        <v>14401</v>
      </c>
      <c r="CB34" s="33" t="str">
        <f t="shared" si="10"/>
        <v>愛川町</v>
      </c>
      <c r="CC34" s="223">
        <f t="shared" si="11"/>
        <v>1.2238915660757471E-2</v>
      </c>
      <c r="CD34" s="223">
        <f t="shared" si="16"/>
        <v>4.0945954391774918E-2</v>
      </c>
      <c r="CE34" s="223">
        <f t="shared" si="17"/>
        <v>0</v>
      </c>
      <c r="CF34" s="223">
        <f t="shared" si="18"/>
        <v>1.3768228528696703E-3</v>
      </c>
      <c r="CG34" s="223">
        <f t="shared" si="19"/>
        <v>0</v>
      </c>
      <c r="CH34" s="223">
        <f t="shared" si="20"/>
        <v>0</v>
      </c>
      <c r="CI34" s="223">
        <f t="shared" si="12"/>
        <v>5.4561692905402054E-2</v>
      </c>
      <c r="CK34" s="18" t="str">
        <f t="shared" si="13"/>
        <v>14401</v>
      </c>
      <c r="CL34" s="18" t="str">
        <f t="shared" si="14"/>
        <v>愛川町</v>
      </c>
      <c r="CM34" s="18">
        <f>VLOOKUP($CK34&amp;"_"&amp;$AZ$7,データシート1!$A:$BT,MATCH("ca_太陽光発電（10kW未満）",データシート1!$A$1:$BT$1,0),0)</f>
        <v>915</v>
      </c>
      <c r="CN34" s="18">
        <f>VLOOKUP($CK34&amp;"_"&amp;$AZ$5,データシート1!$A:$BT,MATCH("ab_家庭",データシート1!$A$1:$BT$1,0),0)</f>
        <v>18901</v>
      </c>
      <c r="CO34" s="223">
        <f t="shared" si="15"/>
        <v>4.8410137029786783E-2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40215</v>
      </c>
      <c r="AY35" s="18" t="str">
        <f>IF(IFERROR(比較地域マスタ!$Z28,"")=0,"",IFERROR(比較地域マスタ!$Z28,""))</f>
        <v>中間市</v>
      </c>
      <c r="BC35" s="844" t="str">
        <f t="shared" si="0"/>
        <v>40215</v>
      </c>
      <c r="BD35" s="1031" t="str">
        <f t="shared" si="2"/>
        <v>中間市</v>
      </c>
      <c r="BE35" s="34">
        <f>VLOOKUP($BC35&amp;"_"&amp;$AZ$7,データシート1!$A:$BT,MATCH("cb_"&amp;BE$12,データシート1!$A$1:$BT$1,0),0)</f>
        <v>5702.7500000000055</v>
      </c>
      <c r="BF35" s="34">
        <f>VLOOKUP($BC35&amp;"_"&amp;$AZ$7,データシート1!$A:$BT,MATCH("cb_"&amp;BF$12,データシート1!$A$1:$BT$1,0),0)</f>
        <v>8547.9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14250.650000000005</v>
      </c>
      <c r="BL35" s="36"/>
      <c r="BM35" s="844" t="str">
        <f t="shared" si="4"/>
        <v>40215</v>
      </c>
      <c r="BN35" s="1031" t="str">
        <f t="shared" si="5"/>
        <v>中間市</v>
      </c>
      <c r="BO35" s="34">
        <f>BE35*VLOOKUP(BO$12,別紙!$B$4:$E$10,MATCH("設備利用率",別紙!$B$4:$E$4,0),0)/100*8760/10^3</f>
        <v>6843.9843300000066</v>
      </c>
      <c r="BP35" s="34">
        <f>BF35*VLOOKUP(BP$12,別紙!$B$4:$E$10,MATCH("設備利用率",別紙!$B$4:$E$4,0),0)/100*8760/10^3</f>
        <v>11306.820204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18150.804534000006</v>
      </c>
      <c r="BV35" s="36"/>
      <c r="BW35" s="33" t="str">
        <f t="shared" si="7"/>
        <v>40215</v>
      </c>
      <c r="BX35" s="33" t="str">
        <f t="shared" si="8"/>
        <v>中間市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197147.53388953386</v>
      </c>
      <c r="BZ35" s="36"/>
      <c r="CA35" s="33" t="str">
        <f t="shared" si="9"/>
        <v>40215</v>
      </c>
      <c r="CB35" s="33" t="str">
        <f t="shared" si="10"/>
        <v>中間市</v>
      </c>
      <c r="CC35" s="223">
        <f t="shared" si="11"/>
        <v>3.4715039011519379E-2</v>
      </c>
      <c r="CD35" s="223">
        <f t="shared" si="16"/>
        <v>5.7352075275440485E-2</v>
      </c>
      <c r="CE35" s="223">
        <f t="shared" si="17"/>
        <v>0</v>
      </c>
      <c r="CF35" s="223">
        <f t="shared" si="18"/>
        <v>0</v>
      </c>
      <c r="CG35" s="223">
        <f t="shared" si="19"/>
        <v>0</v>
      </c>
      <c r="CH35" s="223">
        <f t="shared" si="20"/>
        <v>0</v>
      </c>
      <c r="CI35" s="223">
        <f t="shared" si="12"/>
        <v>9.2067114286959864E-2</v>
      </c>
      <c r="CK35" s="18" t="str">
        <f t="shared" si="13"/>
        <v>40215</v>
      </c>
      <c r="CL35" s="18" t="str">
        <f t="shared" si="14"/>
        <v>中間市</v>
      </c>
      <c r="CM35" s="18">
        <f>VLOOKUP($CK35&amp;"_"&amp;$AZ$7,データシート1!$A:$BT,MATCH("ca_太陽光発電（10kW未満）",データシート1!$A$1:$BT$1,0),0)</f>
        <v>1230</v>
      </c>
      <c r="CN35" s="18">
        <f>VLOOKUP($CK35&amp;"_"&amp;$AZ$5,データシート1!$A:$BT,MATCH("ab_家庭",データシート1!$A$1:$BT$1,0),0)</f>
        <v>20452</v>
      </c>
      <c r="CO35" s="223">
        <f t="shared" si="15"/>
        <v>6.0140817523958535E-2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16204</v>
      </c>
      <c r="AY36" s="18" t="str">
        <f>IF(IFERROR(比較地域マスタ!$Z29,"")=0,"",IFERROR(比較地域マスタ!$Z29,""))</f>
        <v>魚津市</v>
      </c>
      <c r="BC36" s="844" t="str">
        <f t="shared" si="0"/>
        <v>16204</v>
      </c>
      <c r="BD36" s="1031" t="str">
        <f t="shared" si="2"/>
        <v>魚津市</v>
      </c>
      <c r="BE36" s="34">
        <f>VLOOKUP($BC36&amp;"_"&amp;$AZ$7,データシート1!$A:$BT,MATCH("cb_"&amp;BE$12,データシート1!$A$1:$BT$1,0),0)</f>
        <v>2559.1240000000012</v>
      </c>
      <c r="BF36" s="34">
        <f>VLOOKUP($BC36&amp;"_"&amp;$AZ$7,データシート1!$A:$BT,MATCH("cb_"&amp;BF$12,データシート1!$A$1:$BT$1,0),0)</f>
        <v>12252.9</v>
      </c>
      <c r="BG36" s="34">
        <f>VLOOKUP($BC36&amp;"_"&amp;$AZ$7,データシート1!$A:$BT,MATCH("cb_"&amp;BG$12,データシート1!$A$1:$BT$1,0),0)</f>
        <v>0</v>
      </c>
      <c r="BH36" s="34">
        <f>VLOOKUP($BC36&amp;"_"&amp;$AZ$7,データシート1!$A:$BT,MATCH("cb_"&amp;BH$12,データシート1!$A$1:$BT$1,0),0)</f>
        <v>1456.4</v>
      </c>
      <c r="BI36" s="34">
        <f>VLOOKUP($BC36&amp;"_"&amp;$AZ$7,データシート1!$A:$BT,MATCH("cb_"&amp;BI$12,データシート1!$A$1:$BT$1,0),0)</f>
        <v>0</v>
      </c>
      <c r="BJ36" s="34">
        <f>VLOOKUP($BC36&amp;"_"&amp;$AZ$7,データシート1!$A:$BT,MATCH("cb_"&amp;BJ$12,データシート1!$A$1:$BT$1,0),0)</f>
        <v>0</v>
      </c>
      <c r="BK36" s="34">
        <f t="shared" si="3"/>
        <v>16268.424000000001</v>
      </c>
      <c r="BL36" s="36"/>
      <c r="BM36" s="844" t="str">
        <f t="shared" si="4"/>
        <v>16204</v>
      </c>
      <c r="BN36" s="1031" t="str">
        <f t="shared" si="5"/>
        <v>魚津市</v>
      </c>
      <c r="BO36" s="34">
        <f>BE36*VLOOKUP(BO$12,別紙!$B$4:$E$10,MATCH("設備利用率",別紙!$B$4:$E$4,0),0)/100*8760/10^3</f>
        <v>3071.2558948800015</v>
      </c>
      <c r="BP36" s="34">
        <f>BF36*VLOOKUP(BP$12,別紙!$B$4:$E$10,MATCH("設備利用率",別紙!$B$4:$E$4,0),0)/100*8760/10^3</f>
        <v>16207.646003999998</v>
      </c>
      <c r="BQ36" s="34">
        <f>BG36*VLOOKUP(BQ$12,別紙!$B$4:$E$10,MATCH("設備利用率",別紙!$B$4:$E$4,0),0)/100*8760/10^3</f>
        <v>0</v>
      </c>
      <c r="BR36" s="34">
        <f>BH36*VLOOKUP(BR$12,別紙!$B$4:$E$10,MATCH("設備利用率",別紙!$B$4:$E$4,0),0)/100*8760/10^3</f>
        <v>7654.8384000000005</v>
      </c>
      <c r="BS36" s="34">
        <f>BI36*VLOOKUP(BS$12,別紙!$B$4:$E$10,MATCH("設備利用率",別紙!$B$4:$E$4,0),0)/100*8760/10^3</f>
        <v>0</v>
      </c>
      <c r="BT36" s="34">
        <f>BJ36*VLOOKUP(BT$12,別紙!$B$4:$E$10,MATCH("設備利用率",別紙!$B$4:$E$4,0),0)/100*8760/10^3</f>
        <v>0</v>
      </c>
      <c r="BU36" s="34">
        <f t="shared" si="6"/>
        <v>26933.740298880002</v>
      </c>
      <c r="BV36" s="36"/>
      <c r="BW36" s="33" t="str">
        <f t="shared" si="7"/>
        <v>16204</v>
      </c>
      <c r="BX36" s="33" t="str">
        <f t="shared" si="8"/>
        <v>魚津市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355022.86683859333</v>
      </c>
      <c r="BZ36" s="36"/>
      <c r="CA36" s="33" t="str">
        <f t="shared" si="9"/>
        <v>16204</v>
      </c>
      <c r="CB36" s="33" t="str">
        <f t="shared" si="10"/>
        <v>魚津市</v>
      </c>
      <c r="CC36" s="223">
        <f t="shared" si="11"/>
        <v>8.6508678222023076E-3</v>
      </c>
      <c r="CD36" s="223">
        <f t="shared" si="16"/>
        <v>4.565240021952896E-2</v>
      </c>
      <c r="CE36" s="223">
        <f t="shared" si="17"/>
        <v>0</v>
      </c>
      <c r="CF36" s="223">
        <f t="shared" si="18"/>
        <v>2.1561536213610084E-2</v>
      </c>
      <c r="CG36" s="223">
        <f t="shared" si="19"/>
        <v>0</v>
      </c>
      <c r="CH36" s="223">
        <f t="shared" si="20"/>
        <v>0</v>
      </c>
      <c r="CI36" s="223">
        <f t="shared" si="12"/>
        <v>7.5864804255341353E-2</v>
      </c>
      <c r="CK36" s="18" t="str">
        <f t="shared" si="13"/>
        <v>16204</v>
      </c>
      <c r="CL36" s="18" t="str">
        <f t="shared" si="14"/>
        <v>魚津市</v>
      </c>
      <c r="CM36" s="18">
        <f>VLOOKUP($CK36&amp;"_"&amp;$AZ$7,データシート1!$A:$BT,MATCH("ca_太陽光発電（10kW未満）",データシート1!$A$1:$BT$1,0),0)</f>
        <v>550</v>
      </c>
      <c r="CN36" s="18">
        <f>VLOOKUP($CK36&amp;"_"&amp;$AZ$5,データシート1!$A:$BT,MATCH("ab_家庭",データシート1!$A$1:$BT$1,0),0)</f>
        <v>16984</v>
      </c>
      <c r="CO36" s="223">
        <f t="shared" si="15"/>
        <v>3.2383419689119168E-2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15216</v>
      </c>
      <c r="AY37" s="18" t="str">
        <f>IF(IFERROR(比較地域マスタ!$Z30,"")=0,"",IFERROR(比較地域マスタ!$Z30,""))</f>
        <v>糸魚川市</v>
      </c>
      <c r="BC37" s="844" t="str">
        <f t="shared" si="0"/>
        <v>15216</v>
      </c>
      <c r="BD37" s="1031" t="str">
        <f t="shared" si="2"/>
        <v>糸魚川市</v>
      </c>
      <c r="BE37" s="34">
        <f>VLOOKUP($BC37&amp;"_"&amp;$AZ$7,データシート1!$A:$BT,MATCH("cb_"&amp;BE$12,データシート1!$A$1:$BT$1,0),0)</f>
        <v>1226.5999999999995</v>
      </c>
      <c r="BF37" s="34">
        <f>VLOOKUP($BC37&amp;"_"&amp;$AZ$7,データシート1!$A:$BT,MATCH("cb_"&amp;BF$12,データシート1!$A$1:$BT$1,0),0)</f>
        <v>2480</v>
      </c>
      <c r="BG37" s="34">
        <f>VLOOKUP($BC37&amp;"_"&amp;$AZ$7,データシート1!$A:$BT,MATCH("cb_"&amp;BG$12,データシート1!$A$1:$BT$1,0),0)</f>
        <v>244.2</v>
      </c>
      <c r="BH37" s="34">
        <f>VLOOKUP($BC37&amp;"_"&amp;$AZ$7,データシート1!$A:$BT,MATCH("cb_"&amp;BH$12,データシート1!$A$1:$BT$1,0),0)</f>
        <v>36990</v>
      </c>
      <c r="BI37" s="34">
        <f>VLOOKUP($BC37&amp;"_"&amp;$AZ$7,データシート1!$A:$BT,MATCH("cb_"&amp;BI$12,データシート1!$A$1:$BT$1,0),0)</f>
        <v>0</v>
      </c>
      <c r="BJ37" s="34">
        <f>VLOOKUP($BC37&amp;"_"&amp;$AZ$7,データシート1!$A:$BT,MATCH("cb_"&amp;BJ$12,データシート1!$A$1:$BT$1,0),0)</f>
        <v>0</v>
      </c>
      <c r="BK37" s="34">
        <f t="shared" si="3"/>
        <v>40940.800000000003</v>
      </c>
      <c r="BL37" s="36"/>
      <c r="BM37" s="844" t="str">
        <f t="shared" si="4"/>
        <v>15216</v>
      </c>
      <c r="BN37" s="1031" t="str">
        <f t="shared" si="5"/>
        <v>糸魚川市</v>
      </c>
      <c r="BO37" s="34">
        <f>BE37*VLOOKUP(BO$12,別紙!$B$4:$E$10,MATCH("設備利用率",別紙!$B$4:$E$4,0),0)/100*8760/10^3</f>
        <v>1472.0671919999991</v>
      </c>
      <c r="BP37" s="34">
        <f>BF37*VLOOKUP(BP$12,別紙!$B$4:$E$10,MATCH("設備利用率",別紙!$B$4:$E$4,0),0)/100*8760/10^3</f>
        <v>3280.4448000000002</v>
      </c>
      <c r="BQ37" s="34">
        <f>BG37*VLOOKUP(BQ$12,別紙!$B$4:$E$10,MATCH("設備利用率",別紙!$B$4:$E$4,0),0)/100*8760/10^3</f>
        <v>530.51961600000004</v>
      </c>
      <c r="BR37" s="34">
        <f>BH37*VLOOKUP(BR$12,別紙!$B$4:$E$10,MATCH("設備利用率",別紙!$B$4:$E$4,0),0)/100*8760/10^3</f>
        <v>194419.44</v>
      </c>
      <c r="BS37" s="34">
        <f>BI37*VLOOKUP(BS$12,別紙!$B$4:$E$10,MATCH("設備利用率",別紙!$B$4:$E$4,0),0)/100*8760/10^3</f>
        <v>0</v>
      </c>
      <c r="BT37" s="34">
        <f>BJ37*VLOOKUP(BT$12,別紙!$B$4:$E$10,MATCH("設備利用率",別紙!$B$4:$E$4,0),0)/100*8760/10^3</f>
        <v>0</v>
      </c>
      <c r="BU37" s="34">
        <f t="shared" si="6"/>
        <v>199702.47160799999</v>
      </c>
      <c r="BV37" s="36"/>
      <c r="BW37" s="33" t="str">
        <f t="shared" si="7"/>
        <v>15216</v>
      </c>
      <c r="BX37" s="33" t="str">
        <f t="shared" si="8"/>
        <v>糸魚川市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306980.60480020876</v>
      </c>
      <c r="BZ37" s="36"/>
      <c r="CA37" s="33" t="str">
        <f t="shared" si="9"/>
        <v>15216</v>
      </c>
      <c r="CB37" s="33" t="str">
        <f t="shared" si="10"/>
        <v>糸魚川市</v>
      </c>
      <c r="CC37" s="223">
        <f t="shared" si="11"/>
        <v>4.7953100911963479E-3</v>
      </c>
      <c r="CD37" s="223">
        <f t="shared" si="16"/>
        <v>1.0686163062760925E-2</v>
      </c>
      <c r="CE37" s="223">
        <f t="shared" si="17"/>
        <v>1.7281861059114027E-3</v>
      </c>
      <c r="CF37" s="223">
        <f t="shared" si="18"/>
        <v>0.63332808965743426</v>
      </c>
      <c r="CG37" s="223">
        <f t="shared" si="19"/>
        <v>0</v>
      </c>
      <c r="CH37" s="223">
        <f t="shared" si="20"/>
        <v>0</v>
      </c>
      <c r="CI37" s="223">
        <f t="shared" si="12"/>
        <v>0.65053774891730287</v>
      </c>
      <c r="CK37" s="18" t="str">
        <f t="shared" si="13"/>
        <v>15216</v>
      </c>
      <c r="CL37" s="18" t="str">
        <f t="shared" si="14"/>
        <v>糸魚川市</v>
      </c>
      <c r="CM37" s="18">
        <f>VLOOKUP($CK37&amp;"_"&amp;$AZ$7,データシート1!$A:$BT,MATCH("ca_太陽光発電（10kW未満）",データシート1!$A$1:$BT$1,0),0)</f>
        <v>278</v>
      </c>
      <c r="CN37" s="18">
        <f>VLOOKUP($CK37&amp;"_"&amp;$AZ$5,データシート1!$A:$BT,MATCH("ab_家庭",データシート1!$A$1:$BT$1,0),0)</f>
        <v>17161</v>
      </c>
      <c r="CO37" s="223">
        <f t="shared" si="15"/>
        <v>1.6199522172367576E-2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08225</v>
      </c>
      <c r="AY38" s="18" t="str">
        <f>IF(IFERROR(比較地域マスタ!$Z31,"")=0,"",IFERROR(比較地域マスタ!$Z31,""))</f>
        <v>常陸大宮市</v>
      </c>
      <c r="BC38" s="844" t="str">
        <f t="shared" si="0"/>
        <v>08225</v>
      </c>
      <c r="BD38" s="1031" t="str">
        <f t="shared" si="2"/>
        <v>常陸大宮市</v>
      </c>
      <c r="BE38" s="34">
        <f>VLOOKUP($BC38&amp;"_"&amp;$AZ$7,データシート1!$A:$BT,MATCH("cb_"&amp;BE$12,データシート1!$A$1:$BT$1,0),0)</f>
        <v>6733.9</v>
      </c>
      <c r="BF38" s="34">
        <f>VLOOKUP($BC38&amp;"_"&amp;$AZ$7,データシート1!$A:$BT,MATCH("cb_"&amp;BF$12,データシート1!$A$1:$BT$1,0),0)</f>
        <v>150611.79999999946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157345.69999999946</v>
      </c>
      <c r="BL38" s="36"/>
      <c r="BM38" s="844" t="str">
        <f t="shared" si="4"/>
        <v>08225</v>
      </c>
      <c r="BN38" s="1031" t="str">
        <f t="shared" si="5"/>
        <v>常陸大宮市</v>
      </c>
      <c r="BO38" s="34">
        <f>BE38*VLOOKUP(BO$12,別紙!$B$4:$E$10,MATCH("設備利用率",別紙!$B$4:$E$4,0),0)/100*8760/10^3</f>
        <v>8081.4880679999987</v>
      </c>
      <c r="BP38" s="34">
        <f>BF38*VLOOKUP(BP$12,別紙!$B$4:$E$10,MATCH("設備利用率",別紙!$B$4:$E$4,0),0)/100*8760/10^3</f>
        <v>199223.26456799931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207304.75263599932</v>
      </c>
      <c r="BV38" s="36"/>
      <c r="BW38" s="33" t="str">
        <f t="shared" si="7"/>
        <v>08225</v>
      </c>
      <c r="BX38" s="33" t="str">
        <f t="shared" si="8"/>
        <v>常陸大宮市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281285.53182435007</v>
      </c>
      <c r="BZ38" s="36"/>
      <c r="CA38" s="33" t="str">
        <f t="shared" si="9"/>
        <v>08225</v>
      </c>
      <c r="CB38" s="33" t="str">
        <f t="shared" si="10"/>
        <v>常陸大宮市</v>
      </c>
      <c r="CC38" s="223">
        <f t="shared" si="11"/>
        <v>2.8730550112497494E-2</v>
      </c>
      <c r="CD38" s="223">
        <f t="shared" si="16"/>
        <v>0.70825990684940421</v>
      </c>
      <c r="CE38" s="223">
        <f t="shared" si="17"/>
        <v>0</v>
      </c>
      <c r="CF38" s="223">
        <f t="shared" si="18"/>
        <v>0</v>
      </c>
      <c r="CG38" s="223">
        <f t="shared" si="19"/>
        <v>0</v>
      </c>
      <c r="CH38" s="223">
        <f t="shared" si="20"/>
        <v>0</v>
      </c>
      <c r="CI38" s="223">
        <f t="shared" si="12"/>
        <v>0.7369904569619018</v>
      </c>
      <c r="CK38" s="18" t="str">
        <f t="shared" si="13"/>
        <v>08225</v>
      </c>
      <c r="CL38" s="18" t="str">
        <f t="shared" si="14"/>
        <v>常陸大宮市</v>
      </c>
      <c r="CM38" s="18">
        <f>VLOOKUP($CK38&amp;"_"&amp;$AZ$7,データシート1!$A:$BT,MATCH("ca_太陽光発電（10kW未満）",データシート1!$A$1:$BT$1,0),0)</f>
        <v>1414</v>
      </c>
      <c r="CN38" s="18">
        <f>VLOOKUP($CK38&amp;"_"&amp;$AZ$5,データシート1!$A:$BT,MATCH("ab_家庭",データシート1!$A$1:$BT$1,0),0)</f>
        <v>17580</v>
      </c>
      <c r="CO38" s="223">
        <f t="shared" si="15"/>
        <v>8.0432309442548353E-2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15211</v>
      </c>
      <c r="AY39" s="18" t="str">
        <f>IF(IFERROR(比較地域マスタ!$Z32,"")=0,"",IFERROR(比較地域マスタ!$Z32,""))</f>
        <v>見附市</v>
      </c>
      <c r="BC39" s="844" t="str">
        <f t="shared" si="0"/>
        <v>15211</v>
      </c>
      <c r="BD39" s="1031" t="str">
        <f t="shared" si="2"/>
        <v>見附市</v>
      </c>
      <c r="BE39" s="34">
        <f>VLOOKUP($BC39&amp;"_"&amp;$AZ$7,データシート1!$A:$BT,MATCH("cb_"&amp;BE$12,データシート1!$A$1:$BT$1,0),0)</f>
        <v>1365.8999999999994</v>
      </c>
      <c r="BF39" s="34">
        <f>VLOOKUP($BC39&amp;"_"&amp;$AZ$7,データシート1!$A:$BT,MATCH("cb_"&amp;BF$12,データシート1!$A$1:$BT$1,0),0)</f>
        <v>2739.2000000000003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4105.0999999999995</v>
      </c>
      <c r="BL39" s="36"/>
      <c r="BM39" s="844" t="str">
        <f t="shared" si="4"/>
        <v>15211</v>
      </c>
      <c r="BN39" s="1031" t="str">
        <f t="shared" si="5"/>
        <v>見附市</v>
      </c>
      <c r="BO39" s="34">
        <f>BE39*VLOOKUP(BO$12,別紙!$B$4:$E$10,MATCH("設備利用率",別紙!$B$4:$E$4,0),0)/100*8760/10^3</f>
        <v>1639.243907999999</v>
      </c>
      <c r="BP39" s="34">
        <f>BF39*VLOOKUP(BP$12,別紙!$B$4:$E$10,MATCH("設備利用率",別紙!$B$4:$E$4,0),0)/100*8760/10^3</f>
        <v>3623.3041920000001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5262.5480999999991</v>
      </c>
      <c r="BV39" s="36"/>
      <c r="BW39" s="33" t="str">
        <f t="shared" si="7"/>
        <v>15211</v>
      </c>
      <c r="BX39" s="33" t="str">
        <f t="shared" si="8"/>
        <v>見附市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284240.52832932078</v>
      </c>
      <c r="BZ39" s="36"/>
      <c r="CA39" s="33" t="str">
        <f t="shared" si="9"/>
        <v>15211</v>
      </c>
      <c r="CB39" s="33" t="str">
        <f t="shared" si="10"/>
        <v>見附市</v>
      </c>
      <c r="CC39" s="223">
        <f t="shared" si="11"/>
        <v>5.7671012562317391E-3</v>
      </c>
      <c r="CD39" s="223">
        <f t="shared" si="16"/>
        <v>1.2747317257312594E-2</v>
      </c>
      <c r="CE39" s="223">
        <f t="shared" si="17"/>
        <v>0</v>
      </c>
      <c r="CF39" s="223">
        <f t="shared" si="18"/>
        <v>0</v>
      </c>
      <c r="CG39" s="223">
        <f t="shared" si="19"/>
        <v>0</v>
      </c>
      <c r="CH39" s="223">
        <f t="shared" si="20"/>
        <v>0</v>
      </c>
      <c r="CI39" s="223">
        <f t="shared" si="12"/>
        <v>1.8514418513544333E-2</v>
      </c>
      <c r="CK39" s="18" t="str">
        <f t="shared" si="13"/>
        <v>15211</v>
      </c>
      <c r="CL39" s="18" t="str">
        <f t="shared" si="14"/>
        <v>見附市</v>
      </c>
      <c r="CM39" s="18">
        <f>VLOOKUP($CK39&amp;"_"&amp;$AZ$7,データシート1!$A:$BT,MATCH("ca_太陽光発電（10kW未満）",データシート1!$A$1:$BT$1,0),0)</f>
        <v>317</v>
      </c>
      <c r="CN39" s="18">
        <f>VLOOKUP($CK39&amp;"_"&amp;$AZ$5,データシート1!$A:$BT,MATCH("ab_家庭",データシート1!$A$1:$BT$1,0),0)</f>
        <v>15225</v>
      </c>
      <c r="CO39" s="223">
        <f t="shared" si="15"/>
        <v>2.0821018062397372E-2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21219</v>
      </c>
      <c r="AY40" s="18" t="str">
        <f>IF(IFERROR(比較地域マスタ!$Z33,"")=0,"",IFERROR(比較地域マスタ!$Z33,""))</f>
        <v>郡上市</v>
      </c>
      <c r="BC40" s="844" t="str">
        <f t="shared" si="0"/>
        <v>21219</v>
      </c>
      <c r="BD40" s="1031" t="str">
        <f t="shared" si="2"/>
        <v>郡上市</v>
      </c>
      <c r="BE40" s="34">
        <f>VLOOKUP($BC40&amp;"_"&amp;$AZ$7,データシート1!$A:$BT,MATCH("cb_"&amp;BE$12,データシート1!$A$1:$BT$1,0),0)</f>
        <v>2831.7900000000036</v>
      </c>
      <c r="BF40" s="34">
        <f>VLOOKUP($BC40&amp;"_"&amp;$AZ$7,データシート1!$A:$BT,MATCH("cb_"&amp;BF$12,データシート1!$A$1:$BT$1,0),0)</f>
        <v>57366.80000000001</v>
      </c>
      <c r="BG40" s="34">
        <f>VLOOKUP($BC40&amp;"_"&amp;$AZ$7,データシート1!$A:$BT,MATCH("cb_"&amp;BG$12,データシート1!$A$1:$BT$1,0),0)</f>
        <v>0</v>
      </c>
      <c r="BH40" s="34">
        <f>VLOOKUP($BC40&amp;"_"&amp;$AZ$7,データシート1!$A:$BT,MATCH("cb_"&amp;BH$12,データシート1!$A$1:$BT$1,0),0)</f>
        <v>629.80000000000007</v>
      </c>
      <c r="BI40" s="34">
        <f>VLOOKUP($BC40&amp;"_"&amp;$AZ$7,データシート1!$A:$BT,MATCH("cb_"&amp;BI$12,データシート1!$A$1:$BT$1,0),0)</f>
        <v>0</v>
      </c>
      <c r="BJ40" s="34">
        <f>VLOOKUP($BC40&amp;"_"&amp;$AZ$7,データシート1!$A:$BT,MATCH("cb_"&amp;BJ$12,データシート1!$A$1:$BT$1,0),0)</f>
        <v>0</v>
      </c>
      <c r="BK40" s="34">
        <f t="shared" si="3"/>
        <v>60828.390000000014</v>
      </c>
      <c r="BL40" s="36"/>
      <c r="BM40" s="844" t="str">
        <f t="shared" si="4"/>
        <v>21219</v>
      </c>
      <c r="BN40" s="1031" t="str">
        <f t="shared" si="5"/>
        <v>郡上市</v>
      </c>
      <c r="BO40" s="34">
        <f>BE40*VLOOKUP(BO$12,別紙!$B$4:$E$10,MATCH("設備利用率",別紙!$B$4:$E$4,0),0)/100*8760/10^3</f>
        <v>3398.4878148000034</v>
      </c>
      <c r="BP40" s="34">
        <f>BF40*VLOOKUP(BP$12,別紙!$B$4:$E$10,MATCH("設備利用率",別紙!$B$4:$E$4,0),0)/100*8760/10^3</f>
        <v>75882.50836800001</v>
      </c>
      <c r="BQ40" s="34">
        <f>BG40*VLOOKUP(BQ$12,別紙!$B$4:$E$10,MATCH("設備利用率",別紙!$B$4:$E$4,0),0)/100*8760/10^3</f>
        <v>0</v>
      </c>
      <c r="BR40" s="34">
        <f>BH40*VLOOKUP(BR$12,別紙!$B$4:$E$10,MATCH("設備利用率",別紙!$B$4:$E$4,0),0)/100*8760/10^3</f>
        <v>3310.2288000000003</v>
      </c>
      <c r="BS40" s="34">
        <f>BI40*VLOOKUP(BS$12,別紙!$B$4:$E$10,MATCH("設備利用率",別紙!$B$4:$E$4,0),0)/100*8760/10^3</f>
        <v>0</v>
      </c>
      <c r="BT40" s="34">
        <f>BJ40*VLOOKUP(BT$12,別紙!$B$4:$E$10,MATCH("設備利用率",別紙!$B$4:$E$4,0),0)/100*8760/10^3</f>
        <v>0</v>
      </c>
      <c r="BU40" s="34">
        <f t="shared" si="6"/>
        <v>82591.224982800006</v>
      </c>
      <c r="BV40" s="36"/>
      <c r="BW40" s="33" t="str">
        <f t="shared" si="7"/>
        <v>21219</v>
      </c>
      <c r="BX40" s="33" t="str">
        <f t="shared" si="8"/>
        <v>郡上市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253785.40363131929</v>
      </c>
      <c r="BZ40" s="36"/>
      <c r="CA40" s="33" t="str">
        <f t="shared" si="9"/>
        <v>21219</v>
      </c>
      <c r="CB40" s="33" t="str">
        <f t="shared" si="10"/>
        <v>郡上市</v>
      </c>
      <c r="CC40" s="223">
        <f t="shared" si="11"/>
        <v>1.3391187066601654E-2</v>
      </c>
      <c r="CD40" s="223">
        <f t="shared" si="16"/>
        <v>0.29900265059465958</v>
      </c>
      <c r="CE40" s="223">
        <f t="shared" si="17"/>
        <v>0</v>
      </c>
      <c r="CF40" s="223">
        <f t="shared" si="18"/>
        <v>1.3043416810561951E-2</v>
      </c>
      <c r="CG40" s="223">
        <f t="shared" si="19"/>
        <v>0</v>
      </c>
      <c r="CH40" s="223">
        <f t="shared" si="20"/>
        <v>0</v>
      </c>
      <c r="CI40" s="223">
        <f t="shared" si="12"/>
        <v>0.32543725447182315</v>
      </c>
      <c r="CK40" s="18" t="str">
        <f t="shared" si="13"/>
        <v>21219</v>
      </c>
      <c r="CL40" s="18" t="str">
        <f t="shared" si="14"/>
        <v>郡上市</v>
      </c>
      <c r="CM40" s="18">
        <f>VLOOKUP($CK40&amp;"_"&amp;$AZ$7,データシート1!$A:$BT,MATCH("ca_太陽光発電（10kW未満）",データシート1!$A$1:$BT$1,0),0)</f>
        <v>520</v>
      </c>
      <c r="CN40" s="18">
        <f>VLOOKUP($CK40&amp;"_"&amp;$AZ$5,データシート1!$A:$BT,MATCH("ab_家庭",データシート1!$A$1:$BT$1,0),0)</f>
        <v>15489</v>
      </c>
      <c r="CO40" s="223">
        <f t="shared" si="15"/>
        <v>3.3572212537930142E-2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09361</v>
      </c>
      <c r="AY41" s="18" t="str">
        <f>IF(IFERROR(比較地域マスタ!$Z34,"")=0,"",IFERROR(比較地域マスタ!$Z34,""))</f>
        <v>壬生町</v>
      </c>
      <c r="BC41" s="844" t="str">
        <f t="shared" si="0"/>
        <v>09361</v>
      </c>
      <c r="BD41" s="1031" t="str">
        <f t="shared" si="2"/>
        <v>壬生町</v>
      </c>
      <c r="BE41" s="34">
        <f>VLOOKUP($BC41&amp;"_"&amp;$AZ$7,データシート1!$A:$BT,MATCH("cb_"&amp;BE$12,データシート1!$A$1:$BT$1,0),0)</f>
        <v>7344.3999999999824</v>
      </c>
      <c r="BF41" s="34">
        <f>VLOOKUP($BC41&amp;"_"&amp;$AZ$7,データシート1!$A:$BT,MATCH("cb_"&amp;BF$12,データシート1!$A$1:$BT$1,0),0)</f>
        <v>67990.799999999872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18000</v>
      </c>
      <c r="BK41" s="34">
        <f t="shared" si="3"/>
        <v>93335.199999999852</v>
      </c>
      <c r="BL41" s="36"/>
      <c r="BM41" s="844" t="str">
        <f t="shared" si="4"/>
        <v>09361</v>
      </c>
      <c r="BN41" s="1031" t="str">
        <f t="shared" si="5"/>
        <v>壬生町</v>
      </c>
      <c r="BO41" s="34">
        <f>BE41*VLOOKUP(BO$12,別紙!$B$4:$E$10,MATCH("設備利用率",別紙!$B$4:$E$4,0),0)/100*8760/10^3</f>
        <v>8814.1613279999801</v>
      </c>
      <c r="BP41" s="34">
        <f>BF41*VLOOKUP(BP$12,別紙!$B$4:$E$10,MATCH("設備利用率",別紙!$B$4:$E$4,0),0)/100*8760/10^3</f>
        <v>89935.510607999837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126144</v>
      </c>
      <c r="BU41" s="34">
        <f t="shared" si="6"/>
        <v>224893.67193599982</v>
      </c>
      <c r="BV41" s="36"/>
      <c r="BW41" s="33" t="str">
        <f t="shared" si="7"/>
        <v>09361</v>
      </c>
      <c r="BX41" s="33" t="str">
        <f t="shared" si="8"/>
        <v>壬生町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287747.29695259419</v>
      </c>
      <c r="BZ41" s="36"/>
      <c r="CA41" s="33" t="str">
        <f t="shared" si="9"/>
        <v>09361</v>
      </c>
      <c r="CB41" s="33" t="str">
        <f t="shared" si="10"/>
        <v>壬生町</v>
      </c>
      <c r="CC41" s="223">
        <f t="shared" si="11"/>
        <v>3.0631604263000586E-2</v>
      </c>
      <c r="CD41" s="223">
        <f t="shared" si="16"/>
        <v>0.31255032301073721</v>
      </c>
      <c r="CE41" s="223">
        <f t="shared" si="17"/>
        <v>0</v>
      </c>
      <c r="CF41" s="223">
        <f t="shared" si="18"/>
        <v>0</v>
      </c>
      <c r="CG41" s="223">
        <f t="shared" si="19"/>
        <v>0</v>
      </c>
      <c r="CH41" s="223">
        <f t="shared" si="20"/>
        <v>0.43838465673156951</v>
      </c>
      <c r="CI41" s="223">
        <f t="shared" si="12"/>
        <v>0.78156658400530732</v>
      </c>
      <c r="CK41" s="18" t="str">
        <f t="shared" si="13"/>
        <v>09361</v>
      </c>
      <c r="CL41" s="18" t="str">
        <f t="shared" si="14"/>
        <v>壬生町</v>
      </c>
      <c r="CM41" s="18">
        <f>VLOOKUP($CK41&amp;"_"&amp;$AZ$7,データシート1!$A:$BT,MATCH("ca_太陽光発電（10kW未満）",データシート1!$A$1:$BT$1,0),0)</f>
        <v>1451</v>
      </c>
      <c r="CN41" s="18">
        <f>VLOOKUP($CK41&amp;"_"&amp;$AZ$5,データシート1!$A:$BT,MATCH("ab_家庭",データシート1!$A$1:$BT$1,0),0)</f>
        <v>16347</v>
      </c>
      <c r="CO41" s="223">
        <f t="shared" si="15"/>
        <v>8.8762464060683915E-2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14401</v>
      </c>
      <c r="AY72" s="18" t="str">
        <f>IF(IFERROR(比較地域マスタ!$AE7,"")=0,"",IFERROR(比較地域マスタ!$AE7,""))</f>
        <v>愛川町</v>
      </c>
      <c r="AZ72" s="16"/>
      <c r="BA72" s="22">
        <v>1</v>
      </c>
      <c r="BB72" s="22">
        <v>1</v>
      </c>
      <c r="BC72" s="18" t="str">
        <f>AX72</f>
        <v>14401</v>
      </c>
      <c r="BD72" s="18" t="str">
        <f>AY72</f>
        <v>愛川町</v>
      </c>
      <c r="BE72" s="33">
        <f>VLOOKUP(BC72&amp;"_"&amp;$AZ$9,データシート3!A:AB,MATCH("ea_"&amp;"太陽光（建物系）"&amp;"_年間発電",データシート3!$A$1:$AB$1,0),0)/10^3+VLOOKUP(BC72&amp;"_"&amp;$AZ$9,データシート3!A:AB,MATCH("ea_"&amp;"太陽光（土地系）"&amp;"_年間発電",データシート3!$A$1:$AB$1,0),0)/10^3</f>
        <v>304657.41399999993</v>
      </c>
      <c r="BF72" s="33">
        <f>VLOOKUP(BC72&amp;"_"&amp;$AZ$9,データシート3!A:AB,MATCH("ea_"&amp;"風力（陸上）"&amp;"_年間発電",データシート3!$A$1:$AB$1,0),0)/10^3</f>
        <v>190.52699999999996</v>
      </c>
      <c r="BG72" s="33">
        <f>VLOOKUP(BC72&amp;"_"&amp;$AZ$9,データシート3!A:AB,MATCH("ea_"&amp;"中小水（河川）"&amp;"_年間発電",データシート3!$A$1:$AB$1,0),0)/10^3+VLOOKUP(BC72&amp;"_"&amp;$AZ$9,データシート3!A:AB,MATCH("ea_"&amp;"中小水（農業用水路）"&amp;"_年間発電",データシート3!$A$1:$AB$1,0),0)/10^3</f>
        <v>8238.2860000000001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313086.22699999996</v>
      </c>
      <c r="BJ72" s="33">
        <f>(VLOOKUP($BC72&amp;"_"&amp;$AZ$8,データシート3!$A:$AN,MATCH("da_合計",データシート3!$A$1:$AN$1,0),0))/10^3</f>
        <v>381748.45725759695</v>
      </c>
      <c r="BK72" s="33">
        <f t="shared" ref="BK72:BK103" si="21">BI72-BJ72</f>
        <v>-68662.230257596995</v>
      </c>
      <c r="BL72" s="33">
        <f t="shared" ref="BL72:BL103" si="22">IF(BK72&gt;0,0,BK72)</f>
        <v>-68662.230257596995</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14212</v>
      </c>
      <c r="AY73" s="18" t="str">
        <f>IF(IFERROR(比較地域マスタ!$AE8,"")=0,"",IFERROR(比較地域マスタ!$AE8,""))</f>
        <v>厚木市</v>
      </c>
      <c r="AZ73" s="16"/>
      <c r="BA73" s="22">
        <v>2</v>
      </c>
      <c r="BB73" s="22">
        <v>1</v>
      </c>
      <c r="BC73" s="18" t="str">
        <f t="shared" ref="BC73:BC136" si="24">AX73</f>
        <v>14212</v>
      </c>
      <c r="BD73" s="18" t="str">
        <f t="shared" ref="BD73:BD136" si="25">AY73</f>
        <v>厚木市</v>
      </c>
      <c r="BE73" s="33">
        <f>VLOOKUP(BC73&amp;"_"&amp;$AZ$9,データシート3!A:AB,MATCH("ea_"&amp;"太陽光（建物系）"&amp;"_年間発電",データシート3!$A$1:$AB$1,0),0)/10^3+VLOOKUP(BC73&amp;"_"&amp;$AZ$9,データシート3!A:AB,MATCH("ea_"&amp;"太陽光（土地系）"&amp;"_年間発電",データシート3!$A$1:$AB$1,0),0)/10^3</f>
        <v>1129330.3020000001</v>
      </c>
      <c r="BF73" s="33">
        <f>VLOOKUP(BC73&amp;"_"&amp;$AZ$9,データシート3!A:AB,MATCH("ea_"&amp;"風力（陸上）"&amp;"_年間発電",データシート3!$A$1:$AB$1,0),0)/10^3</f>
        <v>30729.223000000002</v>
      </c>
      <c r="BG73" s="33">
        <f>VLOOKUP(BC73&amp;"_"&amp;$AZ$9,データシート3!A:AB,MATCH("ea_"&amp;"中小水（河川）"&amp;"_年間発電",データシート3!$A$1:$AB$1,0),0)/10^3+VLOOKUP(BC73&amp;"_"&amp;$AZ$9,データシート3!A:AB,MATCH("ea_"&amp;"中小水（農業用水路）"&amp;"_年間発電",データシート3!$A$1:$AB$1,0),0)/10^3</f>
        <v>2627.8819999999996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1162687.4070000001</v>
      </c>
      <c r="BJ73" s="33">
        <f>(VLOOKUP($BC73&amp;"_"&amp;$AZ$8,データシート3!$A:$AN,MATCH("da_合計",データシート3!$A$1:$AN$1,0),0))/10^3</f>
        <v>1657561.6145823381</v>
      </c>
      <c r="BK73" s="33">
        <f t="shared" si="21"/>
        <v>-494874.20758233801</v>
      </c>
      <c r="BL73" s="33">
        <f t="shared" si="22"/>
        <v>-494874.20758233801</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14218</v>
      </c>
      <c r="AY74" s="18" t="str">
        <f>IF(IFERROR(比較地域マスタ!$AE9,"")=0,"",IFERROR(比較地域マスタ!$AE9,""))</f>
        <v>綾瀬市</v>
      </c>
      <c r="AZ74" s="16"/>
      <c r="BA74" s="22">
        <v>3</v>
      </c>
      <c r="BB74" s="22">
        <v>1</v>
      </c>
      <c r="BC74" s="18" t="str">
        <f t="shared" si="24"/>
        <v>14218</v>
      </c>
      <c r="BD74" s="18" t="str">
        <f t="shared" si="25"/>
        <v>綾瀬市</v>
      </c>
      <c r="BE74" s="33">
        <f>VLOOKUP(BC74&amp;"_"&amp;$AZ$9,データシート3!A:AB,MATCH("ea_"&amp;"太陽光（建物系）"&amp;"_年間発電",データシート3!$A$1:$AB$1,0),0)/10^3+VLOOKUP(BC74&amp;"_"&amp;$AZ$9,データシート3!A:AB,MATCH("ea_"&amp;"太陽光（土地系）"&amp;"_年間発電",データシート3!$A$1:$AB$1,0),0)/10^3</f>
        <v>393290.37399999995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393290.37399999995</v>
      </c>
      <c r="BJ74" s="33">
        <f>(VLOOKUP($BC74&amp;"_"&amp;$AZ$8,データシート3!$A:$AN,MATCH("da_合計",データシート3!$A$1:$AN$1,0),0))/10^3</f>
        <v>544109.3986270827</v>
      </c>
      <c r="BK74" s="33">
        <f t="shared" si="21"/>
        <v>-150819.02462708275</v>
      </c>
      <c r="BL74" s="33">
        <f t="shared" si="22"/>
        <v>-150819.02462708275</v>
      </c>
      <c r="BM74" s="33">
        <f t="shared" si="23"/>
        <v>0</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14214</v>
      </c>
      <c r="AY75" s="18" t="str">
        <f>IF(IFERROR(比較地域マスタ!$AE10,"")=0,"",IFERROR(比較地域マスタ!$AE10,""))</f>
        <v>伊勢原市</v>
      </c>
      <c r="AZ75" s="16"/>
      <c r="BA75" s="22">
        <v>4</v>
      </c>
      <c r="BB75" s="22">
        <v>1</v>
      </c>
      <c r="BC75" s="18" t="str">
        <f t="shared" si="24"/>
        <v>14214</v>
      </c>
      <c r="BD75" s="18" t="str">
        <f t="shared" si="25"/>
        <v>伊勢原市</v>
      </c>
      <c r="BE75" s="33">
        <f>VLOOKUP(BC75&amp;"_"&amp;$AZ$9,データシート3!A:AB,MATCH("ea_"&amp;"太陽光（建物系）"&amp;"_年間発電",データシート3!$A$1:$AB$1,0),0)/10^3+VLOOKUP(BC75&amp;"_"&amp;$AZ$9,データシート3!A:AB,MATCH("ea_"&amp;"太陽光（土地系）"&amp;"_年間発電",データシート3!$A$1:$AB$1,0),0)/10^3</f>
        <v>683717.679</v>
      </c>
      <c r="BF75" s="33">
        <f>VLOOKUP(BC75&amp;"_"&amp;$AZ$9,データシート3!A:AB,MATCH("ea_"&amp;"風力（陸上）"&amp;"_年間発電",データシート3!$A$1:$AB$1,0),0)/10^3</f>
        <v>7190.253999999999</v>
      </c>
      <c r="BG75" s="33">
        <f>VLOOKUP(BC75&amp;"_"&amp;$AZ$9,データシート3!A:AB,MATCH("ea_"&amp;"中小水（河川）"&amp;"_年間発電",データシート3!$A$1:$AB$1,0),0)/10^3+VLOOKUP(BC75&amp;"_"&amp;$AZ$9,データシート3!A:AB,MATCH("ea_"&amp;"中小水（農業用水路）"&amp;"_年間発電",データシート3!$A$1:$AB$1,0),0)/10^3</f>
        <v>5736.6759999999995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696644.60899999994</v>
      </c>
      <c r="BJ75" s="33">
        <f>(VLOOKUP($BC75&amp;"_"&amp;$AZ$8,データシート3!$A:$AN,MATCH("da_合計",データシート3!$A$1:$AN$1,0),0))/10^3</f>
        <v>552509.35062171845</v>
      </c>
      <c r="BK75" s="33">
        <f t="shared" si="21"/>
        <v>144135.25837828149</v>
      </c>
      <c r="BL75" s="33">
        <f t="shared" si="22"/>
        <v>0</v>
      </c>
      <c r="BM75" s="33">
        <f t="shared" si="23"/>
        <v>144135.25837828149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14215</v>
      </c>
      <c r="AY76" s="18" t="str">
        <f>IF(IFERROR(比較地域マスタ!$AE11,"")=0,"",IFERROR(比較地域マスタ!$AE11,""))</f>
        <v>海老名市</v>
      </c>
      <c r="AZ76" s="16"/>
      <c r="BA76" s="22">
        <v>5</v>
      </c>
      <c r="BB76" s="22">
        <v>1</v>
      </c>
      <c r="BC76" s="18" t="str">
        <f t="shared" si="24"/>
        <v>14215</v>
      </c>
      <c r="BD76" s="18" t="str">
        <f t="shared" si="25"/>
        <v>海老名市</v>
      </c>
      <c r="BE76" s="33">
        <f>VLOOKUP(BC76&amp;"_"&amp;$AZ$9,データシート3!A:AB,MATCH("ea_"&amp;"太陽光（建物系）"&amp;"_年間発電",データシート3!$A$1:$AB$1,0),0)/10^3+VLOOKUP(BC76&amp;"_"&amp;$AZ$9,データシート3!A:AB,MATCH("ea_"&amp;"太陽光（土地系）"&amp;"_年間発電",データシート3!$A$1:$AB$1,0),0)/10^3</f>
        <v>526599.73599999992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526599.73599999992</v>
      </c>
      <c r="BJ76" s="33">
        <f>(VLOOKUP($BC76&amp;"_"&amp;$AZ$8,データシート3!$A:$AN,MATCH("da_合計",データシート3!$A$1:$AN$1,0),0))/10^3</f>
        <v>746773.65174320526</v>
      </c>
      <c r="BK76" s="33">
        <f t="shared" si="21"/>
        <v>-220173.91574320535</v>
      </c>
      <c r="BL76" s="33">
        <f t="shared" si="22"/>
        <v>-220173.91574320535</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14341</v>
      </c>
      <c r="AY77" s="18" t="str">
        <f>IF(IFERROR(比較地域マスタ!$AE12,"")=0,"",IFERROR(比較地域マスタ!$AE12,""))</f>
        <v>大磯町</v>
      </c>
      <c r="AZ77" s="16"/>
      <c r="BA77" s="22">
        <v>6</v>
      </c>
      <c r="BB77" s="22">
        <v>1</v>
      </c>
      <c r="BC77" s="18" t="str">
        <f t="shared" si="24"/>
        <v>14341</v>
      </c>
      <c r="BD77" s="18" t="str">
        <f t="shared" si="25"/>
        <v>大磯町</v>
      </c>
      <c r="BE77" s="33">
        <f>VLOOKUP(BC77&amp;"_"&amp;$AZ$9,データシート3!A:AB,MATCH("ea_"&amp;"太陽光（建物系）"&amp;"_年間発電",データシート3!$A$1:$AB$1,0),0)/10^3+VLOOKUP(BC77&amp;"_"&amp;$AZ$9,データシート3!A:AB,MATCH("ea_"&amp;"太陽光（土地系）"&amp;"_年間発電",データシート3!$A$1:$AB$1,0),0)/10^3</f>
        <v>199639.81700000004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150.602</v>
      </c>
      <c r="BI77" s="33">
        <f t="shared" si="26"/>
        <v>199790.41900000005</v>
      </c>
      <c r="BJ77" s="33">
        <f>(VLOOKUP($BC77&amp;"_"&amp;$AZ$8,データシート3!$A:$AN,MATCH("da_合計",データシート3!$A$1:$AN$1,0),0))/10^3</f>
        <v>112300.85792464197</v>
      </c>
      <c r="BK77" s="33">
        <f t="shared" si="21"/>
        <v>87489.561075358084</v>
      </c>
      <c r="BL77" s="33">
        <f t="shared" si="22"/>
        <v>0</v>
      </c>
      <c r="BM77" s="33">
        <f t="shared" si="23"/>
        <v>87489.561075358084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14362</v>
      </c>
      <c r="AY78" s="18" t="str">
        <f>IF(IFERROR(比較地域マスタ!$AE13,"")=0,"",IFERROR(比較地域マスタ!$AE13,""))</f>
        <v>大井町</v>
      </c>
      <c r="AZ78" s="16"/>
      <c r="BA78" s="22">
        <v>7</v>
      </c>
      <c r="BB78" s="22">
        <v>1</v>
      </c>
      <c r="BC78" s="18" t="str">
        <f t="shared" si="24"/>
        <v>14362</v>
      </c>
      <c r="BD78" s="18" t="str">
        <f t="shared" si="25"/>
        <v>大井町</v>
      </c>
      <c r="BE78" s="33">
        <f>VLOOKUP(BC78&amp;"_"&amp;$AZ$9,データシート3!A:AB,MATCH("ea_"&amp;"太陽光（建物系）"&amp;"_年間発電",データシート3!$A$1:$AB$1,0),0)/10^3+VLOOKUP(BC78&amp;"_"&amp;$AZ$9,データシート3!A:AB,MATCH("ea_"&amp;"太陽光（土地系）"&amp;"_年間発電",データシート3!$A$1:$AB$1,0),0)/10^3</f>
        <v>170999.728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170999.728</v>
      </c>
      <c r="BJ78" s="33">
        <f>(VLOOKUP($BC78&amp;"_"&amp;$AZ$8,データシート3!$A:$AN,MATCH("da_合計",データシート3!$A$1:$AN$1,0),0))/10^3</f>
        <v>73939.067413641038</v>
      </c>
      <c r="BK78" s="33">
        <f t="shared" si="21"/>
        <v>97060.660586358965</v>
      </c>
      <c r="BL78" s="33">
        <f t="shared" si="22"/>
        <v>0</v>
      </c>
      <c r="BM78" s="33">
        <f t="shared" si="23"/>
        <v>97060.660586358965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14206</v>
      </c>
      <c r="AY79" s="18" t="str">
        <f>IF(IFERROR(比較地域マスタ!$AE14,"")=0,"",IFERROR(比較地域マスタ!$AE14,""))</f>
        <v>小田原市</v>
      </c>
      <c r="AZ79" s="16"/>
      <c r="BA79" s="22">
        <v>8</v>
      </c>
      <c r="BB79" s="22">
        <v>1</v>
      </c>
      <c r="BC79" s="18" t="str">
        <f t="shared" si="24"/>
        <v>14206</v>
      </c>
      <c r="BD79" s="18" t="str">
        <f t="shared" si="25"/>
        <v>小田原市</v>
      </c>
      <c r="BE79" s="33">
        <f>VLOOKUP(BC79&amp;"_"&amp;$AZ$9,データシート3!A:AB,MATCH("ea_"&amp;"太陽光（建物系）"&amp;"_年間発電",データシート3!$A$1:$AB$1,0),0)/10^3+VLOOKUP(BC79&amp;"_"&amp;$AZ$9,データシート3!A:AB,MATCH("ea_"&amp;"太陽光（土地系）"&amp;"_年間発電",データシート3!$A$1:$AB$1,0),0)/10^3</f>
        <v>1158288.8140000002</v>
      </c>
      <c r="BF79" s="33">
        <f>VLOOKUP(BC79&amp;"_"&amp;$AZ$9,データシート3!A:AB,MATCH("ea_"&amp;"風力（陸上）"&amp;"_年間発電",データシート3!$A$1:$AB$1,0),0)/10^3</f>
        <v>77560.944000000003</v>
      </c>
      <c r="BG79" s="33">
        <f>VLOOKUP(BC79&amp;"_"&amp;$AZ$9,データシート3!A:AB,MATCH("ea_"&amp;"中小水（河川）"&amp;"_年間発電",データシート3!$A$1:$AB$1,0),0)/10^3+VLOOKUP(BC79&amp;"_"&amp;$AZ$9,データシート3!A:AB,MATCH("ea_"&amp;"中小水（農業用水路）"&amp;"_年間発電",データシート3!$A$1:$AB$1,0),0)/10^3</f>
        <v>5975.75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1481.001</v>
      </c>
      <c r="BI79" s="33">
        <f t="shared" si="26"/>
        <v>1243306.5090000001</v>
      </c>
      <c r="BJ79" s="33">
        <f>(VLOOKUP($BC79&amp;"_"&amp;$AZ$8,データシート3!$A:$AN,MATCH("da_合計",データシート3!$A$1:$AN$1,0),0))/10^3</f>
        <v>1166750.5941909698</v>
      </c>
      <c r="BK79" s="33">
        <f t="shared" si="21"/>
        <v>76555.914809030248</v>
      </c>
      <c r="BL79" s="33">
        <f>IF(BK79&gt;0,0,BK79)</f>
        <v>0</v>
      </c>
      <c r="BM79" s="33">
        <f>IF(BK79&gt;0,BK79,0)</f>
        <v>76555.914809030248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14366</v>
      </c>
      <c r="AY80" s="18" t="str">
        <f>IF(IFERROR(比較地域マスタ!$AE15,"")=0,"",IFERROR(比較地域マスタ!$AE15,""))</f>
        <v>開成町</v>
      </c>
      <c r="AZ80" s="16"/>
      <c r="BA80" s="22">
        <v>9</v>
      </c>
      <c r="BB80" s="22">
        <v>1</v>
      </c>
      <c r="BC80" s="18" t="str">
        <f t="shared" si="24"/>
        <v>14366</v>
      </c>
      <c r="BD80" s="18" t="str">
        <f t="shared" si="25"/>
        <v>開成町</v>
      </c>
      <c r="BE80" s="33">
        <f>VLOOKUP(BC80&amp;"_"&amp;$AZ$9,データシート3!A:AB,MATCH("ea_"&amp;"太陽光（建物系）"&amp;"_年間発電",データシート3!$A$1:$AB$1,0),0)/10^3+VLOOKUP(BC80&amp;"_"&amp;$AZ$9,データシート3!A:AB,MATCH("ea_"&amp;"太陽光（土地系）"&amp;"_年間発電",データシート3!$A$1:$AB$1,0),0)/10^3</f>
        <v>122400.476</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325.53699999999992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122726.01299999999</v>
      </c>
      <c r="BJ80" s="33">
        <f>(VLOOKUP($BC80&amp;"_"&amp;$AZ$8,データシート3!$A:$AN,MATCH("da_合計",データシート3!$A$1:$AN$1,0),0))/10^3</f>
        <v>91309.051535164326</v>
      </c>
      <c r="BK80" s="33">
        <f t="shared" si="21"/>
        <v>31416.961464835666</v>
      </c>
      <c r="BL80" s="33">
        <f t="shared" si="22"/>
        <v>0</v>
      </c>
      <c r="BM80" s="33">
        <f t="shared" si="23"/>
        <v>31416.961464835666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14204</v>
      </c>
      <c r="AY81" s="18" t="str">
        <f>IF(IFERROR(比較地域マスタ!$AE16,"")=0,"",IFERROR(比較地域マスタ!$AE16,""))</f>
        <v>鎌倉市</v>
      </c>
      <c r="AZ81" s="16"/>
      <c r="BA81" s="22">
        <v>10</v>
      </c>
      <c r="BB81" s="22">
        <v>1</v>
      </c>
      <c r="BC81" s="18" t="str">
        <f t="shared" si="24"/>
        <v>14204</v>
      </c>
      <c r="BD81" s="18" t="str">
        <f t="shared" si="25"/>
        <v>鎌倉市</v>
      </c>
      <c r="BE81" s="33">
        <f>VLOOKUP(BC81&amp;"_"&amp;$AZ$9,データシート3!A:AB,MATCH("ea_"&amp;"太陽光（建物系）"&amp;"_年間発電",データシート3!$A$1:$AB$1,0),0)/10^3+VLOOKUP(BC81&amp;"_"&amp;$AZ$9,データシート3!A:AB,MATCH("ea_"&amp;"太陽光（土地系）"&amp;"_年間発電",データシート3!$A$1:$AB$1,0),0)/10^3</f>
        <v>636910.98399999994</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25.263999999999999</v>
      </c>
      <c r="BI81" s="33">
        <f t="shared" si="26"/>
        <v>636936.24799999991</v>
      </c>
      <c r="BJ81" s="33">
        <f>(VLOOKUP($BC81&amp;"_"&amp;$AZ$8,データシート3!$A:$AN,MATCH("da_合計",データシート3!$A$1:$AN$1,0),0))/10^3</f>
        <v>889623.04583943426</v>
      </c>
      <c r="BK81" s="33">
        <f t="shared" si="21"/>
        <v>-252686.79783943435</v>
      </c>
      <c r="BL81" s="33">
        <f t="shared" si="22"/>
        <v>-252686.79783943435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14130</v>
      </c>
      <c r="AY82" s="18" t="str">
        <f>IF(IFERROR(比較地域マスタ!$AE17,"")=0,"",IFERROR(比較地域マスタ!$AE17,""))</f>
        <v>川崎市</v>
      </c>
      <c r="AZ82" s="16"/>
      <c r="BA82" s="22">
        <v>11</v>
      </c>
      <c r="BB82" s="22">
        <v>1</v>
      </c>
      <c r="BC82" s="18" t="str">
        <f t="shared" si="24"/>
        <v>14130</v>
      </c>
      <c r="BD82" s="18" t="str">
        <f t="shared" si="25"/>
        <v>川崎市</v>
      </c>
      <c r="BE82" s="33">
        <f>VLOOKUP(BC82&amp;"_"&amp;$AZ$9,データシート3!A:AB,MATCH("ea_"&amp;"太陽光（建物系）"&amp;"_年間発電",データシート3!$A$1:$AB$1,0),0)/10^3+VLOOKUP(BC82&amp;"_"&amp;$AZ$9,データシート3!A:AB,MATCH("ea_"&amp;"太陽光（土地系）"&amp;"_年間発電",データシート3!$A$1:$AB$1,0),0)/10^3</f>
        <v>3116688.9309999999</v>
      </c>
      <c r="BF82" s="33">
        <f>VLOOKUP(BC82&amp;"_"&amp;$AZ$9,データシート3!A:AB,MATCH("ea_"&amp;"風力（陸上）"&amp;"_年間発電",データシート3!$A$1:$AB$1,0),0)/10^3</f>
        <v>10304.866</v>
      </c>
      <c r="BG82" s="33">
        <f>VLOOKUP(BC82&amp;"_"&amp;$AZ$9,データシート3!A:AB,MATCH("ea_"&amp;"中小水（河川）"&amp;"_年間発電",データシート3!$A$1:$AB$1,0),0)/10^3+VLOOKUP(BC82&amp;"_"&amp;$AZ$9,データシート3!A:AB,MATCH("ea_"&amp;"中小水（農業用水路）"&amp;"_年間発電",データシート3!$A$1:$AB$1,0),0)/10^3</f>
        <v>1372.2750000000001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1031.893</v>
      </c>
      <c r="BI82" s="33">
        <f t="shared" si="26"/>
        <v>3129397.9649999999</v>
      </c>
      <c r="BJ82" s="33">
        <f>(VLOOKUP($BC82&amp;"_"&amp;$AZ$8,データシート3!$A:$AN,MATCH("da_合計",データシート3!$A$1:$AN$1,0),0))/10^3</f>
        <v>8678402.0391471088</v>
      </c>
      <c r="BK82" s="33">
        <f t="shared" si="21"/>
        <v>-5549004.0741471089</v>
      </c>
      <c r="BL82" s="33">
        <f t="shared" si="22"/>
        <v>-5549004.0741471089</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14402</v>
      </c>
      <c r="AY83" s="18" t="str">
        <f>IF(IFERROR(比較地域マスタ!$AE18,"")=0,"",IFERROR(比較地域マスタ!$AE18,""))</f>
        <v>清川村</v>
      </c>
      <c r="AZ83" s="16"/>
      <c r="BA83" s="22">
        <v>12</v>
      </c>
      <c r="BB83" s="22">
        <v>1</v>
      </c>
      <c r="BC83" s="18" t="str">
        <f t="shared" si="24"/>
        <v>14402</v>
      </c>
      <c r="BD83" s="18" t="str">
        <f t="shared" si="25"/>
        <v>清川村</v>
      </c>
      <c r="BE83" s="33">
        <f>VLOOKUP(BC83&amp;"_"&amp;$AZ$9,データシート3!A:AB,MATCH("ea_"&amp;"太陽光（建物系）"&amp;"_年間発電",データシート3!$A$1:$AB$1,0),0)/10^3+VLOOKUP(BC83&amp;"_"&amp;$AZ$9,データシート3!A:AB,MATCH("ea_"&amp;"太陽光（土地系）"&amp;"_年間発電",データシート3!$A$1:$AB$1,0),0)/10^3</f>
        <v>27662.433999999997</v>
      </c>
      <c r="BF83" s="33">
        <f>VLOOKUP(BC83&amp;"_"&amp;$AZ$9,データシート3!A:AB,MATCH("ea_"&amp;"風力（陸上）"&amp;"_年間発電",データシート3!$A$1:$AB$1,0),0)/10^3</f>
        <v>64670.983000000007</v>
      </c>
      <c r="BG83" s="33">
        <f>VLOOKUP(BC83&amp;"_"&amp;$AZ$9,データシート3!A:AB,MATCH("ea_"&amp;"中小水（河川）"&amp;"_年間発電",データシート3!$A$1:$AB$1,0),0)/10^3+VLOOKUP(BC83&amp;"_"&amp;$AZ$9,データシート3!A:AB,MATCH("ea_"&amp;"中小水（農業用水路）"&amp;"_年間発電",データシート3!$A$1:$AB$1,0),0)/10^3</f>
        <v>23291.490000000005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115624.90700000001</v>
      </c>
      <c r="BJ83" s="33">
        <f>(VLOOKUP($BC83&amp;"_"&amp;$AZ$8,データシート3!$A:$AN,MATCH("da_合計",データシート3!$A$1:$AN$1,0),0))/10^3</f>
        <v>15907.375220036494</v>
      </c>
      <c r="BK83" s="33">
        <f t="shared" si="21"/>
        <v>99717.531779963509</v>
      </c>
      <c r="BL83" s="33">
        <f t="shared" si="22"/>
        <v>0</v>
      </c>
      <c r="BM83" s="33">
        <f t="shared" si="23"/>
        <v>99717.531779963509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14150</v>
      </c>
      <c r="AY84" s="18" t="str">
        <f>IF(IFERROR(比較地域マスタ!$AE19,"")=0,"",IFERROR(比較地域マスタ!$AE19,""))</f>
        <v>相模原市</v>
      </c>
      <c r="AZ84" s="16"/>
      <c r="BA84" s="22">
        <v>13</v>
      </c>
      <c r="BB84" s="22">
        <v>1</v>
      </c>
      <c r="BC84" s="18" t="str">
        <f t="shared" si="24"/>
        <v>14150</v>
      </c>
      <c r="BD84" s="18" t="str">
        <f t="shared" si="25"/>
        <v>相模原市</v>
      </c>
      <c r="BE84" s="33">
        <f>VLOOKUP(BC84&amp;"_"&amp;$AZ$9,データシート3!A:AB,MATCH("ea_"&amp;"太陽光（建物系）"&amp;"_年間発電",データシート3!$A$1:$AB$1,0),0)/10^3+VLOOKUP(BC84&amp;"_"&amp;$AZ$9,データシート3!A:AB,MATCH("ea_"&amp;"太陽光（土地系）"&amp;"_年間発電",データシート3!$A$1:$AB$1,0),0)/10^3</f>
        <v>2508636.0719999997</v>
      </c>
      <c r="BF84" s="33">
        <f>VLOOKUP(BC84&amp;"_"&amp;$AZ$9,データシート3!A:AB,MATCH("ea_"&amp;"風力（陸上）"&amp;"_年間発電",データシート3!$A$1:$AB$1,0),0)/10^3</f>
        <v>19703.37</v>
      </c>
      <c r="BG84" s="33">
        <f>VLOOKUP(BC84&amp;"_"&amp;$AZ$9,データシート3!A:AB,MATCH("ea_"&amp;"中小水（河川）"&amp;"_年間発電",データシート3!$A$1:$AB$1,0),0)/10^3+VLOOKUP(BC84&amp;"_"&amp;$AZ$9,データシート3!A:AB,MATCH("ea_"&amp;"中小水（農業用水路）"&amp;"_年間発電",データシート3!$A$1:$AB$1,0),0)/10^3</f>
        <v>100854.902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2629194.3439999996</v>
      </c>
      <c r="BJ84" s="33">
        <f>(VLOOKUP($BC84&amp;"_"&amp;$AZ$8,データシート3!$A:$AN,MATCH("da_合計",データシート3!$A$1:$AN$1,0),0))/10^3</f>
        <v>3519451.6344409953</v>
      </c>
      <c r="BK84" s="33">
        <f t="shared" si="21"/>
        <v>-890257.29044099571</v>
      </c>
      <c r="BL84" s="33">
        <f t="shared" si="22"/>
        <v>-890257.29044099571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14216</v>
      </c>
      <c r="AY85" s="18" t="str">
        <f>IF(IFERROR(比較地域マスタ!$AE20,"")=0,"",IFERROR(比較地域マスタ!$AE20,""))</f>
        <v>座間市</v>
      </c>
      <c r="AZ85" s="16"/>
      <c r="BA85" s="22">
        <v>14</v>
      </c>
      <c r="BB85" s="22">
        <v>1</v>
      </c>
      <c r="BC85" s="18" t="str">
        <f t="shared" si="24"/>
        <v>14216</v>
      </c>
      <c r="BD85" s="18" t="str">
        <f t="shared" si="25"/>
        <v>座間市</v>
      </c>
      <c r="BE85" s="33">
        <f>VLOOKUP(BC85&amp;"_"&amp;$AZ$9,データシート3!A:AB,MATCH("ea_"&amp;"太陽光（建物系）"&amp;"_年間発電",データシート3!$A$1:$AB$1,0),0)/10^3+VLOOKUP(BC85&amp;"_"&amp;$AZ$9,データシート3!A:AB,MATCH("ea_"&amp;"太陽光（土地系）"&amp;"_年間発電",データシート3!$A$1:$AB$1,0),0)/10^3</f>
        <v>413265.93199999997</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413265.93199999997</v>
      </c>
      <c r="BJ85" s="33">
        <f>(VLOOKUP($BC85&amp;"_"&amp;$AZ$8,データシート3!$A:$AN,MATCH("da_合計",データシート3!$A$1:$AN$1,0),0))/10^3</f>
        <v>621648.0031344858</v>
      </c>
      <c r="BK85" s="33">
        <f t="shared" si="21"/>
        <v>-208382.07113448583</v>
      </c>
      <c r="BL85" s="33">
        <f t="shared" si="22"/>
        <v>-208382.07113448583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14321</v>
      </c>
      <c r="AY86" s="18" t="str">
        <f>IF(IFERROR(比較地域マスタ!$AE21,"")=0,"",IFERROR(比較地域マスタ!$AE21,""))</f>
        <v>寒川町</v>
      </c>
      <c r="AZ86" s="16"/>
      <c r="BA86" s="22">
        <v>15</v>
      </c>
      <c r="BB86" s="22">
        <v>1</v>
      </c>
      <c r="BC86" s="18" t="str">
        <f t="shared" si="24"/>
        <v>14321</v>
      </c>
      <c r="BD86" s="18" t="str">
        <f t="shared" si="25"/>
        <v>寒川町</v>
      </c>
      <c r="BE86" s="33">
        <f>VLOOKUP(BC86&amp;"_"&amp;$AZ$9,データシート3!A:AB,MATCH("ea_"&amp;"太陽光（建物系）"&amp;"_年間発電",データシート3!$A$1:$AB$1,0),0)/10^3+VLOOKUP(BC86&amp;"_"&amp;$AZ$9,データシート3!A:AB,MATCH("ea_"&amp;"太陽光（土地系）"&amp;"_年間発電",データシート3!$A$1:$AB$1,0),0)/10^3</f>
        <v>247559.56199999998</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247559.56199999998</v>
      </c>
      <c r="BJ86" s="33">
        <f>(VLOOKUP($BC86&amp;"_"&amp;$AZ$8,データシート3!$A:$AN,MATCH("da_合計",データシート3!$A$1:$AN$1,0),0))/10^3</f>
        <v>433215.6549804316</v>
      </c>
      <c r="BK86" s="33">
        <f t="shared" si="21"/>
        <v>-185656.09298043163</v>
      </c>
      <c r="BL86" s="33">
        <f t="shared" si="22"/>
        <v>-185656.09298043163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14208</v>
      </c>
      <c r="AY87" s="18" t="str">
        <f>IF(IFERROR(比較地域マスタ!$AE22,"")=0,"",IFERROR(比較地域マスタ!$AE22,""))</f>
        <v>逗子市</v>
      </c>
      <c r="AZ87" s="16"/>
      <c r="BA87" s="22">
        <v>16</v>
      </c>
      <c r="BB87" s="22">
        <v>1</v>
      </c>
      <c r="BC87" s="18" t="str">
        <f t="shared" si="24"/>
        <v>14208</v>
      </c>
      <c r="BD87" s="18" t="str">
        <f t="shared" si="25"/>
        <v>逗子市</v>
      </c>
      <c r="BE87" s="33">
        <f>VLOOKUP(BC87&amp;"_"&amp;$AZ$9,データシート3!A:AB,MATCH("ea_"&amp;"太陽光（建物系）"&amp;"_年間発電",データシート3!$A$1:$AB$1,0),0)/10^3+VLOOKUP(BC87&amp;"_"&amp;$AZ$9,データシート3!A:AB,MATCH("ea_"&amp;"太陽光（土地系）"&amp;"_年間発電",データシート3!$A$1:$AB$1,0),0)/10^3</f>
        <v>198869.90599999996</v>
      </c>
      <c r="BF87" s="33">
        <f>VLOOKUP(BC87&amp;"_"&amp;$AZ$9,データシート3!A:AB,MATCH("ea_"&amp;"風力（陸上）"&amp;"_年間発電",データシート3!$A$1:$AB$1,0),0)/10^3</f>
        <v>10569.478999999999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28.452000000000002</v>
      </c>
      <c r="BI87" s="33">
        <f t="shared" si="26"/>
        <v>209467.83699999994</v>
      </c>
      <c r="BJ87" s="33">
        <f>(VLOOKUP($BC87&amp;"_"&amp;$AZ$8,データシート3!$A:$AN,MATCH("da_合計",データシート3!$A$1:$AN$1,0),0))/10^3</f>
        <v>206078.92434782069</v>
      </c>
      <c r="BK87" s="33">
        <f t="shared" si="21"/>
        <v>3388.9126521792496</v>
      </c>
      <c r="BL87" s="33">
        <f t="shared" si="22"/>
        <v>0</v>
      </c>
      <c r="BM87" s="33">
        <f t="shared" si="23"/>
        <v>3388.9126521792496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14207</v>
      </c>
      <c r="AY88" s="18" t="str">
        <f>IF(IFERROR(比較地域マスタ!$AE23,"")=0,"",IFERROR(比較地域マスタ!$AE23,""))</f>
        <v>茅ヶ崎市</v>
      </c>
      <c r="AZ88" s="16"/>
      <c r="BA88" s="22">
        <v>17</v>
      </c>
      <c r="BB88" s="22">
        <v>1</v>
      </c>
      <c r="BC88" s="18" t="str">
        <f t="shared" si="24"/>
        <v>14207</v>
      </c>
      <c r="BD88" s="18" t="str">
        <f t="shared" si="25"/>
        <v>茅ヶ崎市</v>
      </c>
      <c r="BE88" s="33">
        <f>VLOOKUP(BC88&amp;"_"&amp;$AZ$9,データシート3!A:AB,MATCH("ea_"&amp;"太陽光（建物系）"&amp;"_年間発電",データシート3!$A$1:$AB$1,0),0)/10^3+VLOOKUP(BC88&amp;"_"&amp;$AZ$9,データシート3!A:AB,MATCH("ea_"&amp;"太陽光（土地系）"&amp;"_年間発電",データシート3!$A$1:$AB$1,0),0)/10^3</f>
        <v>768901.33499999985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74.81</v>
      </c>
      <c r="BI88" s="33">
        <f t="shared" si="26"/>
        <v>768976.1449999999</v>
      </c>
      <c r="BJ88" s="33">
        <f>(VLOOKUP($BC88&amp;"_"&amp;$AZ$8,データシート3!$A:$AN,MATCH("da_合計",データシート3!$A$1:$AN$1,0),0))/10^3</f>
        <v>993545.04680123623</v>
      </c>
      <c r="BK88" s="33">
        <f t="shared" si="21"/>
        <v>-224568.90180123632</v>
      </c>
      <c r="BL88" s="33">
        <f t="shared" si="22"/>
        <v>-224568.90180123632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14361</v>
      </c>
      <c r="AY89" s="18" t="str">
        <f>IF(IFERROR(比較地域マスタ!$AE24,"")=0,"",IFERROR(比較地域マスタ!$AE24,""))</f>
        <v>中井町</v>
      </c>
      <c r="AZ89" s="16"/>
      <c r="BA89" s="22">
        <v>18</v>
      </c>
      <c r="BB89" s="22">
        <v>1</v>
      </c>
      <c r="BC89" s="18" t="str">
        <f t="shared" si="24"/>
        <v>14361</v>
      </c>
      <c r="BD89" s="18" t="str">
        <f t="shared" si="25"/>
        <v>中井町</v>
      </c>
      <c r="BE89" s="33">
        <f>VLOOKUP(BC89&amp;"_"&amp;$AZ$9,データシート3!A:AB,MATCH("ea_"&amp;"太陽光（建物系）"&amp;"_年間発電",データシート3!$A$1:$AB$1,0),0)/10^3+VLOOKUP(BC89&amp;"_"&amp;$AZ$9,データシート3!A:AB,MATCH("ea_"&amp;"太陽光（土地系）"&amp;"_年間発電",データシート3!$A$1:$AB$1,0),0)/10^3</f>
        <v>192045.18900000001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192045.18900000001</v>
      </c>
      <c r="BJ89" s="33">
        <f>(VLOOKUP($BC89&amp;"_"&amp;$AZ$8,データシート3!$A:$AN,MATCH("da_合計",データシート3!$A$1:$AN$1,0),0))/10^3</f>
        <v>89263.403879393241</v>
      </c>
      <c r="BK89" s="33">
        <f t="shared" si="21"/>
        <v>102781.78512060677</v>
      </c>
      <c r="BL89" s="33">
        <f t="shared" si="22"/>
        <v>0</v>
      </c>
      <c r="BM89" s="33">
        <f t="shared" si="23"/>
        <v>102781.78512060677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14342</v>
      </c>
      <c r="AY90" s="18" t="str">
        <f>IF(IFERROR(比較地域マスタ!$AE25,"")=0,"",IFERROR(比較地域マスタ!$AE25,""))</f>
        <v>二宮町</v>
      </c>
      <c r="AZ90" s="16"/>
      <c r="BA90" s="22">
        <v>19</v>
      </c>
      <c r="BB90" s="22">
        <v>1</v>
      </c>
      <c r="BC90" s="18" t="str">
        <f t="shared" si="24"/>
        <v>14342</v>
      </c>
      <c r="BD90" s="18" t="str">
        <f t="shared" si="25"/>
        <v>二宮町</v>
      </c>
      <c r="BE90" s="33">
        <f>VLOOKUP(BC90&amp;"_"&amp;$AZ$9,データシート3!A:AB,MATCH("ea_"&amp;"太陽光（建物系）"&amp;"_年間発電",データシート3!$A$1:$AB$1,0),0)/10^3+VLOOKUP(BC90&amp;"_"&amp;$AZ$9,データシート3!A:AB,MATCH("ea_"&amp;"太陽光（土地系）"&amp;"_年間発電",データシート3!$A$1:$AB$1,0),0)/10^3</f>
        <v>134629.39599999998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134629.39599999998</v>
      </c>
      <c r="BJ90" s="33">
        <f>(VLOOKUP($BC90&amp;"_"&amp;$AZ$8,データシート3!$A:$AN,MATCH("da_合計",データシート3!$A$1:$AN$1,0),0))/10^3</f>
        <v>92517.852036108452</v>
      </c>
      <c r="BK90" s="33">
        <f t="shared" si="21"/>
        <v>42111.543963891527</v>
      </c>
      <c r="BL90" s="33">
        <f t="shared" si="22"/>
        <v>0</v>
      </c>
      <c r="BM90" s="33">
        <f t="shared" si="23"/>
        <v>42111.543963891527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14382</v>
      </c>
      <c r="AY91" s="18" t="str">
        <f>IF(IFERROR(比較地域マスタ!$AE26,"")=0,"",IFERROR(比較地域マスタ!$AE26,""))</f>
        <v>箱根町</v>
      </c>
      <c r="BA91" s="22">
        <v>20</v>
      </c>
      <c r="BB91" s="22">
        <v>1</v>
      </c>
      <c r="BC91" s="18" t="str">
        <f t="shared" si="24"/>
        <v>14382</v>
      </c>
      <c r="BD91" s="18" t="str">
        <f t="shared" si="25"/>
        <v>箱根町</v>
      </c>
      <c r="BE91" s="33">
        <f>VLOOKUP(BC91&amp;"_"&amp;$AZ$9,データシート3!A:AB,MATCH("ea_"&amp;"太陽光（建物系）"&amp;"_年間発電",データシート3!$A$1:$AB$1,0),0)/10^3+VLOOKUP(BC91&amp;"_"&amp;$AZ$9,データシート3!A:AB,MATCH("ea_"&amp;"太陽光（土地系）"&amp;"_年間発電",データシート3!$A$1:$AB$1,0),0)/10^3</f>
        <v>151756.66500000001</v>
      </c>
      <c r="BF91" s="33">
        <f>VLOOKUP(BC91&amp;"_"&amp;$AZ$9,データシート3!A:AB,MATCH("ea_"&amp;"風力（陸上）"&amp;"_年間発電",データシート3!$A$1:$AB$1,0),0)/10^3</f>
        <v>53457.053</v>
      </c>
      <c r="BG91" s="33">
        <f>VLOOKUP(BC91&amp;"_"&amp;$AZ$9,データシート3!A:AB,MATCH("ea_"&amp;"中小水（河川）"&amp;"_年間発電",データシート3!$A$1:$AB$1,0),0)/10^3+VLOOKUP(BC91&amp;"_"&amp;$AZ$9,データシート3!A:AB,MATCH("ea_"&amp;"中小水（農業用水路）"&amp;"_年間発電",データシート3!$A$1:$AB$1,0),0)/10^3</f>
        <v>7381.6049999999987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16536.894</v>
      </c>
      <c r="BI91" s="33">
        <f t="shared" si="26"/>
        <v>229132.217</v>
      </c>
      <c r="BJ91" s="33">
        <f>(VLOOKUP($BC91&amp;"_"&amp;$AZ$8,データシート3!$A:$AN,MATCH("da_合計",データシート3!$A$1:$AN$1,0),0))/10^3</f>
        <v>108320.4563636722</v>
      </c>
      <c r="BK91" s="33">
        <f t="shared" si="21"/>
        <v>120811.7606363278</v>
      </c>
      <c r="BL91" s="33">
        <f t="shared" si="22"/>
        <v>0</v>
      </c>
      <c r="BM91" s="33">
        <f t="shared" si="23"/>
        <v>120811.7606363278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14211</v>
      </c>
      <c r="AY92" s="18" t="str">
        <f>IF(IFERROR(比較地域マスタ!$AE27,"")=0,"",IFERROR(比較地域マスタ!$AE27,""))</f>
        <v>秦野市</v>
      </c>
      <c r="AZ92" s="16"/>
      <c r="BA92" s="22">
        <v>21</v>
      </c>
      <c r="BB92" s="22">
        <v>1</v>
      </c>
      <c r="BC92" s="18" t="str">
        <f t="shared" si="24"/>
        <v>14211</v>
      </c>
      <c r="BD92" s="18" t="str">
        <f t="shared" si="25"/>
        <v>秦野市</v>
      </c>
      <c r="BE92" s="33">
        <f>VLOOKUP(BC92&amp;"_"&amp;$AZ$9,データシート3!A:AB,MATCH("ea_"&amp;"太陽光（建物系）"&amp;"_年間発電",データシート3!$A$1:$AB$1,0),0)/10^3+VLOOKUP(BC92&amp;"_"&amp;$AZ$9,データシート3!A:AB,MATCH("ea_"&amp;"太陽光（土地系）"&amp;"_年間発電",データシート3!$A$1:$AB$1,0),0)/10^3</f>
        <v>887209.08299999987</v>
      </c>
      <c r="BF92" s="33">
        <f>VLOOKUP(BC92&amp;"_"&amp;$AZ$9,データシート3!A:AB,MATCH("ea_"&amp;"風力（陸上）"&amp;"_年間発電",データシート3!$A$1:$AB$1,0),0)/10^3</f>
        <v>60292.855000000003</v>
      </c>
      <c r="BG92" s="33">
        <f>VLOOKUP(BC92&amp;"_"&amp;$AZ$9,データシート3!A:AB,MATCH("ea_"&amp;"中小水（河川）"&amp;"_年間発電",データシート3!$A$1:$AB$1,0),0)/10^3+VLOOKUP(BC92&amp;"_"&amp;$AZ$9,データシート3!A:AB,MATCH("ea_"&amp;"中小水（農業用水路）"&amp;"_年間発電",データシート3!$A$1:$AB$1,0),0)/10^3</f>
        <v>22915.314999999999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970417.25299999979</v>
      </c>
      <c r="BJ92" s="33">
        <f>(VLOOKUP($BC92&amp;"_"&amp;$AZ$8,データシート3!$A:$AN,MATCH("da_合計",データシート3!$A$1:$AN$1,0),0))/10^3</f>
        <v>834183.28655105864</v>
      </c>
      <c r="BK92" s="33">
        <f>BI92-BJ92</f>
        <v>136233.96644894115</v>
      </c>
      <c r="BL92" s="33">
        <f t="shared" si="22"/>
        <v>0</v>
      </c>
      <c r="BM92" s="33">
        <f t="shared" si="23"/>
        <v>136233.96644894115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14301</v>
      </c>
      <c r="AY93" s="18" t="str">
        <f>IF(IFERROR(比較地域マスタ!$AE28,"")=0,"",IFERROR(比較地域マスタ!$AE28,""))</f>
        <v>葉山町</v>
      </c>
      <c r="AZ93" s="16"/>
      <c r="BA93" s="22">
        <v>22</v>
      </c>
      <c r="BB93" s="22">
        <v>1</v>
      </c>
      <c r="BC93" s="18" t="str">
        <f t="shared" si="24"/>
        <v>14301</v>
      </c>
      <c r="BD93" s="18" t="str">
        <f t="shared" si="25"/>
        <v>葉山町</v>
      </c>
      <c r="BE93" s="33">
        <f>VLOOKUP(BC93&amp;"_"&amp;$AZ$9,データシート3!A:AB,MATCH("ea_"&amp;"太陽光（建物系）"&amp;"_年間発電",データシート3!$A$1:$AB$1,0),0)/10^3+VLOOKUP(BC93&amp;"_"&amp;$AZ$9,データシート3!A:AB,MATCH("ea_"&amp;"太陽光（土地系）"&amp;"_年間発電",データシート3!$A$1:$AB$1,0),0)/10^3</f>
        <v>139531.23299999995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139531.23299999995</v>
      </c>
      <c r="BJ93" s="33">
        <f>(VLOOKUP($BC93&amp;"_"&amp;$AZ$8,データシート3!$A:$AN,MATCH("da_合計",データシート3!$A$1:$AN$1,0),0))/10^3</f>
        <v>106861.2790842496</v>
      </c>
      <c r="BK93" s="33">
        <f t="shared" si="21"/>
        <v>32669.953915750346</v>
      </c>
      <c r="BL93" s="33">
        <f t="shared" si="22"/>
        <v>0</v>
      </c>
      <c r="BM93" s="33">
        <f t="shared" si="23"/>
        <v>32669.953915750346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14203</v>
      </c>
      <c r="AY94" s="18" t="str">
        <f>IF(IFERROR(比較地域マスタ!$AE29,"")=0,"",IFERROR(比較地域マスタ!$AE29,""))</f>
        <v>平塚市</v>
      </c>
      <c r="AZ94" s="16"/>
      <c r="BA94" s="22">
        <v>23</v>
      </c>
      <c r="BB94" s="22">
        <v>1</v>
      </c>
      <c r="BC94" s="18" t="str">
        <f t="shared" si="24"/>
        <v>14203</v>
      </c>
      <c r="BD94" s="18" t="str">
        <f t="shared" si="25"/>
        <v>平塚市</v>
      </c>
      <c r="BE94" s="33">
        <f>VLOOKUP(BC94&amp;"_"&amp;$AZ$9,データシート3!A:AB,MATCH("ea_"&amp;"太陽光（建物系）"&amp;"_年間発電",データシート3!$A$1:$AB$1,0),0)/10^3+VLOOKUP(BC94&amp;"_"&amp;$AZ$9,データシート3!A:AB,MATCH("ea_"&amp;"太陽光（土地系）"&amp;"_年間発電",データシート3!$A$1:$AB$1,0),0)/10^3</f>
        <v>1272177.04</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69.66</v>
      </c>
      <c r="BI94" s="33">
        <f t="shared" si="26"/>
        <v>1272246.7</v>
      </c>
      <c r="BJ94" s="33">
        <f>(VLOOKUP($BC94&amp;"_"&amp;$AZ$8,データシート3!$A:$AN,MATCH("da_合計",データシート3!$A$1:$AN$1,0),0))/10^3</f>
        <v>1665424.4798852992</v>
      </c>
      <c r="BK94" s="33">
        <f t="shared" si="21"/>
        <v>-393177.77988529927</v>
      </c>
      <c r="BL94" s="33">
        <f t="shared" si="22"/>
        <v>-393177.77988529927</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14205</v>
      </c>
      <c r="AY95" s="18" t="str">
        <f>IF(IFERROR(比較地域マスタ!$AE30,"")=0,"",IFERROR(比較地域マスタ!$AE30,""))</f>
        <v>藤沢市</v>
      </c>
      <c r="AZ95" s="16"/>
      <c r="BA95" s="22">
        <v>24</v>
      </c>
      <c r="BB95" s="22">
        <v>1</v>
      </c>
      <c r="BC95" s="18" t="str">
        <f t="shared" si="24"/>
        <v>14205</v>
      </c>
      <c r="BD95" s="18" t="str">
        <f t="shared" si="25"/>
        <v>藤沢市</v>
      </c>
      <c r="BE95" s="33">
        <f>VLOOKUP(BC95&amp;"_"&amp;$AZ$9,データシート3!A:AB,MATCH("ea_"&amp;"太陽光（建物系）"&amp;"_年間発電",データシート3!$A$1:$AB$1,0),0)/10^3+VLOOKUP(BC95&amp;"_"&amp;$AZ$9,データシート3!A:AB,MATCH("ea_"&amp;"太陽光（土地系）"&amp;"_年間発電",データシート3!$A$1:$AB$1,0),0)/10^3</f>
        <v>1563768.257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26.245000000000001</v>
      </c>
      <c r="BI95" s="33">
        <f t="shared" si="26"/>
        <v>1563794.5020000001</v>
      </c>
      <c r="BJ95" s="33">
        <f>(VLOOKUP($BC95&amp;"_"&amp;$AZ$8,データシート3!$A:$AN,MATCH("da_合計",データシート3!$A$1:$AN$1,0),0))/10^3</f>
        <v>2800646.3698629225</v>
      </c>
      <c r="BK95" s="33">
        <f t="shared" si="21"/>
        <v>-1236851.8678629224</v>
      </c>
      <c r="BL95" s="33">
        <f t="shared" si="22"/>
        <v>-1236851.8678629224</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14363</v>
      </c>
      <c r="AY96" s="18" t="str">
        <f>IF(IFERROR(比較地域マスタ!$AE31,"")=0,"",IFERROR(比較地域マスタ!$AE31,""))</f>
        <v>松田町</v>
      </c>
      <c r="AZ96" s="16"/>
      <c r="BA96" s="22">
        <v>25</v>
      </c>
      <c r="BB96" s="22">
        <v>1</v>
      </c>
      <c r="BC96" s="18" t="str">
        <f t="shared" si="24"/>
        <v>14363</v>
      </c>
      <c r="BD96" s="18" t="str">
        <f t="shared" si="25"/>
        <v>松田町</v>
      </c>
      <c r="BE96" s="33">
        <f>VLOOKUP(BC96&amp;"_"&amp;$AZ$9,データシート3!A:AB,MATCH("ea_"&amp;"太陽光（建物系）"&amp;"_年間発電",データシート3!$A$1:$AB$1,0),0)/10^3+VLOOKUP(BC96&amp;"_"&amp;$AZ$9,データシート3!A:AB,MATCH("ea_"&amp;"太陽光（土地系）"&amp;"_年間発電",データシート3!$A$1:$AB$1,0),0)/10^3</f>
        <v>78958.891999999993</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21009.143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99968.034999999989</v>
      </c>
      <c r="BJ96" s="33">
        <f>(VLOOKUP($BC96&amp;"_"&amp;$AZ$8,データシート3!$A:$AN,MATCH("da_合計",データシート3!$A$1:$AN$1,0),0))/10^3</f>
        <v>48460.834957348517</v>
      </c>
      <c r="BK96" s="33">
        <f t="shared" si="21"/>
        <v>51507.200042651471</v>
      </c>
      <c r="BL96" s="33">
        <f t="shared" si="22"/>
        <v>0</v>
      </c>
      <c r="BM96" s="33">
        <f t="shared" si="23"/>
        <v>51507.200042651471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14383</v>
      </c>
      <c r="AY97" s="18" t="str">
        <f>IF(IFERROR(比較地域マスタ!$AE32,"")=0,"",IFERROR(比較地域マスタ!$AE32,""))</f>
        <v>真鶴町</v>
      </c>
      <c r="AZ97" s="16"/>
      <c r="BA97" s="22">
        <v>26</v>
      </c>
      <c r="BB97" s="22">
        <v>1</v>
      </c>
      <c r="BC97" s="18" t="str">
        <f t="shared" si="24"/>
        <v>14383</v>
      </c>
      <c r="BD97" s="18" t="str">
        <f t="shared" si="25"/>
        <v>真鶴町</v>
      </c>
      <c r="BE97" s="33">
        <f>VLOOKUP(BC97&amp;"_"&amp;$AZ$9,データシート3!A:AB,MATCH("ea_"&amp;"太陽光（建物系）"&amp;"_年間発電",データシート3!$A$1:$AB$1,0),0)/10^3+VLOOKUP(BC97&amp;"_"&amp;$AZ$9,データシート3!A:AB,MATCH("ea_"&amp;"太陽光（土地系）"&amp;"_年間発電",データシート3!$A$1:$AB$1,0),0)/10^3</f>
        <v>52766.070999999996</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1434.3489999999997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1194.268</v>
      </c>
      <c r="BI97" s="33">
        <f t="shared" si="26"/>
        <v>55394.687999999995</v>
      </c>
      <c r="BJ97" s="33">
        <f>(VLOOKUP($BC97&amp;"_"&amp;$AZ$8,データシート3!$A:$AN,MATCH("da_合計",データシート3!$A$1:$AN$1,0),0))/10^3</f>
        <v>23338.279503076235</v>
      </c>
      <c r="BK97" s="33">
        <f t="shared" si="21"/>
        <v>32056.408496923759</v>
      </c>
      <c r="BL97" s="33">
        <f t="shared" si="22"/>
        <v>0</v>
      </c>
      <c r="BM97" s="33">
        <f t="shared" si="23"/>
        <v>32056.408496923759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14210</v>
      </c>
      <c r="AY98" s="18" t="str">
        <f>IF(IFERROR(比較地域マスタ!$AE33,"")=0,"",IFERROR(比較地域マスタ!$AE33,""))</f>
        <v>三浦市</v>
      </c>
      <c r="AZ98" s="16"/>
      <c r="BA98" s="22">
        <v>27</v>
      </c>
      <c r="BB98" s="22">
        <v>1</v>
      </c>
      <c r="BC98" s="18" t="str">
        <f t="shared" si="24"/>
        <v>14210</v>
      </c>
      <c r="BD98" s="18" t="str">
        <f t="shared" si="25"/>
        <v>三浦市</v>
      </c>
      <c r="BE98" s="33">
        <f>VLOOKUP(BC98&amp;"_"&amp;$AZ$9,データシート3!A:AB,MATCH("ea_"&amp;"太陽光（建物系）"&amp;"_年間発電",データシート3!$A$1:$AB$1,0),0)/10^3+VLOOKUP(BC98&amp;"_"&amp;$AZ$9,データシート3!A:AB,MATCH("ea_"&amp;"太陽光（土地系）"&amp;"_年間発電",データシート3!$A$1:$AB$1,0),0)/10^3</f>
        <v>606812.897</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606812.897</v>
      </c>
      <c r="BJ98" s="33">
        <f>(VLOOKUP($BC98&amp;"_"&amp;$AZ$8,データシート3!$A:$AN,MATCH("da_合計",データシート3!$A$1:$AN$1,0),0))/10^3</f>
        <v>178079.52059702721</v>
      </c>
      <c r="BK98" s="33">
        <f t="shared" si="21"/>
        <v>428733.37640297279</v>
      </c>
      <c r="BL98" s="33">
        <f t="shared" si="22"/>
        <v>0</v>
      </c>
      <c r="BM98" s="33">
        <f t="shared" si="23"/>
        <v>428733.37640297279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14217</v>
      </c>
      <c r="AY99" s="18" t="str">
        <f>IF(IFERROR(比較地域マスタ!$AE34,"")=0,"",IFERROR(比較地域マスタ!$AE34,""))</f>
        <v>南足柄市</v>
      </c>
      <c r="AZ99" s="16"/>
      <c r="BA99" s="22">
        <v>28</v>
      </c>
      <c r="BB99" s="22">
        <v>1</v>
      </c>
      <c r="BC99" s="18" t="str">
        <f t="shared" si="24"/>
        <v>14217</v>
      </c>
      <c r="BD99" s="18" t="str">
        <f t="shared" si="25"/>
        <v>南足柄市</v>
      </c>
      <c r="BE99" s="33">
        <f>VLOOKUP(BC99&amp;"_"&amp;$AZ$9,データシート3!A:AB,MATCH("ea_"&amp;"太陽光（建物系）"&amp;"_年間発電",データシート3!$A$1:$AB$1,0),0)/10^3+VLOOKUP(BC99&amp;"_"&amp;$AZ$9,データシート3!A:AB,MATCH("ea_"&amp;"太陽光（土地系）"&amp;"_年間発電",データシート3!$A$1:$AB$1,0),0)/10^3</f>
        <v>390235.13699999999</v>
      </c>
      <c r="BF99" s="33">
        <f>VLOOKUP(BC99&amp;"_"&amp;$AZ$9,データシート3!A:AB,MATCH("ea_"&amp;"風力（陸上）"&amp;"_年間発電",データシート3!$A$1:$AB$1,0),0)/10^3</f>
        <v>1512.556</v>
      </c>
      <c r="BG99" s="33">
        <f>VLOOKUP(BC99&amp;"_"&amp;$AZ$9,データシート3!A:AB,MATCH("ea_"&amp;"中小水（河川）"&amp;"_年間発電",データシート3!$A$1:$AB$1,0),0)/10^3+VLOOKUP(BC99&amp;"_"&amp;$AZ$9,データシート3!A:AB,MATCH("ea_"&amp;"中小水（農業用水路）"&amp;"_年間発電",データシート3!$A$1:$AB$1,0),0)/10^3</f>
        <v>16178.566999999997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407926.25999999995</v>
      </c>
      <c r="BJ99" s="33">
        <f>(VLOOKUP($BC99&amp;"_"&amp;$AZ$8,データシート3!$A:$AN,MATCH("da_合計",データシート3!$A$1:$AN$1,0),0))/10^3</f>
        <v>275838.00627907692</v>
      </c>
      <c r="BK99" s="33">
        <f t="shared" si="21"/>
        <v>132088.25372092304</v>
      </c>
      <c r="BL99" s="33">
        <f t="shared" si="22"/>
        <v>0</v>
      </c>
      <c r="BM99" s="33">
        <f t="shared" si="23"/>
        <v>132088.25372092304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14364</v>
      </c>
      <c r="AY100" s="18" t="str">
        <f>IF(IFERROR(比較地域マスタ!$AE35,"")=0,"",IFERROR(比較地域マスタ!$AE35,""))</f>
        <v>山北町</v>
      </c>
      <c r="AZ100" s="16"/>
      <c r="BA100" s="22">
        <v>29</v>
      </c>
      <c r="BB100" s="22">
        <v>1</v>
      </c>
      <c r="BC100" s="18" t="str">
        <f t="shared" si="24"/>
        <v>14364</v>
      </c>
      <c r="BD100" s="18" t="str">
        <f t="shared" si="25"/>
        <v>山北町</v>
      </c>
      <c r="BE100" s="33">
        <f>VLOOKUP(BC100&amp;"_"&amp;$AZ$9,データシート3!A:AB,MATCH("ea_"&amp;"太陽光（建物系）"&amp;"_年間発電",データシート3!$A$1:$AB$1,0),0)/10^3+VLOOKUP(BC100&amp;"_"&amp;$AZ$9,データシート3!A:AB,MATCH("ea_"&amp;"太陽光（土地系）"&amp;"_年間発電",データシート3!$A$1:$AB$1,0),0)/10^3</f>
        <v>132867.55800000002</v>
      </c>
      <c r="BF100" s="33">
        <f>VLOOKUP(BC100&amp;"_"&amp;$AZ$9,データシート3!A:AB,MATCH("ea_"&amp;"風力（陸上）"&amp;"_年間発電",データシート3!$A$1:$AB$1,0),0)/10^3</f>
        <v>6315.6109999999999</v>
      </c>
      <c r="BG100" s="33">
        <f>VLOOKUP(BC100&amp;"_"&amp;$AZ$9,データシート3!A:AB,MATCH("ea_"&amp;"中小水（河川）"&amp;"_年間発電",データシート3!$A$1:$AB$1,0),0)/10^3+VLOOKUP(BC100&amp;"_"&amp;$AZ$9,データシート3!A:AB,MATCH("ea_"&amp;"中小水（農業用水路）"&amp;"_年間発電",データシート3!$A$1:$AB$1,0),0)/10^3</f>
        <v>147515.30799999996</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286698.47699999996</v>
      </c>
      <c r="BJ100" s="33">
        <f>(VLOOKUP($BC100&amp;"_"&amp;$AZ$8,データシート3!$A:$AN,MATCH("da_合計",データシート3!$A$1:$AN$1,0),0))/10^3</f>
        <v>64024.047830527874</v>
      </c>
      <c r="BK100" s="33">
        <f t="shared" si="21"/>
        <v>222674.42916947207</v>
      </c>
      <c r="BL100" s="33">
        <f t="shared" si="22"/>
        <v>0</v>
      </c>
      <c r="BM100" s="33">
        <f t="shared" si="23"/>
        <v>222674.42916947207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14213</v>
      </c>
      <c r="AY101" s="18" t="str">
        <f>IF(IFERROR(比較地域マスタ!$AE36,"")=0,"",IFERROR(比較地域マスタ!$AE36,""))</f>
        <v>大和市</v>
      </c>
      <c r="AZ101" s="16"/>
      <c r="BA101" s="22">
        <v>30</v>
      </c>
      <c r="BB101" s="22">
        <v>1</v>
      </c>
      <c r="BC101" s="18" t="str">
        <f t="shared" si="24"/>
        <v>14213</v>
      </c>
      <c r="BD101" s="18" t="str">
        <f t="shared" si="25"/>
        <v>大和市</v>
      </c>
      <c r="BE101" s="33">
        <f>VLOOKUP(BC101&amp;"_"&amp;$AZ$9,データシート3!A:AB,MATCH("ea_"&amp;"太陽光（建物系）"&amp;"_年間発電",データシート3!$A$1:$AB$1,0),0)/10^3+VLOOKUP(BC101&amp;"_"&amp;$AZ$9,データシート3!A:AB,MATCH("ea_"&amp;"太陽光（土地系）"&amp;"_年間発電",データシート3!$A$1:$AB$1,0),0)/10^3</f>
        <v>633625.01800000004</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22.811</v>
      </c>
      <c r="BI101" s="33">
        <f t="shared" si="26"/>
        <v>633647.82900000003</v>
      </c>
      <c r="BJ101" s="33">
        <f>(VLOOKUP($BC101&amp;"_"&amp;$AZ$8,データシート3!$A:$AN,MATCH("da_合計",データシート3!$A$1:$AN$1,0),0))/10^3</f>
        <v>1078186.3483179058</v>
      </c>
      <c r="BK101" s="33">
        <f t="shared" si="21"/>
        <v>-444538.51931790577</v>
      </c>
      <c r="BL101" s="33">
        <f t="shared" si="22"/>
        <v>-444538.51931790577</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14384</v>
      </c>
      <c r="AY102" s="18" t="str">
        <f>IF(IFERROR(比較地域マスタ!$AE37,"")=0,"",IFERROR(比較地域マスタ!$AE37,""))</f>
        <v>湯河原町</v>
      </c>
      <c r="AZ102" s="16"/>
      <c r="BA102" s="22">
        <v>31</v>
      </c>
      <c r="BB102" s="22">
        <v>1</v>
      </c>
      <c r="BC102" s="18" t="str">
        <f t="shared" si="24"/>
        <v>14384</v>
      </c>
      <c r="BD102" s="18" t="str">
        <f t="shared" si="25"/>
        <v>湯河原町</v>
      </c>
      <c r="BE102" s="33">
        <f>VLOOKUP(BC102&amp;"_"&amp;$AZ$9,データシート3!A:AB,MATCH("ea_"&amp;"太陽光（建物系）"&amp;"_年間発電",データシート3!$A$1:$AB$1,0),0)/10^3+VLOOKUP(BC102&amp;"_"&amp;$AZ$9,データシート3!A:AB,MATCH("ea_"&amp;"太陽光（土地系）"&amp;"_年間発電",データシート3!$A$1:$AB$1,0),0)/10^3</f>
        <v>157452.34899999999</v>
      </c>
      <c r="BF102" s="33">
        <f>VLOOKUP(BC102&amp;"_"&amp;$AZ$9,データシート3!A:AB,MATCH("ea_"&amp;"風力（陸上）"&amp;"_年間発電",データシート3!$A$1:$AB$1,0),0)/10^3</f>
        <v>90238.917000000001</v>
      </c>
      <c r="BG102" s="33">
        <f>VLOOKUP(BC102&amp;"_"&amp;$AZ$9,データシート3!A:AB,MATCH("ea_"&amp;"中小水（河川）"&amp;"_年間発電",データシート3!$A$1:$AB$1,0),0)/10^3+VLOOKUP(BC102&amp;"_"&amp;$AZ$9,データシート3!A:AB,MATCH("ea_"&amp;"中小水（農業用水路）"&amp;"_年間発電",データシート3!$A$1:$AB$1,0),0)/10^3</f>
        <v>14920.807000000001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1011.0980000000001</v>
      </c>
      <c r="BI102" s="33">
        <f t="shared" si="26"/>
        <v>263623.17099999997</v>
      </c>
      <c r="BJ102" s="33">
        <f>(VLOOKUP($BC102&amp;"_"&amp;$AZ$8,データシート3!$A:$AN,MATCH("da_合計",データシート3!$A$1:$AN$1,0),0))/10^3</f>
        <v>111954.35904288411</v>
      </c>
      <c r="BK102" s="33">
        <f t="shared" si="21"/>
        <v>151668.81195711586</v>
      </c>
      <c r="BL102" s="33">
        <f t="shared" si="22"/>
        <v>0</v>
      </c>
      <c r="BM102" s="33">
        <f t="shared" si="23"/>
        <v>151668.81195711586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14201</v>
      </c>
      <c r="AY103" s="18" t="str">
        <f>IF(IFERROR(比較地域マスタ!$AE38,"")=0,"",IFERROR(比較地域マスタ!$AE38,""))</f>
        <v>横須賀市</v>
      </c>
      <c r="AZ103" s="16"/>
      <c r="BA103" s="22">
        <v>32</v>
      </c>
      <c r="BB103" s="22">
        <v>1</v>
      </c>
      <c r="BC103" s="18" t="str">
        <f t="shared" si="24"/>
        <v>14201</v>
      </c>
      <c r="BD103" s="18" t="str">
        <f t="shared" si="25"/>
        <v>横須賀市</v>
      </c>
      <c r="BE103" s="33">
        <f>VLOOKUP(BC103&amp;"_"&amp;$AZ$9,データシート3!A:AB,MATCH("ea_"&amp;"太陽光（建物系）"&amp;"_年間発電",データシート3!$A$1:$AB$1,0),0)/10^3+VLOOKUP(BC103&amp;"_"&amp;$AZ$9,データシート3!A:AB,MATCH("ea_"&amp;"太陽光（土地系）"&amp;"_年間発電",データシート3!$A$1:$AB$1,0),0)/10^3</f>
        <v>1406448.182</v>
      </c>
      <c r="BF103" s="33">
        <f>VLOOKUP(BC103&amp;"_"&amp;$AZ$9,データシート3!A:AB,MATCH("ea_"&amp;"風力（陸上）"&amp;"_年間発電",データシート3!$A$1:$AB$1,0),0)/10^3</f>
        <v>46090.697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51.999000000000002</v>
      </c>
      <c r="BI103" s="33">
        <f t="shared" si="26"/>
        <v>1452590.878</v>
      </c>
      <c r="BJ103" s="33">
        <f>(VLOOKUP($BC103&amp;"_"&amp;$AZ$8,データシート3!$A:$AN,MATCH("da_合計",データシート3!$A$1:$AN$1,0),0))/10^3</f>
        <v>2011843.6241911144</v>
      </c>
      <c r="BK103" s="33">
        <f t="shared" si="21"/>
        <v>-559252.74619111442</v>
      </c>
      <c r="BL103" s="33">
        <f t="shared" si="22"/>
        <v>-559252.74619111442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14100</v>
      </c>
      <c r="AY104" s="18" t="str">
        <f>IF(IFERROR(比較地域マスタ!$AE39,"")=0,"",IFERROR(比較地域マスタ!$AE39,""))</f>
        <v>横浜市</v>
      </c>
      <c r="AZ104" s="16"/>
      <c r="BA104" s="22">
        <v>33</v>
      </c>
      <c r="BB104" s="22">
        <v>1</v>
      </c>
      <c r="BC104" s="18" t="str">
        <f t="shared" si="24"/>
        <v>14100</v>
      </c>
      <c r="BD104" s="18" t="str">
        <f t="shared" si="25"/>
        <v>横浜市</v>
      </c>
      <c r="BE104" s="33">
        <f>VLOOKUP(BC104&amp;"_"&amp;$AZ$9,データシート3!A:AB,MATCH("ea_"&amp;"太陽光（建物系）"&amp;"_年間発電",データシート3!$A$1:$AB$1,0),0)/10^3+VLOOKUP(BC104&amp;"_"&amp;$AZ$9,データシート3!A:AB,MATCH("ea_"&amp;"太陽光（土地系）"&amp;"_年間発電",データシート3!$A$1:$AB$1,0),0)/10^3</f>
        <v>9274081.4159999993</v>
      </c>
      <c r="BF104" s="33">
        <f>VLOOKUP(BC104&amp;"_"&amp;$AZ$9,データシート3!A:AB,MATCH("ea_"&amp;"風力（陸上）"&amp;"_年間発電",データシート3!$A$1:$AB$1,0),0)/10^3</f>
        <v>5980.3770000000013</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8295.125</v>
      </c>
      <c r="BI104" s="33">
        <f t="shared" si="26"/>
        <v>9288356.9179999996</v>
      </c>
      <c r="BJ104" s="33">
        <f>(VLOOKUP($BC104&amp;"_"&amp;$AZ$8,データシート3!$A:$AN,MATCH("da_合計",データシート3!$A$1:$AN$1,0),0))/10^3</f>
        <v>19100540.111017339</v>
      </c>
      <c r="BK104" s="33">
        <f t="shared" ref="BK104:BK135" si="27">BI104-BJ104</f>
        <v>-9812183.1930173393</v>
      </c>
      <c r="BL104" s="33">
        <f t="shared" ref="BL104:BL135" si="28">IF(BK104&gt;0,0,BK104)</f>
        <v>-9812183.1930173393</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愛川町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14401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8</v>
      </c>
      <c r="H7" s="701">
        <f t="shared" si="0"/>
        <v>9</v>
      </c>
      <c r="I7" s="701">
        <f t="shared" si="0"/>
        <v>9</v>
      </c>
      <c r="J7" s="701">
        <f t="shared" si="0"/>
        <v>11</v>
      </c>
      <c r="K7" s="702">
        <f t="shared" si="0"/>
        <v>11</v>
      </c>
      <c r="L7" s="702">
        <f t="shared" si="0"/>
        <v>9</v>
      </c>
      <c r="M7" s="702">
        <f t="shared" si="0"/>
        <v>10</v>
      </c>
      <c r="N7" s="702">
        <f t="shared" si="0"/>
        <v>9</v>
      </c>
      <c r="O7" s="702">
        <f>SUM(O8:O13)</f>
        <v>9</v>
      </c>
      <c r="P7" s="702">
        <f t="shared" si="0"/>
        <v>9</v>
      </c>
      <c r="Q7" s="703">
        <f>SUM(Q8:Q13)</f>
        <v>9</v>
      </c>
      <c r="R7" s="909">
        <f t="shared" si="0"/>
        <v>79.272999999999996</v>
      </c>
      <c r="S7" s="910">
        <f t="shared" si="0"/>
        <v>90.335000000000008</v>
      </c>
      <c r="T7" s="910">
        <f t="shared" si="0"/>
        <v>101.29600000000001</v>
      </c>
      <c r="U7" s="910">
        <f t="shared" si="0"/>
        <v>107.214</v>
      </c>
      <c r="V7" s="910">
        <f t="shared" si="0"/>
        <v>104.35</v>
      </c>
      <c r="W7" s="910">
        <f t="shared" si="0"/>
        <v>98.962999999999994</v>
      </c>
      <c r="X7" s="910">
        <f t="shared" si="0"/>
        <v>105.554</v>
      </c>
      <c r="Y7" s="910">
        <f t="shared" si="0"/>
        <v>101.595</v>
      </c>
      <c r="Z7" s="910">
        <f>SUM(Z8:Z13)</f>
        <v>94.213999999999999</v>
      </c>
      <c r="AA7" s="910">
        <f>SUM(AA8:AA13)</f>
        <v>82.033999999999992</v>
      </c>
      <c r="AB7" s="911">
        <f t="shared" si="0"/>
        <v>85.355999999999995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8</v>
      </c>
      <c r="I10" s="714">
        <f>VLOOKUP($D$3&amp;"_"&amp;I$3,データシート1!$A:$BU,MATCH($G$2&amp;"_"&amp;$C10,データシート1!$A$1:$BU$1,0),0)</f>
        <v>8</v>
      </c>
      <c r="J10" s="714">
        <f>VLOOKUP($D$3&amp;"_"&amp;J$3,データシート1!$A:$BU,MATCH($G$2&amp;"_"&amp;$C10,データシート1!$A$1:$BU$1,0),0)</f>
        <v>8</v>
      </c>
      <c r="K10" s="715">
        <f>VLOOKUP($D$3&amp;"_"&amp;K$3,データシート1!$A:$BU,MATCH($G$2&amp;"_"&amp;$C10,データシート1!$A$1:$BU$1,0),0)</f>
        <v>8</v>
      </c>
      <c r="L10" s="715">
        <f>VLOOKUP($D$3&amp;"_"&amp;L$3,データシート1!$A:$BU,MATCH($G$2&amp;"_"&amp;$C10,データシート1!$A$1:$BU$1,0),0)</f>
        <v>6</v>
      </c>
      <c r="M10" s="715">
        <f>VLOOKUP($D$3&amp;"_"&amp;M$3,データシート1!$A:$BU,MATCH($G$2&amp;"_"&amp;$C10,データシート1!$A$1:$BU$1,0),0)</f>
        <v>7</v>
      </c>
      <c r="N10" s="715">
        <f>VLOOKUP($D$3&amp;"_"&amp;N$3,データシート1!$A:$BU,MATCH($G$2&amp;"_"&amp;$C10,データシート1!$A$1:$BU$1,0),0)</f>
        <v>7</v>
      </c>
      <c r="O10" s="715">
        <f>VLOOKUP($D$3&amp;"_"&amp;O$3,データシート1!$A:$BU,MATCH($G$2&amp;"_"&amp;$C10,データシート1!$A$1:$BU$1,0),0)</f>
        <v>7</v>
      </c>
      <c r="P10" s="715">
        <f>VLOOKUP($D$3&amp;"_"&amp;P$3,データシート1!$A:$BU,MATCH($G$2&amp;"_"&amp;$C10,データシート1!$A$1:$BU$1,0),0)</f>
        <v>7</v>
      </c>
      <c r="Q10" s="716">
        <f>VLOOKUP($D$3&amp;"_"&amp;Q$3,データシート1!$A:$BU,MATCH($G$2&amp;"_"&amp;$C10,データシート1!$A$1:$BU$1,0),0)</f>
        <v>7</v>
      </c>
      <c r="R10" s="915">
        <f>VLOOKUP($D$3&amp;"_"&amp;R$3,データシート1!$A:$BU,MATCH($R$2&amp;"_"&amp;$C10,データシート1!$A$1:$BU$1,0),0)</f>
        <v>76.998999999999995</v>
      </c>
      <c r="S10" s="916">
        <f>VLOOKUP($D$3&amp;"_"&amp;S$3,データシート1!$A:$BU,MATCH($R$2&amp;"_"&amp;$C10,データシート1!$A$1:$BU$1,0),0)</f>
        <v>87.421000000000006</v>
      </c>
      <c r="T10" s="916">
        <f>VLOOKUP($D$3&amp;"_"&amp;T$3,データシート1!$A:$BU,MATCH($R$2&amp;"_"&amp;$C10,データシート1!$A$1:$BU$1,0),0)</f>
        <v>97.855000000000004</v>
      </c>
      <c r="U10" s="916">
        <f>VLOOKUP($D$3&amp;"_"&amp;U$3,データシート1!$A:$BU,MATCH($R$2&amp;"_"&amp;$C10,データシート1!$A$1:$BU$1,0),0)</f>
        <v>94.539000000000001</v>
      </c>
      <c r="V10" s="916">
        <f>VLOOKUP($D$3&amp;"_"&amp;V$3,データシート1!$A:$BU,MATCH($R$2&amp;"_"&amp;$C10,データシート1!$A$1:$BU$1,0),0)</f>
        <v>92.015000000000001</v>
      </c>
      <c r="W10" s="916">
        <f>VLOOKUP($D$3&amp;"_"&amp;W$3,データシート1!$A:$BU,MATCH($R$2&amp;"_"&amp;$C10,データシート1!$A$1:$BU$1,0),0)</f>
        <v>86.744</v>
      </c>
      <c r="X10" s="916">
        <f>VLOOKUP($D$3&amp;"_"&amp;X$3,データシート1!$A:$BU,MATCH($R$2&amp;"_"&amp;$C10,データシート1!$A$1:$BU$1,0),0)</f>
        <v>93.772999999999996</v>
      </c>
      <c r="Y10" s="916">
        <f>VLOOKUP($D$3&amp;"_"&amp;Y$3,データシート1!$A:$BU,MATCH($R$2&amp;"_"&amp;$C10,データシート1!$A$1:$BU$1,0),0)</f>
        <v>91.727999999999994</v>
      </c>
      <c r="Z10" s="916">
        <f>VLOOKUP($D$3&amp;"_"&amp;Z$3,データシート1!$A:$BU,MATCH($R$2&amp;"_"&amp;$C10,データシート1!$A$1:$BU$1,0),0)</f>
        <v>84.513999999999996</v>
      </c>
      <c r="AA10" s="916">
        <f>VLOOKUP($D$3&amp;"_"&amp;AA$3,データシート1!$A:$BU,MATCH($R$2&amp;"_"&amp;$C10,データシート1!$A$1:$BU$1,0),0)</f>
        <v>72.349999999999994</v>
      </c>
      <c r="AB10" s="917">
        <f>VLOOKUP($D$3&amp;"_"&amp;AB$3,データシート1!$A:$BU,MATCH($R$2&amp;"_"&amp;$C10,データシート1!$A$1:$BU$1,0),0)</f>
        <v>76.244</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2.274</v>
      </c>
      <c r="S11" s="916">
        <f>VLOOKUP($D$3&amp;"_"&amp;S$3,データシート1!$A:$BU,MATCH($R$2&amp;"_"&amp;$C11,データシート1!$A$1:$BU$1,0),0)</f>
        <v>2.9140000000000001</v>
      </c>
      <c r="T11" s="916">
        <f>VLOOKUP($D$3&amp;"_"&amp;T$3,データシート1!$A:$BU,MATCH($R$2&amp;"_"&amp;$C11,データシート1!$A$1:$BU$1,0),0)</f>
        <v>3.4409999999999998</v>
      </c>
      <c r="U11" s="916">
        <f>VLOOKUP($D$3&amp;"_"&amp;U$3,データシート1!$A:$BU,MATCH($R$2&amp;"_"&amp;$C11,データシート1!$A$1:$BU$1,0),0)</f>
        <v>12.675000000000001</v>
      </c>
      <c r="V11" s="916">
        <f>VLOOKUP($D$3&amp;"_"&amp;V$3,データシート1!$A:$BU,MATCH($R$2&amp;"_"&amp;$C11,データシート1!$A$1:$BU$1,0),0)</f>
        <v>12.335000000000001</v>
      </c>
      <c r="W11" s="916">
        <f>VLOOKUP($D$3&amp;"_"&amp;W$3,データシート1!$A:$BU,MATCH($R$2&amp;"_"&amp;$C11,データシート1!$A$1:$BU$1,0),0)</f>
        <v>12.219000000000001</v>
      </c>
      <c r="X11" s="916">
        <f>VLOOKUP($D$3&amp;"_"&amp;X$3,データシート1!$A:$BU,MATCH($R$2&amp;"_"&amp;$C11,データシート1!$A$1:$BU$1,0),0)</f>
        <v>11.781000000000001</v>
      </c>
      <c r="Y11" s="916">
        <f>VLOOKUP($D$3&amp;"_"&amp;Y$3,データシート1!$A:$BU,MATCH($R$2&amp;"_"&amp;$C11,データシート1!$A$1:$BU$1,0),0)</f>
        <v>9.8669999999999991</v>
      </c>
      <c r="Z11" s="916">
        <f>VLOOKUP($D$3&amp;"_"&amp;Z$3,データシート1!$A:$BU,MATCH($R$2&amp;"_"&amp;$C11,データシート1!$A$1:$BU$1,0),0)</f>
        <v>9.6999999999999993</v>
      </c>
      <c r="AA11" s="916">
        <f>VLOOKUP($D$3&amp;"_"&amp;AA$3,データシート1!$A:$BU,MATCH($R$2&amp;"_"&amp;$C11,データシート1!$A$1:$BU$1,0),0)</f>
        <v>9.6840000000000011</v>
      </c>
      <c r="AB11" s="917">
        <f>VLOOKUP($D$3&amp;"_"&amp;AB$3,データシート1!$A:$BU,MATCH($R$2&amp;"_"&amp;$C11,データシート1!$A$1:$BU$1,0),0)</f>
        <v>9.1120000000000001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8</v>
      </c>
      <c r="I26" s="734">
        <f>VLOOKUP($D$3&amp;"_"&amp;I$3,データシート2!$A:$SI,MATCH($G$2&amp;"_"&amp;$B26,データシート2!$A$1:$SI$1,0),0)</f>
        <v>8</v>
      </c>
      <c r="J26" s="734">
        <f>VLOOKUP($D$3&amp;"_"&amp;J$3,データシート2!$A:$SI,MATCH($G$2&amp;"_"&amp;$B26,データシート2!$A$1:$SI$1,0),0)</f>
        <v>8</v>
      </c>
      <c r="K26" s="735">
        <f>VLOOKUP($D$3&amp;"_"&amp;K$3,データシート2!$A:$SI,MATCH($G$2&amp;"_"&amp;$B26,データシート2!$A$1:$SI$1,0),0)</f>
        <v>8</v>
      </c>
      <c r="L26" s="735">
        <f>VLOOKUP($D$3&amp;"_"&amp;L$3,データシート2!$A:$SI,MATCH($G$2&amp;"_"&amp;$B26,データシート2!$A$1:$SI$1,0),0)</f>
        <v>6</v>
      </c>
      <c r="M26" s="735">
        <f>VLOOKUP($D$3&amp;"_"&amp;M$3,データシート2!$A:$SI,MATCH($G$2&amp;"_"&amp;$B26,データシート2!$A$1:$SI$1,0),0)</f>
        <v>7</v>
      </c>
      <c r="N26" s="735">
        <f>VLOOKUP($D$3&amp;"_"&amp;N$3,データシート2!$A:$SI,MATCH($G$2&amp;"_"&amp;$B26,データシート2!$A$1:$SI$1,0),0)</f>
        <v>7</v>
      </c>
      <c r="O26" s="735">
        <f>VLOOKUP($D$3&amp;"_"&amp;O$3,データシート2!$A:$SI,MATCH($G$2&amp;"_"&amp;$B26,データシート2!$A$1:$SI$1,0),0)</f>
        <v>7</v>
      </c>
      <c r="P26" s="735">
        <f>VLOOKUP($D$3&amp;"_"&amp;P$3,データシート2!$A:$SI,MATCH($G$2&amp;"_"&amp;$B26,データシート2!$A$1:$SI$1,0),0)</f>
        <v>7</v>
      </c>
      <c r="Q26" s="736">
        <f>VLOOKUP($D$3&amp;"_"&amp;Q$3,データシート2!$A:$SI,MATCH($G$2&amp;"_"&amp;$B26,データシート2!$A$1:$SI$1,0),0)</f>
        <v>7</v>
      </c>
      <c r="R26" s="924">
        <f>VLOOKUP($D$3&amp;"_"&amp;R$3,データシート2!$A:$SI,MATCH($R$2&amp;"_"&amp;$B26,データシート2!$A$1:$SI$1,0),0)</f>
        <v>76.998999999999995</v>
      </c>
      <c r="S26" s="925">
        <f>VLOOKUP($D$3&amp;"_"&amp;S$3,データシート2!$A:$SI,MATCH($R$2&amp;"_"&amp;$B26,データシート2!$A$1:$SI$1,0),0)</f>
        <v>87.421000000000006</v>
      </c>
      <c r="T26" s="925">
        <f>VLOOKUP($D$3&amp;"_"&amp;T$3,データシート2!$A:$SI,MATCH($R$2&amp;"_"&amp;$B26,データシート2!$A$1:$SI$1,0),0)</f>
        <v>97.855000000000004</v>
      </c>
      <c r="U26" s="925">
        <f>VLOOKUP($D$3&amp;"_"&amp;U$3,データシート2!$A:$SI,MATCH($R$2&amp;"_"&amp;$B26,データシート2!$A$1:$SI$1,0),0)</f>
        <v>94.539000000000001</v>
      </c>
      <c r="V26" s="925">
        <f>VLOOKUP($D$3&amp;"_"&amp;V$3,データシート2!$A:$SI,MATCH($R$2&amp;"_"&amp;$B26,データシート2!$A$1:$SI$1,0),0)</f>
        <v>92.015000000000001</v>
      </c>
      <c r="W26" s="925">
        <f>VLOOKUP($D$3&amp;"_"&amp;W$3,データシート2!$A:$SI,MATCH($R$2&amp;"_"&amp;$B26,データシート2!$A$1:$SI$1,0),0)</f>
        <v>86.744</v>
      </c>
      <c r="X26" s="925">
        <f>VLOOKUP($D$3&amp;"_"&amp;X$3,データシート2!$A:$SI,MATCH($R$2&amp;"_"&amp;$B26,データシート2!$A$1:$SI$1,0),0)</f>
        <v>93.772999999999996</v>
      </c>
      <c r="Y26" s="925">
        <f>VLOOKUP($D$3&amp;"_"&amp;Y$3,データシート2!$A:$SI,MATCH($R$2&amp;"_"&amp;$B26,データシート2!$A$1:$SI$1,0),0)</f>
        <v>91.727999999999994</v>
      </c>
      <c r="Z26" s="925">
        <f>VLOOKUP($D$3&amp;"_"&amp;Z$3,データシート2!$A:$SI,MATCH($R$2&amp;"_"&amp;$B26,データシート2!$A$1:$SI$1,0),0)</f>
        <v>84.513999999999996</v>
      </c>
      <c r="AA26" s="925">
        <f>VLOOKUP($D$3&amp;"_"&amp;AA$3,データシート2!$A:$SI,MATCH($R$2&amp;"_"&amp;$B26,データシート2!$A$1:$SI$1,0),0)</f>
        <v>72.349999999999994</v>
      </c>
      <c r="AB26" s="926">
        <f>VLOOKUP($D$3&amp;"_"&amp;AB$3,データシート2!$A:$SI,MATCH($R$2&amp;"_"&amp;$B26,データシート2!$A$1:$SI$1,0),0)</f>
        <v>76.244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6.9649999999999999</v>
      </c>
      <c r="S28" s="938">
        <f>VLOOKUP($D$3&amp;"_"&amp;S$3,データシート2!$A:$SI,MATCH($R$2&amp;"_"&amp;$C28,データシート2!$A$1:$SI$1,0),0)</f>
        <v>6.327</v>
      </c>
      <c r="T28" s="938">
        <f>VLOOKUP($D$3&amp;"_"&amp;T$3,データシート2!$A:$SI,MATCH($R$2&amp;"_"&amp;$C28,データシート2!$A$1:$SI$1,0),0)</f>
        <v>6.5780000000000003</v>
      </c>
      <c r="U28" s="938">
        <f>VLOOKUP($D$3&amp;"_"&amp;U$3,データシート2!$A:$SI,MATCH($R$2&amp;"_"&amp;$C28,データシート2!$A$1:$SI$1,0),0)</f>
        <v>6.0060000000000002</v>
      </c>
      <c r="V28" s="938">
        <f>VLOOKUP($D$3&amp;"_"&amp;V$3,データシート2!$A:$SI,MATCH($R$2&amp;"_"&amp;$C28,データシート2!$A$1:$SI$1,0),0)</f>
        <v>6.4770000000000003</v>
      </c>
      <c r="W28" s="938">
        <f>VLOOKUP($D$3&amp;"_"&amp;W$3,データシート2!$A:$SI,MATCH($R$2&amp;"_"&amp;$C28,データシート2!$A$1:$SI$1,0),0)</f>
        <v>7.3029999999999999</v>
      </c>
      <c r="X28" s="938">
        <f>VLOOKUP($D$3&amp;"_"&amp;X$3,データシート2!$A:$SI,MATCH($R$2&amp;"_"&amp;$C28,データシート2!$A$1:$SI$1,0),0)</f>
        <v>6.5759999999999996</v>
      </c>
      <c r="Y28" s="938">
        <f>VLOOKUP($D$3&amp;"_"&amp;Y$3,データシート2!$A:$SI,MATCH($R$2&amp;"_"&amp;$C28,データシート2!$A$1:$SI$1,0),0)</f>
        <v>7.3049999999999997</v>
      </c>
      <c r="Z28" s="938">
        <f>VLOOKUP($D$3&amp;"_"&amp;Z$3,データシート2!$A:$SI,MATCH($R$2&amp;"_"&amp;$C28,データシート2!$A$1:$SI$1,0),0)</f>
        <v>2.512</v>
      </c>
      <c r="AA28" s="938">
        <f>VLOOKUP($D$3&amp;"_"&amp;AA$3,データシート2!$A:$SI,MATCH($R$2&amp;"_"&amp;$C28,データシート2!$A$1:$SI$1,0),0)</f>
        <v>5.3330000000000002</v>
      </c>
      <c r="AB28" s="939">
        <f>VLOOKUP($D$3&amp;"_"&amp;AB$3,データシート2!$A:$SI,MATCH($R$2&amp;"_"&amp;$C28,データシート2!$A$1:$SI$1,0),0)</f>
        <v>7.52</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5.141</v>
      </c>
      <c r="S33" s="938">
        <f>VLOOKUP($D$3&amp;"_"&amp;S$3,データシート2!$A:$SI,MATCH($R$2&amp;"_"&amp;$C33,データシート2!$A$1:$SI$1,0),0)</f>
        <v>5.7309999999999999</v>
      </c>
      <c r="T33" s="938">
        <f>VLOOKUP($D$3&amp;"_"&amp;T$3,データシート2!$A:$SI,MATCH($R$2&amp;"_"&amp;$C33,データシート2!$A$1:$SI$1,0),0)</f>
        <v>6.4050000000000002</v>
      </c>
      <c r="U33" s="938">
        <f>VLOOKUP($D$3&amp;"_"&amp;U$3,データシート2!$A:$SI,MATCH($R$2&amp;"_"&amp;$C33,データシート2!$A$1:$SI$1,0),0)</f>
        <v>6.109</v>
      </c>
      <c r="V33" s="938">
        <f>VLOOKUP($D$3&amp;"_"&amp;V$3,データシート2!$A:$SI,MATCH($R$2&amp;"_"&amp;$C33,データシート2!$A$1:$SI$1,0),0)</f>
        <v>5.8760000000000003</v>
      </c>
      <c r="W33" s="938">
        <f>VLOOKUP($D$3&amp;"_"&amp;W$3,データシート2!$A:$SI,MATCH($R$2&amp;"_"&amp;$C33,データシート2!$A$1:$SI$1,0),0)</f>
        <v>6.0860000000000003</v>
      </c>
      <c r="X33" s="938">
        <f>VLOOKUP($D$3&amp;"_"&amp;X$3,データシート2!$A:$SI,MATCH($R$2&amp;"_"&amp;$C33,データシート2!$A$1:$SI$1,0),0)</f>
        <v>6.117</v>
      </c>
      <c r="Y33" s="938">
        <f>VLOOKUP($D$3&amp;"_"&amp;Y$3,データシート2!$A:$SI,MATCH($R$2&amp;"_"&amp;$C33,データシート2!$A$1:$SI$1,0),0)</f>
        <v>5.6310000000000002</v>
      </c>
      <c r="Z33" s="938">
        <f>VLOOKUP($D$3&amp;"_"&amp;Z$3,データシート2!$A:$SI,MATCH($R$2&amp;"_"&amp;$C33,データシート2!$A$1:$SI$1,0),0)</f>
        <v>5.2969999999999997</v>
      </c>
      <c r="AA33" s="938">
        <f>VLOOKUP($D$3&amp;"_"&amp;AA$3,データシート2!$A:$SI,MATCH($R$2&amp;"_"&amp;$C33,データシート2!$A$1:$SI$1,0),0)</f>
        <v>4.9240000000000004</v>
      </c>
      <c r="AB33" s="939">
        <f>VLOOKUP($D$3&amp;"_"&amp;AB$3,データシート2!$A:$SI,MATCH($R$2&amp;"_"&amp;$C33,データシート2!$A$1:$SI$1,0),0)</f>
        <v>5.0389999999999997</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2.6669999999999998</v>
      </c>
      <c r="S34" s="938">
        <f>VLOOKUP($D$3&amp;"_"&amp;S$3,データシート2!$A:$SI,MATCH($R$2&amp;"_"&amp;$C34,データシート2!$A$1:$SI$1,0),0)</f>
        <v>2.9969999999999999</v>
      </c>
      <c r="T34" s="938">
        <f>VLOOKUP($D$3&amp;"_"&amp;T$3,データシート2!$A:$SI,MATCH($R$2&amp;"_"&amp;$C34,データシート2!$A$1:$SI$1,0),0)</f>
        <v>3.1920000000000002</v>
      </c>
      <c r="U34" s="938">
        <f>VLOOKUP($D$3&amp;"_"&amp;U$3,データシート2!$A:$SI,MATCH($R$2&amp;"_"&amp;$C34,データシート2!$A$1:$SI$1,0),0)</f>
        <v>2.8839999999999999</v>
      </c>
      <c r="V34" s="938">
        <f>VLOOKUP($D$3&amp;"_"&amp;V$3,データシート2!$A:$SI,MATCH($R$2&amp;"_"&amp;$C34,データシート2!$A$1:$SI$1,0),0)</f>
        <v>2.64</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43.13</v>
      </c>
      <c r="S41" s="938">
        <f>VLOOKUP($D$3&amp;"_"&amp;S$3,データシート2!$A:$SI,MATCH($R$2&amp;"_"&amp;$C41,データシート2!$A$1:$SI$1,0),0)</f>
        <v>46.744999999999997</v>
      </c>
      <c r="T41" s="938">
        <f>VLOOKUP($D$3&amp;"_"&amp;T$3,データシート2!$A:$SI,MATCH($R$2&amp;"_"&amp;$C41,データシート2!$A$1:$SI$1,0),0)</f>
        <v>50.607999999999997</v>
      </c>
      <c r="U41" s="938">
        <f>VLOOKUP($D$3&amp;"_"&amp;U$3,データシート2!$A:$SI,MATCH($R$2&amp;"_"&amp;$C41,データシート2!$A$1:$SI$1,0),0)</f>
        <v>47.305999999999997</v>
      </c>
      <c r="V41" s="938">
        <f>VLOOKUP($D$3&amp;"_"&amp;V$3,データシート2!$A:$SI,MATCH($R$2&amp;"_"&amp;$C41,データシート2!$A$1:$SI$1,0),0)</f>
        <v>46.15</v>
      </c>
      <c r="W41" s="938">
        <f>VLOOKUP($D$3&amp;"_"&amp;W$3,データシート2!$A:$SI,MATCH($R$2&amp;"_"&amp;$C41,データシート2!$A$1:$SI$1,0),0)</f>
        <v>48.496000000000002</v>
      </c>
      <c r="X41" s="938">
        <f>VLOOKUP($D$3&amp;"_"&amp;X$3,データシート2!$A:$SI,MATCH($R$2&amp;"_"&amp;$C41,データシート2!$A$1:$SI$1,0),0)</f>
        <v>50.526000000000003</v>
      </c>
      <c r="Y41" s="938">
        <f>VLOOKUP($D$3&amp;"_"&amp;Y$3,データシート2!$A:$SI,MATCH($R$2&amp;"_"&amp;$C41,データシート2!$A$1:$SI$1,0),0)</f>
        <v>48.75</v>
      </c>
      <c r="Z41" s="938">
        <f>VLOOKUP($D$3&amp;"_"&amp;Z$3,データシート2!$A:$SI,MATCH($R$2&amp;"_"&amp;$C41,データシート2!$A$1:$SI$1,0),0)</f>
        <v>48.764000000000003</v>
      </c>
      <c r="AA41" s="938">
        <f>VLOOKUP($D$3&amp;"_"&amp;AA$3,データシート2!$A:$SI,MATCH($R$2&amp;"_"&amp;$C41,データシート2!$A$1:$SI$1,0),0)</f>
        <v>40.667000000000002</v>
      </c>
      <c r="AB41" s="939">
        <f>VLOOKUP($D$3&amp;"_"&amp;AB$3,データシート2!$A:$SI,MATCH($R$2&amp;"_"&amp;$C41,データシート2!$A$1:$SI$1,0),0)</f>
        <v>38.485999999999997</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0</v>
      </c>
      <c r="S43" s="938">
        <f>VLOOKUP($D$3&amp;"_"&amp;S$3,データシート2!$A:$SI,MATCH($R$2&amp;"_"&amp;$C43,データシート2!$A$1:$SI$1,0),0)</f>
        <v>2.6120000000000001</v>
      </c>
      <c r="T43" s="938">
        <f>VLOOKUP($D$3&amp;"_"&amp;T$3,データシート2!$A:$SI,MATCH($R$2&amp;"_"&amp;$C43,データシート2!$A$1:$SI$1,0),0)</f>
        <v>3.87</v>
      </c>
      <c r="U43" s="938">
        <f>VLOOKUP($D$3&amp;"_"&amp;U$3,データシート2!$A:$SI,MATCH($R$2&amp;"_"&amp;$C43,データシート2!$A$1:$SI$1,0),0)</f>
        <v>2.4980000000000002</v>
      </c>
      <c r="V43" s="938">
        <f>VLOOKUP($D$3&amp;"_"&amp;V$3,データシート2!$A:$SI,MATCH($R$2&amp;"_"&amp;$C43,データシート2!$A$1:$SI$1,0),0)</f>
        <v>2.4340000000000002</v>
      </c>
      <c r="W43" s="938">
        <f>VLOOKUP($D$3&amp;"_"&amp;W$3,データシート2!$A:$SI,MATCH($R$2&amp;"_"&amp;$C43,データシート2!$A$1:$SI$1,0),0)</f>
        <v>2.61</v>
      </c>
      <c r="X43" s="938">
        <f>VLOOKUP($D$3&amp;"_"&amp;X$3,データシート2!$A:$SI,MATCH($R$2&amp;"_"&amp;$C43,データシート2!$A$1:$SI$1,0),0)</f>
        <v>2.6629999999999998</v>
      </c>
      <c r="Y43" s="938">
        <f>VLOOKUP($D$3&amp;"_"&amp;Y$3,データシート2!$A:$SI,MATCH($R$2&amp;"_"&amp;$C43,データシート2!$A$1:$SI$1,0),0)</f>
        <v>2.742</v>
      </c>
      <c r="Z43" s="938">
        <f>VLOOKUP($D$3&amp;"_"&amp;Z$3,データシート2!$A:$SI,MATCH($R$2&amp;"_"&amp;$C43,データシート2!$A$1:$SI$1,0),0)</f>
        <v>2.4009999999999998</v>
      </c>
      <c r="AA43" s="938">
        <f>VLOOKUP($D$3&amp;"_"&amp;AA$3,データシート2!$A:$SI,MATCH($R$2&amp;"_"&amp;$C43,データシート2!$A$1:$SI$1,0),0)</f>
        <v>2.06</v>
      </c>
      <c r="AB43" s="939">
        <f>VLOOKUP($D$3&amp;"_"&amp;AB$3,データシート2!$A:$SI,MATCH($R$2&amp;"_"&amp;$C43,データシート2!$A$1:$SI$1,0),0)</f>
        <v>2.3959999999999999</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7.8120000000000003</v>
      </c>
      <c r="S46" s="938">
        <f>VLOOKUP($D$3&amp;"_"&amp;S$3,データシート2!$A:$SI,MATCH($R$2&amp;"_"&amp;$C46,データシート2!$A$1:$SI$1,0),0)</f>
        <v>10.034000000000001</v>
      </c>
      <c r="T46" s="938">
        <f>VLOOKUP($D$3&amp;"_"&amp;T$3,データシート2!$A:$SI,MATCH($R$2&amp;"_"&amp;$C46,データシート2!$A$1:$SI$1,0),0)</f>
        <v>11.433999999999999</v>
      </c>
      <c r="U46" s="938">
        <f>VLOOKUP($D$3&amp;"_"&amp;U$3,データシート2!$A:$SI,MATCH($R$2&amp;"_"&amp;$C46,データシート2!$A$1:$SI$1,0),0)</f>
        <v>14.840999999999999</v>
      </c>
      <c r="V46" s="938">
        <f>VLOOKUP($D$3&amp;"_"&amp;V$3,データシート2!$A:$SI,MATCH($R$2&amp;"_"&amp;$C46,データシート2!$A$1:$SI$1,0),0)</f>
        <v>14.853</v>
      </c>
      <c r="W46" s="938">
        <f>VLOOKUP($D$3&amp;"_"&amp;W$3,データシート2!$A:$SI,MATCH($R$2&amp;"_"&amp;$C46,データシート2!$A$1:$SI$1,0),0)</f>
        <v>14.182</v>
      </c>
      <c r="X46" s="938">
        <f>VLOOKUP($D$3&amp;"_"&amp;X$3,データシート2!$A:$SI,MATCH($R$2&amp;"_"&amp;$C46,データシート2!$A$1:$SI$1,0),0)</f>
        <v>14.465999999999999</v>
      </c>
      <c r="Y46" s="938">
        <f>VLOOKUP($D$3&amp;"_"&amp;Y$3,データシート2!$A:$SI,MATCH($R$2&amp;"_"&amp;$C46,データシート2!$A$1:$SI$1,0),0)</f>
        <v>14.478999999999999</v>
      </c>
      <c r="Z46" s="938">
        <f>VLOOKUP($D$3&amp;"_"&amp;Z$3,データシート2!$A:$SI,MATCH($R$2&amp;"_"&amp;$C46,データシート2!$A$1:$SI$1,0),0)</f>
        <v>13.488</v>
      </c>
      <c r="AA46" s="938">
        <f>VLOOKUP($D$3&amp;"_"&amp;AA$3,データシート2!$A:$SI,MATCH($R$2&amp;"_"&amp;$C46,データシート2!$A$1:$SI$1,0),0)</f>
        <v>8.0809999999999995</v>
      </c>
      <c r="AB46" s="939">
        <f>VLOOKUP($D$3&amp;"_"&amp;AB$3,データシート2!$A:$SI,MATCH($R$2&amp;"_"&amp;$C46,データシート2!$A$1:$SI$1,0),0)</f>
        <v>10.351000000000001</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0</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3.673</v>
      </c>
      <c r="S49" s="938">
        <f>VLOOKUP($D$3&amp;"_"&amp;S$3,データシート2!$A:$SI,MATCH($R$2&amp;"_"&amp;$C49,データシート2!$A$1:$SI$1,0),0)</f>
        <v>4.5599999999999996</v>
      </c>
      <c r="T49" s="938">
        <f>VLOOKUP($D$3&amp;"_"&amp;T$3,データシート2!$A:$SI,MATCH($R$2&amp;"_"&amp;$C49,データシート2!$A$1:$SI$1,0),0)</f>
        <v>5.6589999999999998</v>
      </c>
      <c r="U49" s="938">
        <f>VLOOKUP($D$3&amp;"_"&amp;U$3,データシート2!$A:$SI,MATCH($R$2&amp;"_"&amp;$C49,データシート2!$A$1:$SI$1,0),0)</f>
        <v>5.4580000000000002</v>
      </c>
      <c r="V49" s="938">
        <f>VLOOKUP($D$3&amp;"_"&amp;V$3,データシート2!$A:$SI,MATCH($R$2&amp;"_"&amp;$C49,データシート2!$A$1:$SI$1,0),0)</f>
        <v>4.899</v>
      </c>
      <c r="W49" s="938">
        <f>VLOOKUP($D$3&amp;"_"&amp;W$3,データシート2!$A:$SI,MATCH($R$2&amp;"_"&amp;$C49,データシート2!$A$1:$SI$1,0),0)</f>
        <v>0</v>
      </c>
      <c r="X49" s="938">
        <f>VLOOKUP($D$3&amp;"_"&amp;X$3,データシート2!$A:$SI,MATCH($R$2&amp;"_"&amp;$C49,データシート2!$A$1:$SI$1,0),0)</f>
        <v>5.1040000000000001</v>
      </c>
      <c r="Y49" s="938">
        <f>VLOOKUP($D$3&amp;"_"&amp;Y$3,データシート2!$A:$SI,MATCH($R$2&amp;"_"&amp;$C49,データシート2!$A$1:$SI$1,0),0)</f>
        <v>5.2279999999999998</v>
      </c>
      <c r="Z49" s="938">
        <f>VLOOKUP($D$3&amp;"_"&amp;Z$3,データシート2!$A:$SI,MATCH($R$2&amp;"_"&amp;$C49,データシート2!$A$1:$SI$1,0),0)</f>
        <v>5.1509999999999998</v>
      </c>
      <c r="AA49" s="938">
        <f>VLOOKUP($D$3&amp;"_"&amp;AA$3,データシート2!$A:$SI,MATCH($R$2&amp;"_"&amp;$C49,データシート2!$A$1:$SI$1,0),0)</f>
        <v>5.2519999999999998</v>
      </c>
      <c r="AB49" s="939">
        <f>VLOOKUP($D$3&amp;"_"&amp;AB$3,データシート2!$A:$SI,MATCH($R$2&amp;"_"&amp;$C49,データシート2!$A$1:$SI$1,0),0)</f>
        <v>5.399</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7.6109999999999998</v>
      </c>
      <c r="S51" s="938">
        <f>VLOOKUP($D$3&amp;"_"&amp;S$3,データシート2!$A:$SI,MATCH($R$2&amp;"_"&amp;$C51,データシート2!$A$1:$SI$1,0),0)</f>
        <v>8.4149999999999991</v>
      </c>
      <c r="T51" s="938">
        <f>VLOOKUP($D$3&amp;"_"&amp;T$3,データシート2!$A:$SI,MATCH($R$2&amp;"_"&amp;$C51,データシート2!$A$1:$SI$1,0),0)</f>
        <v>10.109</v>
      </c>
      <c r="U51" s="938">
        <f>VLOOKUP($D$3&amp;"_"&amp;U$3,データシート2!$A:$SI,MATCH($R$2&amp;"_"&amp;$C51,データシート2!$A$1:$SI$1,0),0)</f>
        <v>9.4369999999999994</v>
      </c>
      <c r="V51" s="938">
        <f>VLOOKUP($D$3&amp;"_"&amp;V$3,データシート2!$A:$SI,MATCH($R$2&amp;"_"&amp;$C51,データシート2!$A$1:$SI$1,0),0)</f>
        <v>8.6859999999999999</v>
      </c>
      <c r="W51" s="938">
        <f>VLOOKUP($D$3&amp;"_"&amp;W$3,データシート2!$A:$SI,MATCH($R$2&amp;"_"&amp;$C51,データシート2!$A$1:$SI$1,0),0)</f>
        <v>8.0670000000000002</v>
      </c>
      <c r="X51" s="938">
        <f>VLOOKUP($D$3&amp;"_"&amp;X$3,データシート2!$A:$SI,MATCH($R$2&amp;"_"&amp;$C51,データシート2!$A$1:$SI$1,0),0)</f>
        <v>8.3209999999999997</v>
      </c>
      <c r="Y51" s="938">
        <f>VLOOKUP($D$3&amp;"_"&amp;Y$3,データシート2!$A:$SI,MATCH($R$2&amp;"_"&amp;$C51,データシート2!$A$1:$SI$1,0),0)</f>
        <v>7.593</v>
      </c>
      <c r="Z51" s="938">
        <f>VLOOKUP($D$3&amp;"_"&amp;Z$3,データシート2!$A:$SI,MATCH($R$2&amp;"_"&amp;$C51,データシート2!$A$1:$SI$1,0),0)</f>
        <v>6.9009999999999998</v>
      </c>
      <c r="AA51" s="938">
        <f>VLOOKUP($D$3&amp;"_"&amp;AA$3,データシート2!$A:$SI,MATCH($R$2&amp;"_"&amp;$C51,データシート2!$A$1:$SI$1,0),0)</f>
        <v>6.0330000000000004</v>
      </c>
      <c r="AB51" s="939">
        <f>VLOOKUP($D$3&amp;"_"&amp;AB$3,データシート2!$A:$SI,MATCH($R$2&amp;"_"&amp;$C51,データシート2!$A$1:$SI$1,0),0)</f>
        <v>7.0529999999999999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2.274</v>
      </c>
      <c r="S62" s="925">
        <f>VLOOKUP($D$3&amp;"_"&amp;S$3,データシート2!$A:$SI,MATCH($R$2&amp;"_"&amp;$B62,データシート2!$A$1:$SI$1,0),0)</f>
        <v>2.9140000000000001</v>
      </c>
      <c r="T62" s="925">
        <f>VLOOKUP($D$3&amp;"_"&amp;T$3,データシート2!$A:$SI,MATCH($R$2&amp;"_"&amp;$B62,データシート2!$A$1:$SI$1,0),0)</f>
        <v>3.4409999999999998</v>
      </c>
      <c r="U62" s="925">
        <f>VLOOKUP($D$3&amp;"_"&amp;U$3,データシート2!$A:$SI,MATCH($R$2&amp;"_"&amp;$B62,データシート2!$A$1:$SI$1,0),0)</f>
        <v>3.3519999999999999</v>
      </c>
      <c r="V62" s="925">
        <f>VLOOKUP($D$3&amp;"_"&amp;V$3,データシート2!$A:$SI,MATCH($R$2&amp;"_"&amp;$B62,データシート2!$A$1:$SI$1,0),0)</f>
        <v>3.2360000000000002</v>
      </c>
      <c r="W62" s="925">
        <f>VLOOKUP($D$3&amp;"_"&amp;W$3,データシート2!$A:$SI,MATCH($R$2&amp;"_"&amp;$B62,データシート2!$A$1:$SI$1,0),0)</f>
        <v>3.218</v>
      </c>
      <c r="X62" s="925">
        <f>VLOOKUP($D$3&amp;"_"&amp;X$3,データシート2!$A:$SI,MATCH($R$2&amp;"_"&amp;$B62,データシート2!$A$1:$SI$1,0),0)</f>
        <v>3.0630000000000002</v>
      </c>
      <c r="Y62" s="925">
        <f>VLOOKUP($D$3&amp;"_"&amp;Y$3,データシート2!$A:$SI,MATCH($R$2&amp;"_"&amp;$B62,データシート2!$A$1:$SI$1,0),0)</f>
        <v>2.9849999999999999</v>
      </c>
      <c r="Z62" s="925">
        <f>VLOOKUP($D$3&amp;"_"&amp;Z$3,データシート2!$A:$SI,MATCH($R$2&amp;"_"&amp;$B62,データシート2!$A$1:$SI$1,0),0)</f>
        <v>2.8839999999999999</v>
      </c>
      <c r="AA62" s="925">
        <f>VLOOKUP($D$3&amp;"_"&amp;AA$3,データシート2!$A:$SI,MATCH($R$2&amp;"_"&amp;$B62,データシート2!$A$1:$SI$1,0),0)</f>
        <v>2.5190000000000001</v>
      </c>
      <c r="AB62" s="926">
        <f>VLOOKUP($D$3&amp;"_"&amp;AB$3,データシート2!$A:$SI,MATCH($R$2&amp;"_"&amp;$B62,データシート2!$A$1:$SI$1,0),0)</f>
        <v>2.343</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1</v>
      </c>
      <c r="H65" s="766">
        <f>VLOOKUP($D$3&amp;"_"&amp;H$3,データシート2!$A:$SI,MATCH($G$2&amp;"_"&amp;$C65,データシート2!$A$1:$SI$1,0),0)</f>
        <v>1</v>
      </c>
      <c r="I65" s="766">
        <f>VLOOKUP($D$3&amp;"_"&amp;I$3,データシート2!$A:$SI,MATCH($G$2&amp;"_"&amp;$C65,データシート2!$A$1:$SI$1,0),0)</f>
        <v>1</v>
      </c>
      <c r="J65" s="766">
        <f>VLOOKUP($D$3&amp;"_"&amp;J$3,データシート2!$A:$SI,MATCH($G$2&amp;"_"&amp;$C65,データシート2!$A$1:$SI$1,0),0)</f>
        <v>1</v>
      </c>
      <c r="K65" s="767">
        <f>VLOOKUP($D$3&amp;"_"&amp;K$3,データシート2!$A:$SI,MATCH($G$2&amp;"_"&amp;$C65,データシート2!$A$1:$SI$1,0),0)</f>
        <v>1</v>
      </c>
      <c r="L65" s="767">
        <f>VLOOKUP($D$3&amp;"_"&amp;L$3,データシート2!$A:$SI,MATCH($G$2&amp;"_"&amp;$C65,データシート2!$A$1:$SI$1,0),0)</f>
        <v>1</v>
      </c>
      <c r="M65" s="767">
        <f>VLOOKUP($D$3&amp;"_"&amp;M$3,データシート2!$A:$SI,MATCH($G$2&amp;"_"&amp;$C65,データシート2!$A$1:$SI$1,0),0)</f>
        <v>1</v>
      </c>
      <c r="N65" s="767">
        <f>VLOOKUP($D$3&amp;"_"&amp;N$3,データシート2!$A:$SI,MATCH($G$2&amp;"_"&amp;$C65,データシート2!$A$1:$SI$1,0),0)</f>
        <v>1</v>
      </c>
      <c r="O65" s="767">
        <f>VLOOKUP($D$3&amp;"_"&amp;O$3,データシート2!$A:$SI,MATCH($G$2&amp;"_"&amp;$C65,データシート2!$A$1:$SI$1,0),0)</f>
        <v>1</v>
      </c>
      <c r="P65" s="767">
        <f>VLOOKUP($D$3&amp;"_"&amp;P$3,データシート2!$A:$SI,MATCH($G$2&amp;"_"&amp;$C65,データシート2!$A$1:$SI$1,0),0)</f>
        <v>1</v>
      </c>
      <c r="Q65" s="768">
        <f>VLOOKUP($D$3&amp;"_"&amp;Q$3,データシート2!$A:$SI,MATCH($G$2&amp;"_"&amp;$C65,データシート2!$A$1:$SI$1,0),0)</f>
        <v>1</v>
      </c>
      <c r="R65" s="937">
        <f>VLOOKUP($D$3&amp;"_"&amp;R$3,データシート2!$A:$SI,MATCH($R$2&amp;"_"&amp;$C65,データシート2!$A$1:$SI$1,0),0)</f>
        <v>2.274</v>
      </c>
      <c r="S65" s="938">
        <f>VLOOKUP($D$3&amp;"_"&amp;S$3,データシート2!$A:$SI,MATCH($R$2&amp;"_"&amp;$C65,データシート2!$A$1:$SI$1,0),0)</f>
        <v>2.9140000000000001</v>
      </c>
      <c r="T65" s="938">
        <f>VLOOKUP($D$3&amp;"_"&amp;T$3,データシート2!$A:$SI,MATCH($R$2&amp;"_"&amp;$C65,データシート2!$A$1:$SI$1,0),0)</f>
        <v>3.4409999999999998</v>
      </c>
      <c r="U65" s="938">
        <f>VLOOKUP($D$3&amp;"_"&amp;U$3,データシート2!$A:$SI,MATCH($R$2&amp;"_"&amp;$C65,データシート2!$A$1:$SI$1,0),0)</f>
        <v>3.3519999999999999</v>
      </c>
      <c r="V65" s="938">
        <f>VLOOKUP($D$3&amp;"_"&amp;V$3,データシート2!$A:$SI,MATCH($R$2&amp;"_"&amp;$C65,データシート2!$A$1:$SI$1,0),0)</f>
        <v>3.2360000000000002</v>
      </c>
      <c r="W65" s="938">
        <f>VLOOKUP($D$3&amp;"_"&amp;W$3,データシート2!$A:$SI,MATCH($R$2&amp;"_"&amp;$C65,データシート2!$A$1:$SI$1,0),0)</f>
        <v>3.218</v>
      </c>
      <c r="X65" s="938">
        <f>VLOOKUP($D$3&amp;"_"&amp;X$3,データシート2!$A:$SI,MATCH($R$2&amp;"_"&amp;$C65,データシート2!$A$1:$SI$1,0),0)</f>
        <v>3.0630000000000002</v>
      </c>
      <c r="Y65" s="938">
        <f>VLOOKUP($D$3&amp;"_"&amp;Y$3,データシート2!$A:$SI,MATCH($R$2&amp;"_"&amp;$C65,データシート2!$A$1:$SI$1,0),0)</f>
        <v>2.9849999999999999</v>
      </c>
      <c r="Z65" s="938">
        <f>VLOOKUP($D$3&amp;"_"&amp;Z$3,データシート2!$A:$SI,MATCH($R$2&amp;"_"&amp;$C65,データシート2!$A$1:$SI$1,0),0)</f>
        <v>2.8839999999999999</v>
      </c>
      <c r="AA65" s="938">
        <f>VLOOKUP($D$3&amp;"_"&amp;AA$3,データシート2!$A:$SI,MATCH($R$2&amp;"_"&amp;$C65,データシート2!$A$1:$SI$1,0),0)</f>
        <v>2.5190000000000001</v>
      </c>
      <c r="AB65" s="939">
        <f>VLOOKUP($D$3&amp;"_"&amp;AB$3,データシート2!$A:$SI,MATCH($R$2&amp;"_"&amp;$C65,データシート2!$A$1:$SI$1,0),0)</f>
        <v>2.343</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6.8940000000000001</v>
      </c>
      <c r="V68" s="925">
        <f>VLOOKUP($D$3&amp;"_"&amp;V$3,データシート2!$A:$SI,MATCH($R$2&amp;"_"&amp;$B68,データシート2!$A$1:$SI$1,0),0)</f>
        <v>6.7309999999999999</v>
      </c>
      <c r="W68" s="925">
        <f>VLOOKUP($D$3&amp;"_"&amp;W$3,データシート2!$A:$SI,MATCH($R$2&amp;"_"&amp;$B68,データシート2!$A$1:$SI$1,0),0)</f>
        <v>6.8070000000000004</v>
      </c>
      <c r="X68" s="925">
        <f>VLOOKUP($D$3&amp;"_"&amp;X$3,データシート2!$A:$SI,MATCH($R$2&amp;"_"&amp;$B68,データシート2!$A$1:$SI$1,0),0)</f>
        <v>6.657</v>
      </c>
      <c r="Y68" s="925">
        <f>VLOOKUP($D$3&amp;"_"&amp;Y$3,データシート2!$A:$SI,MATCH($R$2&amp;"_"&amp;$B68,データシート2!$A$1:$SI$1,0),0)</f>
        <v>6.8819999999999997</v>
      </c>
      <c r="Z68" s="925">
        <f>VLOOKUP($D$3&amp;"_"&amp;Z$3,データシート2!$A:$SI,MATCH($R$2&amp;"_"&amp;$B68,データシート2!$A$1:$SI$1,0),0)</f>
        <v>6.8159999999999998</v>
      </c>
      <c r="AA68" s="925">
        <f>VLOOKUP($D$3&amp;"_"&amp;AA$3,データシート2!$A:$SI,MATCH($R$2&amp;"_"&amp;$B68,データシート2!$A$1:$SI$1,0),0)</f>
        <v>7.165</v>
      </c>
      <c r="AB68" s="926">
        <f>VLOOKUP($D$3&amp;"_"&amp;AB$3,データシート2!$A:$SI,MATCH($R$2&amp;"_"&amp;$B68,データシート2!$A$1:$SI$1,0),0)</f>
        <v>6.7690000000000001</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1</v>
      </c>
      <c r="K71" s="767">
        <f>VLOOKUP($D$3&amp;"_"&amp;K$3,データシート2!$A:$SI,MATCH($G$2&amp;"_"&amp;$C71,データシート2!$A$1:$SI$1,0),0)</f>
        <v>1</v>
      </c>
      <c r="L71" s="767">
        <f>VLOOKUP($D$3&amp;"_"&amp;L$3,データシート2!$A:$SI,MATCH($G$2&amp;"_"&amp;$C71,データシート2!$A$1:$SI$1,0),0)</f>
        <v>1</v>
      </c>
      <c r="M71" s="767">
        <f>VLOOKUP($D$3&amp;"_"&amp;M$3,データシート2!$A:$SI,MATCH($G$2&amp;"_"&amp;$C71,データシート2!$A$1:$SI$1,0),0)</f>
        <v>1</v>
      </c>
      <c r="N71" s="767">
        <f>VLOOKUP($D$3&amp;"_"&amp;N$3,データシート2!$A:$SI,MATCH($G$2&amp;"_"&amp;$C71,データシート2!$A$1:$SI$1,0),0)</f>
        <v>1</v>
      </c>
      <c r="O71" s="767">
        <f>VLOOKUP($D$3&amp;"_"&amp;O$3,データシート2!$A:$SI,MATCH($G$2&amp;"_"&amp;$C71,データシート2!$A$1:$SI$1,0),0)</f>
        <v>1</v>
      </c>
      <c r="P71" s="767">
        <f>VLOOKUP($D$3&amp;"_"&amp;P$3,データシート2!$A:$SI,MATCH($G$2&amp;"_"&amp;$C71,データシート2!$A$1:$SI$1,0),0)</f>
        <v>1</v>
      </c>
      <c r="Q71" s="768">
        <f>VLOOKUP($D$3&amp;"_"&amp;Q$3,データシート2!$A:$SI,MATCH($G$2&amp;"_"&amp;$C71,データシート2!$A$1:$SI$1,0),0)</f>
        <v>1</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6.8940000000000001</v>
      </c>
      <c r="V71" s="938">
        <f>VLOOKUP($D$3&amp;"_"&amp;V$3,データシート2!$A:$SI,MATCH($R$2&amp;"_"&amp;$C71,データシート2!$A$1:$SI$1,0),0)</f>
        <v>6.7309999999999999</v>
      </c>
      <c r="W71" s="938">
        <f>VLOOKUP($D$3&amp;"_"&amp;W$3,データシート2!$A:$SI,MATCH($R$2&amp;"_"&amp;$C71,データシート2!$A$1:$SI$1,0),0)</f>
        <v>6.8070000000000004</v>
      </c>
      <c r="X71" s="938">
        <f>VLOOKUP($D$3&amp;"_"&amp;X$3,データシート2!$A:$SI,MATCH($R$2&amp;"_"&amp;$C71,データシート2!$A$1:$SI$1,0),0)</f>
        <v>6.657</v>
      </c>
      <c r="Y71" s="938">
        <f>VLOOKUP($D$3&amp;"_"&amp;Y$3,データシート2!$A:$SI,MATCH($R$2&amp;"_"&amp;$C71,データシート2!$A$1:$SI$1,0),0)</f>
        <v>6.8819999999999997</v>
      </c>
      <c r="Z71" s="938">
        <f>VLOOKUP($D$3&amp;"_"&amp;Z$3,データシート2!$A:$SI,MATCH($R$2&amp;"_"&amp;$C71,データシート2!$A$1:$SI$1,0),0)</f>
        <v>6.8159999999999998</v>
      </c>
      <c r="AA71" s="938">
        <f>VLOOKUP($D$3&amp;"_"&amp;AA$3,データシート2!$A:$SI,MATCH($R$2&amp;"_"&amp;$C71,データシート2!$A$1:$SI$1,0),0)</f>
        <v>7.165</v>
      </c>
      <c r="AB71" s="939">
        <f>VLOOKUP($D$3&amp;"_"&amp;AB$3,データシート2!$A:$SI,MATCH($R$2&amp;"_"&amp;$C71,データシート2!$A$1:$SI$1,0),0)</f>
        <v>6.7690000000000001</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1</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2.4289999999999998</v>
      </c>
      <c r="V101" s="925">
        <f>VLOOKUP($D$3&amp;"_"&amp;V$3,データシート2!$A:$SI,MATCH($R$2&amp;"_"&amp;$B101,データシート2!$A$1:$SI$1,0),0)</f>
        <v>2.3679999999999999</v>
      </c>
      <c r="W101" s="925">
        <f>VLOOKUP($D$3&amp;"_"&amp;W$3,データシート2!$A:$SI,MATCH($R$2&amp;"_"&amp;$B101,データシート2!$A$1:$SI$1,0),0)</f>
        <v>2.194</v>
      </c>
      <c r="X101" s="925">
        <f>VLOOKUP($D$3&amp;"_"&amp;X$3,データシート2!$A:$SI,MATCH($R$2&amp;"_"&amp;$B101,データシート2!$A$1:$SI$1,0),0)</f>
        <v>2.0609999999999999</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1</v>
      </c>
      <c r="K102" s="743">
        <f>VLOOKUP($D$3&amp;"_"&amp;K$3,データシート2!$A:$SI,MATCH($G$2&amp;"_"&amp;$C102,データシート2!$A$1:$SI$1,0),0)</f>
        <v>1</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2.4289999999999998</v>
      </c>
      <c r="V102" s="928">
        <f>VLOOKUP($D$3&amp;"_"&amp;V$3,データシート2!$A:$SI,MATCH($R$2&amp;"_"&amp;$C102,データシート2!$A$1:$SI$1,0),0)</f>
        <v>2.3679999999999999</v>
      </c>
      <c r="W102" s="928">
        <f>VLOOKUP($D$3&amp;"_"&amp;W$3,データシート2!$A:$SI,MATCH($R$2&amp;"_"&amp;$C102,データシート2!$A$1:$SI$1,0),0)</f>
        <v>2.194</v>
      </c>
      <c r="X102" s="928">
        <f>VLOOKUP($D$3&amp;"_"&amp;X$3,データシート2!$A:$SI,MATCH($R$2&amp;"_"&amp;$C102,データシート2!$A$1:$SI$1,0),0)</f>
        <v>2.0609999999999999</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2025-03-04T09:32:21Z</dcterms:created>
  <dcterms:modified xsi:type="dcterms:W3CDTF">2025-03-04T09:32:22Z</dcterms:modified>
  <cp:category/>
  <cp:contentStatus/>
</cp:coreProperties>
</file>