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125516-39A5-4973-8A66-CC145B9E95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<sst xmlns="http://schemas.openxmlformats.org/spreadsheetml/2006/main" count="16797" uniqueCount="2544">
  <si>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</si>
  <si>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</si>
  <si>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</si>
  <si>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</si>
  <si>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</si>
  <si>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</si>
  <si>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</si>
  <si>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</si>
  <si>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</si>
  <si>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</si>
  <si>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</si>
  <si>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</si>
  <si>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</si>
  <si>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</si>
  <si>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</si>
  <si>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</si>
  <si>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</si>
  <si>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</si>
  <si>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</si>
  <si>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</si>
  <si>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</si>
  <si>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</si>
  <si>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</si>
  <si>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</si>
  <si>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</si>
  <si>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</si>
  <si>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</si>
  <si>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</si>
  <si>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</si>
  <si>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</si>
  <si>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</si>
  <si>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</si>
  <si>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</si>
  <si>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</si>
  <si>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</si>
  <si>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</si>
  <si>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</si>
  <si>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</si>
  <si>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</si>
  <si>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</si>
  <si>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</si>
  <si>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</si>
  <si>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</si>
  <si>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</si>
  <si>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</si>
  <si>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</si>
  <si>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</si>
  <si>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</si>
  <si>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</si>
  <si>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</si>
  <si>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</si>
  <si>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</si>
  <si>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</si>
  <si>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</si>
  <si>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</si>
  <si>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</si>
  <si>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</si>
  <si>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</si>
  <si>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</si>
  <si>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</si>
  <si>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</si>
  <si>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</si>
  <si>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</si>
  <si>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</si>
  <si>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</si>
  <si>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</si>
  <si>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</si>
  <si>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</si>
  <si>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</si>
  <si>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</si>
  <si>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</si>
  <si>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</si>
  <si>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</si>
  <si>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</si>
  <si>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</si>
  <si>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</si>
  <si>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</si>
  <si>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</si>
  <si>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</si>
  <si>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</si>
  <si>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</si>
  <si>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</si>
  <si>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</si>
  <si>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</si>
  <si>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</si>
  <si>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</si>
  <si>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</si>
  <si>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</si>
  <si>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</si>
  <si>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</si>
  <si>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</si>
  <si>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</si>
  <si>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</si>
  <si>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</si>
  <si>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</si>
  <si>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</si>
  <si>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</si>
  <si>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</si>
  <si>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</si>
  <si>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</si>
  <si>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</si>
  <si>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</si>
  <si>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</si>
  <si>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</si>
  <si>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</si>
  <si>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</si>
  <si>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</si>
  <si>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</si>
  <si>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</si>
  <si>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</si>
  <si>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</si>
  <si>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</si>
  <si>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</si>
  <si>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</si>
  <si>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</si>
  <si>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</si>
  <si>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</si>
  <si>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</si>
  <si>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</si>
  <si>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</si>
  <si>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</si>
  <si>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</si>
  <si>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</si>
  <si>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</si>
  <si>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</si>
  <si>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</si>
  <si>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</si>
  <si>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</si>
  <si>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</si>
  <si>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</si>
  <si>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</si>
  <si>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</si>
  <si>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</si>
  <si>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</si>
  <si>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</si>
  <si>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</si>
  <si>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</si>
  <si>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</si>
  <si>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</si>
  <si>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</si>
  <si>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</si>
  <si>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</si>
  <si>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</si>
  <si>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</si>
  <si>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</si>
  <si>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</si>
  <si>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</si>
  <si>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</si>
  <si>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</si>
  <si>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</si>
  <si>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</si>
  <si>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</si>
  <si>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</si>
  <si>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</si>
  <si>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</si>
  <si>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</si>
  <si>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</si>
  <si>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</si>
  <si>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</si>
  <si>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</si>
  <si>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</si>
  <si>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</si>
  <si>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</si>
  <si>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</si>
  <si>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</si>
  <si>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</si>
  <si>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</si>
  <si>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</si>
  <si>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</si>
  <si>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</si>
  <si>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</si>
  <si>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</si>
  <si>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</si>
  <si>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</si>
  <si>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</si>
  <si>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</si>
  <si>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</si>
  <si>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</si>
  <si>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</si>
  <si>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</si>
  <si>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</si>
  <si>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</si>
  <si>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</si>
  <si>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</si>
  <si>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</si>
  <si>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</si>
  <si>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</si>
  <si>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</si>
  <si>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</si>
  <si>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</si>
  <si>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</si>
  <si>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</si>
  <si>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</si>
  <si>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</si>
  <si>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</si>
  <si>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</si>
  <si>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</si>
  <si>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</si>
  <si>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</si>
  <si>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</si>
  <si>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</si>
  <si>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</si>
  <si>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</si>
  <si>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</si>
  <si>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</si>
  <si>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</si>
  <si>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</si>
  <si>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</si>
  <si>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</si>
  <si>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</si>
  <si>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</si>
  <si>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</si>
  <si>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</si>
  <si>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</si>
  <si>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</si>
  <si>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</si>
  <si>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</si>
  <si>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</si>
  <si>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</si>
  <si>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</si>
  <si>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</si>
  <si>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</si>
  <si>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</si>
  <si>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</si>
  <si>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</si>
  <si>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</si>
  <si>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</si>
  <si>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</si>
  <si>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</si>
  <si>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</si>
  <si>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</si>
  <si>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</si>
  <si>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</si>
  <si>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</si>
  <si>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</si>
  <si>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</si>
  <si>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</si>
  <si>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</si>
  <si>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</si>
  <si>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</si>
  <si>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</si>
  <si>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</si>
  <si>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</si>
  <si>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</si>
  <si>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</si>
  <si>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</si>
  <si>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</si>
  <si>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</si>
  <si>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</si>
  <si>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</si>
  <si>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</si>
  <si>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</si>
  <si>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</si>
  <si>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</si>
  <si>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</si>
  <si>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</si>
  <si>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</si>
  <si>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</si>
  <si>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</si>
  <si>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</si>
  <si>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</si>
  <si>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</si>
  <si>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</si>
  <si>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</si>
  <si>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</si>
  <si>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</si>
  <si>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</si>
  <si>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</si>
  <si>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</si>
  <si>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</si>
  <si>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</si>
  <si>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</si>
  <si>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</si>
  <si>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</si>
  <si>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</si>
  <si>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</si>
  <si>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</si>
  <si>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</si>
  <si>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</si>
  <si>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</si>
  <si>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</si>
  <si>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</si>
  <si>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</si>
  <si>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</si>
  <si>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</si>
  <si>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</si>
  <si>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</si>
  <si>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</si>
  <si>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</si>
  <si>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</si>
  <si>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</si>
  <si>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</si>
  <si>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</si>
  <si>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</si>
  <si>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</si>
  <si>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</si>
  <si>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</si>
  <si>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</si>
  <si>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</si>
  <si>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</si>
  <si>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</si>
  <si>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</si>
  <si>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</si>
  <si>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</si>
  <si>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</si>
  <si>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</si>
  <si>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</si>
  <si>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</si>
  <si>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</si>
  <si>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</si>
  <si>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</si>
  <si>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</si>
  <si>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</si>
  <si>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</si>
  <si>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</si>
  <si>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</si>
  <si>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</si>
  <si>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</si>
  <si>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</si>
  <si>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</si>
  <si>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</si>
  <si>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</si>
  <si>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</si>
  <si>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</si>
  <si>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</si>
  <si>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</si>
  <si>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</si>
  <si>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</si>
  <si>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</si>
  <si>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</si>
  <si>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</si>
  <si>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</si>
  <si>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</si>
  <si>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</si>
  <si>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</si>
  <si>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</si>
  <si>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</si>
  <si>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</si>
  <si>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</si>
  <si>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</si>
  <si>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</si>
  <si>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</si>
  <si>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</si>
  <si>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</si>
  <si>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</si>
  <si>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</si>
  <si>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</si>
  <si>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</si>
  <si>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</si>
  <si>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</si>
  <si>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</si>
  <si>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</si>
  <si>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</si>
  <si>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</si>
  <si>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</si>
  <si>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</si>
  <si>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</si>
  <si>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</si>
  <si>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</si>
  <si>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</si>
  <si>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</si>
  <si>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</si>
  <si>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</si>
  <si>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</si>
  <si>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</si>
  <si>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</si>
  <si>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</si>
  <si>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</si>
  <si>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</si>
  <si>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</si>
  <si>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</si>
  <si>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</si>
  <si>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</si>
  <si>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</si>
  <si>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</si>
  <si>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</si>
  <si>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</si>
  <si>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</si>
  <si>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</si>
  <si>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</si>
  <si>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</si>
  <si>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</si>
  <si>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</si>
  <si>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</si>
  <si>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</si>
  <si>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</si>
  <si>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</si>
  <si>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</si>
  <si>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</si>
  <si>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</si>
  <si>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</si>
  <si>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</si>
  <si>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</si>
  <si>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</si>
  <si>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</si>
  <si>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</si>
  <si>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</si>
  <si>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</si>
  <si>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</si>
  <si>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</si>
  <si>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</si>
  <si>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</si>
  <si>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</si>
  <si>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</si>
  <si>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</si>
  <si>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</si>
  <si>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</si>
  <si>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</si>
  <si>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</si>
  <si>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</si>
  <si>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</si>
  <si>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</si>
  <si>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</si>
  <si>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</si>
  <si>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</si>
  <si>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</si>
  <si>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</si>
  <si>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</si>
  <si>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</si>
  <si>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</si>
  <si>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</si>
  <si>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</si>
  <si>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</si>
  <si>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</si>
  <si>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</si>
  <si>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</si>
  <si>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</si>
  <si>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</si>
  <si>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</si>
  <si>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</si>
  <si>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</si>
  <si>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</si>
  <si>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</si>
  <si>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</si>
  <si>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</si>
  <si>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</si>
  <si>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</si>
  <si>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</si>
  <si>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</si>
  <si>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</si>
  <si>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</si>
  <si>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</si>
  <si>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</si>
  <si>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</si>
  <si>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</si>
  <si>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</si>
  <si>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</si>
  <si>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</si>
  <si>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</si>
  <si>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</si>
  <si>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</si>
  <si>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</si>
  <si>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</si>
  <si>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</si>
  <si>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</si>
  <si>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</si>
  <si>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</si>
  <si>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</si>
  <si>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</si>
  <si>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</si>
  <si>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</si>
  <si>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</si>
  <si>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</si>
  <si>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</si>
  <si>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</si>
  <si>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</si>
  <si>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</si>
  <si>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</si>
  <si>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</si>
  <si>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</si>
  <si>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</si>
  <si>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</si>
  <si>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</si>
  <si>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</si>
  <si>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</si>
  <si>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</si>
  <si>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</si>
  <si>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</si>
  <si>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</si>
  <si>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</si>
  <si>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</si>
  <si>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</si>
  <si>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</si>
  <si>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</si>
  <si>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</si>
  <si>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</si>
  <si>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</si>
  <si>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</si>
  <si>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</si>
  <si>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</si>
  <si>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</si>
  <si>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</si>
  <si>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</si>
  <si>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</si>
  <si>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</si>
  <si>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</si>
  <si>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</si>
  <si>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</si>
  <si>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</si>
  <si>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</si>
  <si>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</si>
  <si>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</si>
  <si>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</si>
  <si>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</si>
  <si>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</si>
  <si>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</si>
  <si>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</si>
  <si>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</si>
  <si>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</si>
  <si>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</si>
  <si>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</si>
  <si>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</si>
  <si>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</si>
  <si>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</si>
  <si>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</si>
  <si>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</si>
  <si>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</si>
  <si>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</si>
  <si>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</si>
  <si>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</si>
  <si>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</si>
  <si>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</si>
  <si>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</si>
  <si>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</si>
  <si>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</si>
  <si>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</si>
  <si>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</si>
  <si>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</si>
  <si>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</si>
  <si>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</si>
  <si>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</si>
  <si>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</si>
  <si>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</si>
  <si>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</si>
  <si>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</si>
  <si>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</si>
  <si>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</si>
  <si>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</si>
  <si>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</si>
  <si>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</si>
  <si>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</si>
  <si>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</si>
  <si>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</si>
  <si>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</si>
  <si>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</si>
  <si>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</si>
  <si>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</si>
  <si>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</si>
  <si>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</si>
  <si>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</si>
  <si>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</si>
  <si>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</si>
  <si>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</si>
  <si>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</si>
  <si>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</si>
  <si>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</si>
  <si>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</si>
  <si>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</si>
  <si>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</si>
  <si>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</si>
  <si>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</si>
  <si>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</si>
  <si>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</si>
  <si>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</si>
  <si>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</si>
  <si>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</si>
  <si>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</si>
  <si>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</si>
  <si>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</si>
  <si>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</si>
  <si>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</si>
  <si>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</si>
  <si>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</si>
  <si>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</si>
  <si>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</si>
  <si>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</si>
  <si>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</si>
  <si>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</si>
  <si>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</si>
  <si>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</si>
  <si>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</si>
  <si>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</si>
  <si>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</si>
  <si>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</si>
  <si>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</si>
  <si>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</si>
  <si>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</si>
  <si>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</si>
  <si>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</si>
  <si>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</si>
  <si>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</si>
  <si>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</si>
  <si>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</si>
  <si>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</si>
  <si>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</si>
  <si>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</si>
  <si>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</si>
  <si>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</si>
  <si>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</si>
  <si>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</si>
  <si>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</si>
  <si>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</si>
  <si>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</si>
  <si>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</si>
  <si>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</si>
  <si>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</si>
  <si>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</si>
  <si>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</si>
  <si>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</si>
  <si>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</si>
  <si>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</si>
  <si>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</si>
  <si>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</si>
  <si>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</si>
  <si>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</si>
  <si>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</si>
  <si>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</si>
  <si>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</si>
  <si>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</si>
  <si>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</si>
  <si>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</si>
  <si>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</si>
  <si>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</si>
  <si>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</si>
  <si>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</si>
  <si>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</si>
  <si>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</si>
  <si>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</si>
  <si>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</si>
  <si>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</si>
  <si>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</si>
  <si>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</si>
  <si>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</si>
  <si>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</si>
  <si>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</si>
  <si>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</si>
  <si>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</si>
  <si>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</si>
  <si>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</si>
  <si>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</si>
  <si>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</si>
  <si>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</si>
  <si>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</si>
  <si>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</si>
  <si>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</si>
  <si>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</si>
  <si>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</si>
  <si>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</si>
  <si>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</si>
  <si>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</si>
  <si>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</si>
  <si>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</si>
  <si>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</si>
  <si>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</si>
  <si>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</si>
  <si>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</si>
  <si>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</si>
  <si>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</si>
  <si>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</si>
  <si>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</si>
  <si>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</si>
  <si>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</si>
  <si>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</si>
  <si>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</si>
  <si>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</si>
  <si>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</si>
  <si>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</si>
  <si>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</si>
  <si>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</si>
  <si>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</si>
  <si>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</si>
  <si>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</si>
  <si>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</si>
  <si>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</si>
  <si>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</si>
  <si>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</si>
  <si>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</si>
  <si>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</si>
  <si>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</si>
  <si>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</si>
  <si>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</si>
  <si>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</si>
  <si>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</si>
  <si>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</si>
  <si>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</si>
  <si>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</si>
  <si>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</si>
  <si>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</si>
  <si>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</si>
  <si>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</si>
  <si>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</si>
  <si>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</si>
  <si>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</si>
  <si>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</si>
  <si>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</si>
  <si>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</si>
  <si>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</si>
  <si>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</si>
  <si>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</si>
  <si>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</si>
  <si>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</si>
  <si>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</si>
  <si>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</si>
  <si>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</si>
  <si>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</si>
  <si>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</si>
  <si>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</si>
  <si>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</si>
  <si>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</si>
  <si>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</si>
  <si>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</si>
  <si>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</si>
  <si>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</si>
  <si>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</si>
  <si>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</si>
  <si>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</si>
  <si>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</si>
  <si>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</si>
  <si>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</si>
  <si>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</si>
  <si>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</si>
  <si>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</si>
  <si>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</si>
  <si>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</si>
  <si>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</si>
  <si>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</si>
  <si>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</si>
  <si>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</si>
  <si>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</si>
  <si>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</si>
  <si>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</si>
  <si>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</si>
  <si>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</si>
  <si>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</si>
  <si>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</si>
  <si>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</si>
  <si>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</si>
  <si>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</si>
  <si>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</si>
  <si>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</si>
  <si>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</si>
  <si>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</si>
  <si>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</si>
  <si>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</si>
  <si>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</si>
  <si>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</si>
  <si>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</si>
  <si>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</si>
  <si>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</si>
  <si>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</si>
  <si>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</si>
  <si>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</si>
  <si>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</si>
  <si>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</si>
  <si>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</si>
  <si>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</si>
  <si>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</si>
  <si>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</si>
  <si>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</si>
  <si>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</si>
  <si>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</si>
  <si>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</si>
  <si>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</si>
  <si>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</si>
  <si>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</si>
  <si>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</si>
  <si>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</si>
  <si>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</si>
  <si>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</si>
  <si>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</si>
  <si>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</si>
  <si>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</si>
  <si>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</si>
  <si>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</si>
  <si>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</si>
  <si>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</si>
  <si>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</si>
  <si>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</si>
  <si>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</si>
  <si>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</si>
  <si>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</si>
  <si>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</si>
  <si>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</si>
  <si>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</si>
  <si>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</si>
  <si>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</si>
  <si>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</si>
  <si>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</si>
  <si>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</si>
  <si>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</si>
  <si>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</si>
  <si>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</si>
  <si>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</si>
  <si>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</si>
  <si>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</si>
  <si>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</si>
  <si>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</si>
  <si>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</si>
  <si>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</si>
  <si>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</si>
  <si>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</si>
  <si>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</si>
  <si>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</si>
  <si>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</si>
  <si>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</si>
  <si>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</si>
  <si>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</si>
  <si>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</si>
  <si>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</si>
  <si>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</si>
  <si>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</si>
  <si>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</si>
  <si>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</si>
  <si>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</si>
  <si>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</si>
  <si>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</si>
  <si>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</si>
  <si>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</si>
  <si>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</si>
  <si>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</si>
  <si>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</si>
  <si>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</si>
  <si>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</si>
  <si>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</si>
  <si>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</si>
  <si>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</si>
  <si>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</si>
  <si>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</si>
  <si>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</si>
  <si>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</si>
  <si>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</si>
  <si>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</si>
  <si>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</si>
  <si>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</si>
  <si>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</si>
  <si>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</si>
  <si>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</si>
  <si>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</si>
  <si>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</si>
  <si>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</si>
  <si>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</si>
  <si>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</si>
  <si>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</si>
  <si>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</si>
  <si>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</si>
  <si>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</si>
  <si>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</si>
  <si>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</si>
  <si>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</si>
  <si>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</si>
  <si>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</si>
  <si>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</si>
  <si>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</si>
  <si>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</si>
  <si>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</si>
  <si>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</si>
  <si>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</si>
  <si>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</si>
  <si>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</si>
  <si>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</si>
  <si>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</si>
  <si>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</si>
  <si>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</si>
  <si>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</si>
  <si>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</si>
  <si>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</si>
  <si>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</si>
  <si>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</si>
  <si>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</si>
  <si>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</si>
  <si>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</si>
  <si>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</si>
  <si>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</si>
  <si>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</si>
  <si>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</si>
  <si>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</si>
  <si>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</si>
  <si>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</si>
  <si>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</si>
  <si>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</si>
  <si>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</si>
  <si>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</si>
  <si>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</si>
  <si>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</si>
  <si>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</si>
  <si>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</si>
  <si>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</si>
  <si>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</si>
  <si>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</si>
  <si>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</si>
  <si>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</si>
  <si>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</si>
  <si>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</si>
  <si>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</si>
  <si>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</si>
  <si>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</si>
  <si>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</si>
  <si>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</si>
  <si>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</si>
  <si>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</si>
  <si>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</si>
  <si>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</si>
  <si>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</si>
  <si>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</si>
  <si>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</si>
  <si>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</si>
  <si>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</si>
  <si>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</si>
  <si>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</si>
  <si>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</si>
  <si>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</si>
  <si>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</si>
  <si>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</si>
  <si>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</si>
  <si>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</si>
  <si>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</si>
  <si>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</si>
  <si>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</si>
  <si>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</si>
  <si>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</si>
  <si>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</si>
  <si>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</si>
  <si>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</si>
  <si>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</si>
  <si>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</si>
  <si>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</si>
  <si>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</si>
  <si>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</si>
  <si>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</si>
  <si>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</si>
  <si>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</si>
  <si>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</si>
  <si>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</si>
  <si>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</si>
  <si>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</si>
  <si>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</si>
  <si>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</si>
  <si>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</si>
  <si>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</si>
  <si>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</si>
  <si>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</si>
  <si>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</si>
  <si>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</si>
  <si>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</si>
  <si>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</si>
  <si>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</si>
  <si>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</si>
  <si>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</si>
  <si>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</si>
  <si>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</si>
  <si>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</si>
  <si>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</si>
  <si>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</si>
  <si>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</si>
  <si>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</si>
  <si>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</si>
  <si>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</si>
  <si>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</si>
  <si>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</si>
  <si>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</si>
  <si>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</si>
  <si>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</si>
  <si>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</si>
  <si>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</si>
  <si>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</si>
  <si>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</si>
  <si>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</si>
  <si>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</si>
  <si>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</si>
  <si>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</si>
  <si>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</si>
  <si>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</si>
  <si>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</si>
  <si>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</si>
  <si>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</si>
  <si>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</si>
  <si>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</si>
  <si>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</si>
  <si>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</si>
  <si>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</si>
  <si>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</si>
  <si>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</si>
  <si>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</si>
  <si>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</si>
  <si>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</si>
  <si>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</si>
  <si>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</si>
  <si>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</si>
  <si>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</si>
  <si>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</si>
  <si>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</si>
  <si>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</si>
  <si>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</si>
  <si>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</si>
  <si>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</si>
  <si>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</si>
  <si>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</si>
  <si>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</si>
  <si>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</si>
  <si>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</si>
  <si>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</si>
  <si>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</si>
  <si>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</si>
  <si>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</si>
  <si>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</si>
  <si>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</si>
  <si>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</si>
  <si>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</si>
  <si>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</si>
  <si>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</si>
  <si>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</si>
  <si>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</si>
  <si>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</si>
  <si>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</si>
  <si>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</si>
  <si>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</si>
  <si>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</si>
  <si>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</si>
  <si>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</si>
  <si>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</si>
  <si>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</si>
  <si>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</si>
  <si>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</si>
  <si>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</si>
  <si>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</si>
  <si>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</si>
  <si>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</si>
  <si>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</si>
  <si>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</si>
  <si>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</si>
  <si>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</si>
  <si>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</si>
  <si>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</si>
  <si>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</si>
  <si>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</si>
  <si>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</si>
  <si>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</si>
  <si>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</si>
  <si>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</si>
  <si>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</si>
  <si>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</si>
  <si>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</si>
  <si>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</si>
  <si>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</si>
  <si>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</si>
  <si>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</si>
  <si>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</si>
  <si>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</si>
  <si>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</si>
  <si>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</si>
  <si>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</si>
  <si>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</si>
  <si>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</si>
  <si>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</si>
  <si>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</si>
  <si>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</si>
  <si>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</si>
  <si>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</si>
  <si>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</si>
  <si>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</si>
  <si>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</si>
  <si>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</si>
  <si>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</si>
  <si>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</si>
  <si>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</si>
  <si>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</si>
  <si>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</si>
  <si>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</si>
  <si>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</si>
  <si>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</si>
  <si>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</si>
  <si>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</si>
  <si>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</si>
  <si>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</si>
  <si>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</si>
  <si>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</si>
  <si>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</si>
  <si>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</si>
  <si>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</si>
  <si>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</si>
  <si>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</si>
  <si>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</si>
  <si>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</si>
  <si>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</si>
  <si>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</si>
  <si>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</si>
  <si>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</si>
  <si>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</si>
  <si>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</si>
  <si>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</si>
  <si>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</si>
  <si>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</si>
  <si>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</si>
  <si>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</si>
  <si>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</si>
  <si>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</si>
  <si>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</si>
  <si>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</si>
  <si>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</si>
  <si>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</si>
  <si>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</si>
  <si>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</si>
  <si>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</si>
  <si>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</si>
  <si>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</si>
  <si>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</si>
  <si>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</si>
  <si>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</si>
  <si>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</si>
  <si>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</si>
  <si>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</si>
  <si>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</si>
  <si>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</si>
  <si>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</si>
  <si>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</si>
  <si>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</si>
  <si>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</si>
  <si>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</si>
  <si>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</si>
  <si>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</si>
  <si>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</si>
  <si>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</si>
  <si>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</si>
  <si>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</si>
  <si>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</si>
  <si>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</si>
  <si>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</si>
  <si>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</si>
  <si>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</si>
  <si>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</si>
  <si>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</si>
  <si>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</si>
  <si>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</si>
  <si>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</si>
  <si>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</si>
  <si>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</si>
  <si>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</si>
  <si>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</si>
  <si>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</si>
  <si>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</si>
  <si>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</si>
  <si>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</si>
  <si>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</si>
  <si>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</si>
  <si>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</si>
  <si>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</si>
  <si>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</si>
  <si>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</si>
  <si>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</si>
  <si>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</si>
  <si>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</si>
  <si>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</si>
  <si>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</si>
  <si>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</si>
  <si>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</si>
  <si>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</si>
  <si>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</si>
  <si>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</si>
  <si>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</si>
  <si>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</si>
  <si>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</si>
  <si>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</si>
  <si>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</si>
  <si>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</si>
  <si>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</si>
  <si>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</si>
  <si>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</si>
  <si>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</si>
  <si>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</si>
  <si>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</si>
  <si>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</si>
  <si>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</si>
  <si>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</si>
  <si>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</si>
  <si>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</si>
  <si>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</si>
  <si>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</si>
  <si>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</si>
  <si>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</si>
  <si>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</si>
  <si>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</si>
  <si>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</si>
  <si>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</si>
  <si>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</si>
  <si>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</si>
  <si>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</si>
  <si>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</si>
  <si>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</si>
  <si>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</si>
  <si>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</si>
  <si>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</si>
  <si>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</si>
  <si>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</si>
  <si>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</si>
  <si>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</si>
  <si>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</si>
  <si>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</si>
  <si>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</si>
  <si>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</si>
  <si>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</si>
  <si>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</si>
  <si>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</si>
  <si>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</si>
  <si>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</si>
  <si>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</si>
  <si>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</si>
  <si>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</si>
  <si>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</si>
  <si>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</si>
  <si>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</si>
  <si>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</si>
  <si>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</si>
  <si>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</si>
  <si>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</si>
  <si>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</si>
  <si>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</si>
  <si>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</si>
  <si>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</si>
  <si>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</si>
  <si>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</si>
  <si>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</si>
  <si>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</si>
  <si>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</si>
  <si>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</si>
  <si>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</si>
  <si>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</si>
  <si>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</si>
  <si>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</si>
  <si>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</si>
  <si>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</si>
  <si>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</si>
  <si>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</si>
  <si>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</si>
  <si>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</si>
  <si>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</si>
  <si>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</si>
  <si>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</si>
  <si>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</si>
  <si>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</si>
  <si>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</si>
  <si>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</si>
  <si>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</si>
  <si>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</si>
  <si>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</si>
  <si>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</si>
  <si>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</si>
  <si>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</si>
  <si>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</si>
  <si>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</si>
  <si>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</si>
  <si>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</si>
  <si>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</si>
  <si>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</si>
  <si>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</si>
  <si>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</si>
  <si>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</si>
  <si>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</si>
  <si>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</si>
  <si>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</si>
  <si>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</si>
  <si>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</si>
  <si>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</si>
  <si>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</si>
  <si>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</si>
  <si>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</si>
  <si>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</si>
  <si>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</si>
  <si>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</si>
  <si>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</si>
  <si>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</si>
  <si>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</si>
  <si>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</si>
  <si>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</si>
  <si>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</si>
  <si>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</si>
  <si>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</si>
  <si>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</si>
  <si>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</si>
  <si>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</si>
  <si>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</si>
  <si>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</si>
  <si>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</si>
  <si>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</si>
  <si>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</si>
  <si>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</si>
  <si>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</si>
  <si>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</si>
  <si>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</si>
  <si>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</si>
  <si>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</si>
  <si>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</si>
  <si>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</si>
  <si>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</si>
  <si>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</si>
  <si>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</si>
  <si>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</si>
  <si>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</si>
  <si>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</si>
  <si>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</si>
  <si>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</si>
  <si>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</si>
  <si>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</si>
  <si>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</si>
  <si>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</si>
  <si>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</si>
  <si>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</si>
  <si>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</si>
  <si>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</si>
  <si>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</si>
  <si>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</si>
  <si>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</si>
  <si>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</si>
  <si>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</si>
  <si>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</si>
  <si>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</si>
  <si>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</si>
  <si>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</si>
  <si>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</si>
  <si>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</si>
  <si>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</si>
  <si>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</si>
  <si>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</si>
  <si>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</si>
  <si>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</si>
  <si>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</si>
  <si>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</si>
  <si>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</si>
  <si>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</si>
  <si>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</si>
  <si>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</si>
  <si>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</si>
  <si>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</si>
  <si>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</si>
  <si>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</si>
  <si>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</si>
  <si>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</si>
  <si>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</si>
  <si>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</si>
  <si>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</si>
  <si>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</si>
  <si>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</si>
  <si>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</si>
  <si>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</si>
  <si>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</si>
  <si>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</si>
  <si>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</si>
  <si>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</si>
  <si>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</si>
  <si>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</si>
  <si>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</si>
  <si>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</si>
  <si>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</si>
  <si>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</si>
  <si>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</si>
  <si>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</si>
  <si>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</si>
  <si>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</si>
  <si>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</si>
  <si>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</si>
  <si>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</si>
  <si>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</si>
  <si>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</si>
  <si>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</si>
  <si>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</si>
  <si>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</si>
  <si>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</si>
  <si>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</si>
  <si>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</si>
  <si>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</si>
  <si>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</si>
  <si>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</si>
  <si>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</si>
  <si>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</si>
  <si>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</si>
  <si>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</si>
  <si>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</si>
  <si>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</si>
  <si>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</si>
  <si>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</si>
  <si>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</si>
  <si>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</si>
  <si>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</si>
  <si>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</si>
  <si>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</si>
  <si>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</si>
  <si>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</si>
  <si>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</si>
  <si>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</si>
  <si>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</si>
  <si>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</si>
  <si>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</si>
  <si>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</si>
  <si>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</si>
  <si>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</si>
  <si>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</si>
  <si>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</si>
  <si>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</si>
  <si>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</si>
  <si>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</si>
  <si>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</si>
  <si>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</si>
  <si>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</si>
  <si>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</si>
  <si>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</si>
  <si>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</si>
  <si>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</si>
  <si>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</si>
  <si>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</si>
  <si>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</si>
  <si>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</si>
  <si>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</si>
  <si>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</si>
  <si>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</si>
  <si>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</si>
  <si>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</si>
  <si>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</si>
  <si>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</si>
  <si>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</si>
  <si>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</si>
  <si>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</si>
  <si>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</si>
  <si>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</si>
  <si>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</si>
  <si>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</si>
  <si>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</si>
  <si>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</si>
  <si>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</si>
  <si>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</si>
  <si>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</si>
  <si>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</si>
  <si>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</si>
  <si>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</si>
  <si>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</si>
  <si>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</si>
  <si>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</si>
  <si>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</si>
  <si>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</si>
  <si>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</si>
  <si>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</si>
  <si>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</si>
  <si>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</si>
  <si>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</si>
  <si>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</si>
  <si>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</si>
  <si>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</si>
  <si>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</si>
  <si>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</si>
  <si>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</si>
  <si>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</si>
  <si>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</si>
  <si>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</si>
  <si>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</si>
  <si>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</si>
  <si>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</si>
  <si>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</si>
  <si>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</si>
  <si>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</si>
  <si>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</si>
  <si>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</si>
  <si>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</si>
  <si>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</si>
  <si>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</si>
  <si>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</si>
  <si>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</si>
  <si>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</si>
  <si>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</si>
  <si>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</si>
  <si>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</si>
  <si>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</si>
  <si>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</si>
  <si>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</si>
  <si>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</si>
  <si>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</si>
  <si>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</si>
  <si>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</si>
  <si>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</si>
  <si>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</si>
  <si>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</si>
  <si>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</si>
  <si>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</si>
  <si>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</si>
  <si>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</si>
  <si>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</si>
  <si>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</si>
  <si>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</si>
  <si>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</si>
  <si>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</si>
  <si>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</si>
  <si>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</si>
  <si>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</si>
  <si>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</si>
  <si>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</si>
  <si>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</si>
  <si>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</si>
  <si>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</si>
  <si>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</si>
  <si>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</si>
  <si>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</si>
  <si>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</si>
  <si>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</si>
  <si>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</si>
  <si>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</si>
  <si>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</si>
  <si>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</si>
  <si>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</si>
  <si>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</si>
  <si>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</si>
  <si>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</si>
  <si>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</si>
  <si>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</si>
  <si>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</si>
  <si>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</si>
  <si>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</si>
  <si>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</si>
  <si>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</si>
  <si>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</si>
  <si>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</si>
  <si>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</si>
  <si>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</si>
  <si>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</si>
  <si>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</si>
  <si>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</si>
  <si>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</si>
  <si>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</si>
  <si>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</si>
  <si>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</si>
  <si>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</si>
  <si>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</si>
  <si>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</si>
  <si>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</si>
  <si>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</si>
  <si>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</si>
  <si>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</si>
  <si>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</si>
  <si>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</si>
  <si>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</si>
  <si>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</si>
  <si>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</si>
  <si>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</si>
  <si>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</si>
  <si>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</si>
  <si>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</si>
  <si>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</si>
  <si>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</si>
  <si>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</si>
  <si>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</si>
  <si>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</si>
  <si>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</si>
  <si>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</si>
  <si>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</si>
  <si>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</si>
  <si>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</si>
  <si>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</si>
  <si>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</si>
  <si>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</si>
  <si>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</si>
  <si>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</si>
  <si>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</si>
  <si>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</si>
  <si>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</si>
  <si>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</si>
  <si>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</si>
  <si>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</si>
  <si>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</si>
  <si>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</si>
  <si>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</si>
  <si>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</si>
  <si>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</si>
  <si>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</si>
  <si>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</si>
  <si>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</si>
  <si>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</si>
  <si>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</si>
  <si>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</si>
  <si>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</si>
  <si>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</si>
  <si>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</si>
  <si>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</si>
  <si>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</si>
  <si>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</si>
  <si>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</si>
  <si>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</si>
  <si>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</si>
  <si>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</si>
  <si>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</si>
  <si>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</si>
  <si>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</si>
  <si>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</si>
  <si>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</si>
  <si>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</si>
  <si>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</si>
  <si>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</si>
  <si>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</si>
  <si>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</si>
  <si>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</si>
  <si>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</si>
  <si>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</si>
  <si>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</si>
  <si>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</si>
  <si>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</si>
  <si>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</si>
  <si>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</si>
  <si>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</si>
  <si>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</si>
  <si>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</si>
  <si>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</si>
  <si>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</si>
  <si>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</si>
  <si>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</si>
  <si>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</si>
  <si>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</si>
  <si>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</si>
  <si>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</si>
  <si>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</si>
  <si>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</si>
  <si>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</si>
  <si>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</si>
  <si>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</si>
  <si>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</si>
  <si>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</si>
  <si>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</si>
  <si>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</si>
  <si>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</si>
  <si>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</si>
  <si>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</si>
  <si>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</si>
  <si>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</si>
  <si>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</si>
  <si>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</si>
  <si>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</si>
  <si>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</si>
  <si>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</si>
  <si>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</si>
  <si>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</si>
  <si>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</si>
  <si>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</si>
  <si>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</si>
  <si>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</si>
  <si>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</si>
  <si>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</si>
  <si>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</si>
  <si>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</si>
  <si>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</si>
  <si>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</si>
  <si>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</si>
  <si>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</si>
  <si>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</si>
  <si>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</si>
  <si>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</si>
  <si>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</si>
  <si>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</si>
  <si>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</si>
  <si>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</si>
  <si>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</si>
  <si>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</si>
  <si>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</si>
  <si>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</si>
  <si>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</si>
  <si>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</si>
  <si>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</si>
  <si>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</si>
  <si>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</si>
  <si>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</si>
  <si>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</si>
  <si>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</si>
  <si>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</si>
  <si>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</si>
  <si>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</si>
  <si>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</si>
  <si>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</si>
  <si>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</si>
  <si>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</si>
  <si>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</si>
  <si>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</si>
  <si>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</si>
  <si>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</si>
  <si>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</si>
  <si>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</si>
  <si>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</si>
  <si>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</si>
  <si>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</si>
  <si>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</si>
  <si>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</si>
  <si>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</si>
  <si>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</si>
  <si>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</si>
  <si>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</si>
  <si>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</si>
  <si>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</si>
  <si>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</si>
  <si>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</si>
  <si>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</si>
  <si>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</si>
  <si>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</si>
  <si>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</si>
  <si>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</si>
  <si>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</si>
  <si>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</si>
  <si>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</si>
  <si>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</si>
  <si>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</si>
  <si>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</si>
  <si>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</si>
  <si>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</si>
  <si>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</si>
  <si>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</si>
  <si>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</si>
  <si>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</si>
  <si>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</si>
  <si>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</si>
  <si>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</si>
  <si>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</si>
  <si>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</si>
  <si>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</si>
  <si>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</si>
  <si>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</si>
  <si>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</si>
  <si>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</si>
  <si>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</si>
  <si>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</si>
  <si>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</si>
  <si>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</si>
  <si>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</si>
  <si>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</si>
  <si>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</si>
  <si>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</si>
  <si>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</si>
  <si>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</si>
  <si>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</si>
  <si>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</si>
  <si>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</si>
  <si>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</si>
  <si>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</si>
  <si>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</si>
  <si>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</si>
  <si>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</si>
  <si>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</si>
  <si>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</si>
  <si>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</si>
  <si>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</si>
  <si>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</si>
  <si>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</si>
  <si>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</si>
  <si>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</si>
  <si>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</si>
  <si>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</si>
  <si>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</si>
  <si>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</si>
  <si>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</si>
  <si>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</si>
  <si>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</si>
  <si>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</si>
  <si>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</si>
  <si>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</si>
  <si>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</si>
  <si>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</si>
  <si>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</si>
  <si>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</si>
  <si>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</si>
  <si>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</si>
  <si>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</si>
  <si>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</si>
  <si>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</si>
  <si>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</si>
  <si>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</si>
  <si>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</si>
  <si>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</si>
  <si>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</si>
  <si>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</si>
  <si>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</si>
  <si>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</si>
  <si>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</si>
  <si>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</si>
  <si>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</si>
  <si>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</si>
  <si>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</si>
  <si>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</si>
  <si>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</si>
  <si>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</si>
  <si>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</si>
  <si>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</si>
  <si>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</si>
  <si>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</si>
  <si>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</si>
  <si>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</si>
  <si>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</si>
  <si>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</si>
  <si>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</si>
  <si>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</si>
  <si>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</si>
  <si>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</si>
  <si>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</si>
  <si>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</si>
  <si>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</si>
  <si>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</si>
  <si>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</si>
  <si>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</si>
  <si>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</si>
  <si>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</si>
  <si>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</si>
  <si>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</si>
  <si>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</si>
  <si>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</si>
  <si>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</si>
  <si>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</si>
  <si>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</si>
  <si>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</si>
  <si>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</si>
  <si>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</si>
  <si>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</si>
  <si>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</si>
  <si>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</si>
  <si>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</si>
  <si>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</si>
  <si>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</si>
  <si>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</si>
  <si>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</si>
  <si>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</si>
  <si>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</si>
  <si>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</si>
  <si>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</si>
  <si>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</si>
  <si>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</si>
  <si>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</si>
  <si>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</si>
  <si>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</si>
  <si>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</si>
  <si>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</si>
  <si>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</si>
  <si>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</si>
  <si>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</si>
  <si>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</si>
  <si>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</si>
  <si>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</si>
  <si>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</si>
  <si>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</si>
  <si>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</si>
  <si>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</si>
  <si>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</si>
  <si>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</si>
  <si>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</si>
  <si>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</si>
  <si>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</si>
  <si>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</si>
  <si>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</si>
  <si>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</si>
  <si>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</si>
  <si>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</si>
  <si>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</si>
  <si>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</si>
  <si>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</si>
  <si>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</si>
  <si>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</si>
  <si>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</si>
  <si>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</si>
  <si>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</si>
  <si>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</si>
  <si>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</si>
  <si>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</si>
  <si>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</si>
  <si>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</si>
  <si>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</si>
  <si>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</si>
  <si>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</si>
  <si>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</si>
  <si>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</si>
  <si>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</si>
  <si>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</si>
  <si>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</si>
  <si>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</si>
  <si>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</si>
  <si>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</si>
  <si>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</si>
  <si>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</si>
  <si>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</si>
  <si>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</si>
  <si>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</si>
  <si>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</si>
  <si>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</si>
  <si>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</si>
  <si>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</si>
  <si>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</si>
  <si>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</si>
  <si>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</si>
  <si>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</si>
  <si>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</si>
  <si>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</si>
  <si>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</si>
  <si>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</si>
  <si>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</si>
  <si>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</si>
  <si>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</si>
  <si>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</si>
  <si>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</si>
  <si>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</si>
  <si>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</si>
  <si>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</si>
  <si>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</si>
  <si>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</si>
  <si>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</si>
  <si>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</si>
  <si>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</si>
  <si>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</si>
  <si>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</si>
  <si>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</si>
  <si>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</si>
  <si>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</si>
  <si>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</si>
  <si>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</si>
  <si>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</si>
  <si>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</si>
  <si>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</si>
  <si>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</si>
  <si>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</si>
  <si>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</si>
  <si>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</si>
  <si>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</si>
  <si>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</si>
  <si>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</si>
  <si>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</si>
  <si>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</si>
  <si>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</si>
  <si>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</si>
  <si>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</si>
  <si>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</si>
  <si>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</si>
  <si>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</si>
  <si>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</si>
  <si>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</si>
  <si>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</si>
  <si>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</si>
  <si>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</si>
  <si>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</si>
  <si>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</si>
  <si>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</si>
  <si>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</si>
  <si>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</si>
  <si>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</si>
  <si>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</si>
  <si>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</si>
  <si>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</si>
  <si>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</si>
  <si>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</si>
  <si>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</si>
  <si>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</si>
  <si>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</si>
  <si>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</si>
  <si>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</si>
  <si>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</si>
  <si>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</si>
  <si>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</si>
  <si>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</si>
  <si>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</si>
  <si>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</si>
  <si>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</si>
  <si>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</si>
  <si>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</si>
  <si>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</si>
  <si>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</si>
  <si>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</si>
  <si>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</si>
  <si>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</si>
  <si>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</si>
  <si>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</si>
  <si>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</si>
  <si>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</si>
  <si>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</si>
  <si>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</si>
  <si>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</si>
  <si>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</si>
  <si>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</si>
  <si>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</si>
  <si>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</si>
  <si>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</si>
  <si>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</si>
  <si>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</si>
  <si>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</si>
  <si>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</si>
  <si>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</si>
  <si>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</si>
  <si>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</si>
  <si>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</si>
  <si>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</si>
  <si>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</si>
  <si>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</si>
  <si>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</si>
  <si>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</si>
  <si>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</si>
  <si>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</si>
  <si>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</si>
  <si>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</si>
  <si>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</si>
  <si>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</si>
  <si>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</si>
  <si>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</si>
  <si>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</si>
  <si>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</si>
  <si>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</si>
  <si>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</si>
  <si>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</si>
  <si>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</si>
  <si>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</si>
  <si>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</si>
  <si>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</si>
  <si>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</si>
  <si>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</si>
  <si>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</si>
  <si>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</si>
  <si>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</si>
  <si>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</si>
  <si>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</si>
  <si>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</si>
  <si>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</si>
  <si>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</si>
  <si>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</si>
  <si>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</si>
  <si>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</si>
  <si>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</si>
  <si>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</si>
  <si>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</si>
  <si>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</si>
  <si>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</si>
  <si>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</si>
  <si>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</si>
  <si>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</si>
  <si>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</si>
  <si>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</si>
  <si>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</si>
  <si>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</si>
  <si>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</si>
  <si>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</si>
  <si>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</si>
  <si>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</si>
  <si>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</si>
  <si>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</si>
  <si>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</si>
  <si>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</si>
  <si>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</si>
  <si>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</si>
  <si>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</si>
  <si>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</si>
  <si>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</si>
  <si>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</si>
  <si>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</si>
  <si>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</si>
  <si>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</si>
  <si>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</si>
  <si>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</si>
  <si>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</si>
  <si>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</si>
  <si>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</si>
  <si>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</si>
  <si>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</si>
  <si>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</si>
  <si>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</si>
  <si>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</si>
  <si>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</si>
  <si>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</si>
  <si>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</si>
  <si>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</si>
  <si>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</si>
  <si>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</si>
  <si>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</si>
  <si>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</si>
  <si>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</si>
  <si>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</si>
  <si>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</si>
  <si>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</si>
  <si>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</si>
  <si>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</si>
  <si>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</si>
  <si>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</si>
  <si>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</si>
  <si>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</si>
  <si>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</si>
  <si>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</si>
  <si>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</si>
  <si>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</si>
  <si>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</si>
  <si>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</si>
  <si>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</si>
  <si>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</si>
  <si>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</si>
  <si>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</si>
  <si>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</si>
  <si>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</si>
  <si>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</si>
  <si>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</si>
  <si>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</si>
  <si>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</si>
  <si>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</si>
  <si>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</si>
  <si>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</si>
  <si>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</si>
  <si>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</si>
  <si>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</si>
  <si>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</si>
  <si>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</si>
  <si>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</si>
  <si>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</si>
  <si>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</si>
  <si>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</si>
  <si>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</si>
  <si>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</si>
  <si>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</si>
  <si>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</si>
  <si>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</si>
  <si>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</si>
  <si>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</si>
  <si>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</si>
  <si>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</si>
  <si>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</si>
  <si>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</si>
  <si>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</si>
  <si>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</si>
  <si>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</si>
  <si>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</si>
  <si>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</si>
  <si>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</si>
  <si>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</si>
  <si>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</si>
  <si>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</si>
  <si>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</si>
  <si>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</si>
  <si>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</si>
  <si>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</si>
  <si>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</si>
  <si>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</si>
  <si>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</si>
  <si>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</si>
  <si>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</si>
  <si>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</si>
  <si>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</si>
  <si>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</si>
  <si>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</si>
  <si>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</si>
  <si>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</si>
  <si>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</si>
  <si>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</si>
  <si>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</si>
  <si>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</si>
  <si>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</si>
  <si>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</si>
  <si>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</si>
  <si>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</si>
  <si>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</si>
  <si>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</si>
  <si>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</si>
  <si>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</si>
  <si>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</si>
  <si>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</si>
  <si>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</si>
  <si>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</si>
  <si>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</si>
  <si>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</si>
  <si>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</si>
  <si>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</si>
  <si>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</si>
  <si>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</si>
  <si>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</si>
  <si>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</si>
  <si>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</si>
  <si>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</si>
  <si>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</si>
  <si>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</si>
  <si>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</si>
  <si>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</si>
  <si>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</si>
  <si>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</si>
  <si>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</si>
  <si>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</si>
  <si>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</si>
  <si>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</si>
  <si>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</si>
  <si>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</si>
  <si>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</si>
  <si>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</si>
  <si>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</si>
  <si>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</si>
  <si>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</si>
  <si>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</si>
  <si>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</si>
  <si>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</si>
  <si>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</si>
  <si>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</si>
  <si>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</si>
  <si>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</si>
  <si>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</si>
  <si>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</si>
  <si>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</si>
  <si>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</si>
  <si>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</si>
  <si>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</si>
  <si>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</si>
  <si>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</si>
  <si>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</si>
  <si>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</si>
  <si>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</si>
  <si>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</si>
  <si>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</si>
  <si>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</si>
  <si>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</si>
  <si>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</si>
  <si>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</si>
  <si>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</si>
  <si>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</si>
  <si>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</si>
  <si>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</si>
  <si>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</si>
  <si>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</si>
  <si>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</si>
  <si>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</si>
  <si>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</si>
  <si>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</si>
  <si>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</si>
  <si>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</si>
  <si>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</si>
  <si>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</si>
  <si>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</si>
  <si>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</si>
  <si>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</si>
  <si>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</si>
  <si>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</si>
  <si>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</si>
  <si>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</si>
  <si>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</si>
  <si>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</si>
  <si>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</si>
  <si>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</si>
  <si>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</si>
  <si>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</si>
  <si>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</si>
  <si>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</si>
  <si>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</si>
  <si>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</si>
  <si>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</si>
  <si>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</si>
  <si>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</si>
  <si>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</si>
  <si>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</si>
  <si>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</si>
  <si>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</si>
  <si>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</si>
  <si>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</si>
  <si>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</si>
  <si>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</si>
  <si>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</si>
  <si>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</si>
  <si>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</si>
  <si>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</si>
  <si>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</si>
  <si>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</si>
  <si>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</si>
  <si>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</si>
  <si>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</si>
  <si>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</si>
  <si>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</si>
  <si>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</si>
  <si>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</si>
  <si>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</si>
  <si>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</si>
  <si>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</si>
  <si>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</si>
  <si>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</si>
  <si>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</si>
  <si>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</si>
  <si>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</si>
  <si>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</si>
  <si>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</si>
  <si>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</si>
  <si>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</si>
  <si>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</si>
  <si>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</si>
  <si>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</si>
  <si>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</si>
  <si>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</si>
  <si>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</si>
  <si>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</si>
  <si>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</si>
  <si>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</si>
  <si>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</si>
  <si>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</si>
  <si>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</si>
  <si>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</si>
  <si>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</si>
  <si>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</si>
  <si>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</si>
  <si>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</si>
  <si>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</si>
  <si>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</si>
  <si>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</si>
  <si>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</si>
  <si>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</si>
  <si>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</si>
  <si>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</si>
  <si>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</si>
  <si>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</si>
  <si>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</si>
  <si>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</si>
  <si>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</si>
  <si>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</si>
  <si>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</si>
  <si>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</si>
  <si>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</si>
  <si>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</si>
  <si>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</si>
  <si>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</si>
  <si>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</si>
  <si>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</si>
  <si>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</si>
  <si>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</si>
  <si>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</si>
  <si>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</si>
  <si>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</si>
  <si>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</si>
  <si>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</si>
  <si>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</si>
  <si>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</si>
  <si>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</si>
  <si>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</si>
  <si>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</si>
  <si>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</si>
  <si>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</si>
  <si>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</si>
  <si>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</si>
  <si>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</si>
  <si>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</si>
  <si>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</si>
  <si>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</si>
  <si>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</si>
  <si>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</si>
  <si>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</si>
  <si>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</si>
  <si>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</si>
  <si>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</si>
  <si>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</si>
  <si>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</si>
  <si>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</si>
  <si>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</si>
  <si>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</si>
  <si>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</si>
  <si>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</si>
  <si>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</si>
  <si>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</si>
  <si>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</si>
  <si>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</si>
  <si>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</si>
  <si>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</si>
  <si>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</si>
  <si>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</si>
  <si>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</si>
  <si>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</si>
  <si>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</si>
  <si>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</si>
  <si>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</si>
  <si>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</si>
  <si>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</si>
  <si>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</si>
  <si>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</si>
  <si>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</si>
  <si>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</si>
  <si>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</si>
  <si>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</si>
  <si>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</si>
  <si>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</si>
  <si>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</si>
  <si>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</si>
  <si>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</si>
  <si>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</si>
  <si>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</si>
  <si>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</si>
  <si>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</si>
  <si>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</si>
  <si>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</si>
  <si>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</si>
  <si>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</si>
  <si>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</si>
  <si>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</si>
  <si>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</si>
  <si>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</si>
  <si>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</si>
  <si>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</si>
  <si>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</si>
  <si>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</si>
  <si>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</si>
  <si>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</si>
  <si>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</si>
  <si>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</si>
  <si>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</si>
  <si>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</si>
  <si>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</si>
  <si>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</si>
  <si>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</si>
  <si>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</si>
  <si>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</si>
  <si>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</si>
  <si>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</si>
  <si>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</si>
  <si>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</si>
  <si>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</si>
  <si>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</si>
  <si>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</si>
  <si>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</si>
  <si>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</si>
  <si>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</si>
  <si>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</si>
  <si>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</si>
  <si>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</si>
  <si>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</si>
  <si>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</si>
  <si>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</si>
  <si>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</si>
  <si>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</si>
  <si>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</si>
  <si>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</si>
  <si>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</si>
  <si>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</si>
  <si>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</si>
  <si>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</si>
  <si>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</si>
  <si>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</si>
  <si>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</si>
  <si>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</si>
  <si>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</si>
  <si>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</si>
  <si>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</si>
  <si>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</si>
  <si>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</si>
  <si>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</si>
  <si>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</si>
  <si>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</si>
  <si>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</si>
  <si>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</si>
  <si>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</si>
  <si>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</si>
  <si>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</si>
  <si>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</si>
  <si>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</si>
  <si>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</si>
  <si>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</si>
  <si>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</si>
  <si>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</si>
  <si>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</si>
  <si>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</si>
  <si>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</si>
  <si>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</si>
  <si>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</si>
  <si>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</si>
  <si>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</si>
  <si>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</si>
  <si>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</si>
  <si>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</si>
  <si>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</si>
  <si>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</si>
  <si>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</si>
  <si>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</si>
  <si>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</si>
  <si>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</si>
  <si>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</si>
  <si>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</si>
  <si>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</si>
  <si>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</si>
  <si>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</si>
  <si>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</si>
  <si>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</si>
  <si>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</si>
  <si>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</si>
  <si>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</si>
  <si>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</si>
  <si>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</si>
  <si>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</si>
  <si>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</si>
  <si>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</si>
  <si>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</si>
  <si>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</si>
  <si>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</si>
  <si>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</si>
  <si>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</si>
  <si>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</si>
  <si>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</si>
  <si>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</si>
  <si>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</si>
  <si>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</si>
  <si>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</si>
  <si>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</si>
  <si>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</si>
  <si>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</si>
  <si>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</si>
  <si>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</si>
  <si>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</si>
  <si>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</si>
  <si>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</si>
  <si>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</si>
  <si>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</si>
  <si>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</si>
  <si>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</si>
  <si>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</si>
  <si>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</si>
  <si>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</si>
  <si>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</si>
  <si>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</si>
  <si>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</si>
  <si>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</si>
  <si>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</si>
  <si>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</si>
  <si>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</si>
  <si>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</si>
  <si>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</si>
  <si>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</si>
  <si>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</si>
  <si>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</si>
  <si>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</si>
  <si>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</si>
  <si>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</si>
  <si>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</si>
  <si>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</si>
  <si>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</si>
  <si>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</si>
  <si>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</si>
  <si>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</si>
  <si>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</si>
  <si>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</si>
  <si>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</si>
  <si>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</si>
  <si>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</si>
  <si>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</si>
  <si>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</si>
  <si>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</si>
  <si>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</si>
  <si>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</si>
  <si>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</si>
  <si>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</si>
  <si>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</si>
  <si>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</si>
  <si>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</si>
  <si>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</si>
  <si>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</si>
  <si>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</si>
  <si>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13212_令和7年度</t>
  </si>
  <si>
    <t>13212_令和8年度</t>
  </si>
  <si>
    <t>13212_令和9年度</t>
  </si>
  <si>
    <t>13212_令和10年度</t>
  </si>
  <si>
    <t>13212_令和11年度</t>
  </si>
  <si>
    <t>13212_令和12年度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</si>
</sst>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14.86434849992</c:v>
                </c:pt>
                <c:pt idx="1">
                  <c:v>14.31094941696</c:v>
                </c:pt>
                <c:pt idx="2">
                  <c:v>11.9223450465</c:v>
                </c:pt>
                <c:pt idx="3">
                  <c:v>10.5452464029</c:v>
                </c:pt>
                <c:pt idx="4">
                  <c:v>11.539304727159999</c:v>
                </c:pt>
                <c:pt idx="5">
                  <c:v>16.606374428599999</c:v>
                </c:pt>
                <c:pt idx="6">
                  <c:v>18.91246343936</c:v>
                </c:pt>
                <c:pt idx="7">
                  <c:v>22.209755628549999</c:v>
                </c:pt>
                <c:pt idx="8">
                  <c:v>21.859513075039995</c:v>
                </c:pt>
                <c:pt idx="9">
                  <c:v>21.535683719129995</c:v>
                </c:pt>
                <c:pt idx="10">
                  <c:v>25.638765037372806</c:v>
                </c:pt>
                <c:pt idx="11">
                  <c:v>6.7880808226468732</c:v>
                </c:pt>
                <c:pt idx="12">
                  <c:v>7.6105494436789289</c:v>
                </c:pt>
                <c:pt idx="13">
                  <c:v>6.8710954826477986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164.15234770275217</c:v>
                </c:pt>
                <c:pt idx="1">
                  <c:v>164.81080514599813</c:v>
                </c:pt>
                <c:pt idx="2">
                  <c:v>163.91891743165357</c:v>
                </c:pt>
                <c:pt idx="3">
                  <c:v>165.23407016410596</c:v>
                </c:pt>
                <c:pt idx="4">
                  <c:v>161.83375682671172</c:v>
                </c:pt>
                <c:pt idx="5">
                  <c:v>156.05509294597312</c:v>
                </c:pt>
                <c:pt idx="6">
                  <c:v>155.20209393173661</c:v>
                </c:pt>
                <c:pt idx="7">
                  <c:v>154.00352362321192</c:v>
                </c:pt>
                <c:pt idx="8">
                  <c:v>153.32500073378782</c:v>
                </c:pt>
                <c:pt idx="9">
                  <c:v>150.29111847770113</c:v>
                </c:pt>
                <c:pt idx="10">
                  <c:v>147.37591339912987</c:v>
                </c:pt>
                <c:pt idx="11">
                  <c:v>133.20293833191116</c:v>
                </c:pt>
                <c:pt idx="12">
                  <c:v>131.83277082576387</c:v>
                </c:pt>
                <c:pt idx="13">
                  <c:v>135.89079904811265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196.88810044467121</c:v>
                </c:pt>
                <c:pt idx="1">
                  <c:v>201.5317900561671</c:v>
                </c:pt>
                <c:pt idx="2">
                  <c:v>234.89825180514271</c:v>
                </c:pt>
                <c:pt idx="3">
                  <c:v>253.22982437275749</c:v>
                </c:pt>
                <c:pt idx="4">
                  <c:v>245.60325482795861</c:v>
                </c:pt>
                <c:pt idx="5">
                  <c:v>223.27004914076471</c:v>
                </c:pt>
                <c:pt idx="6">
                  <c:v>225.98057298707209</c:v>
                </c:pt>
                <c:pt idx="7">
                  <c:v>216.48335940428925</c:v>
                </c:pt>
                <c:pt idx="8">
                  <c:v>223.89409641984506</c:v>
                </c:pt>
                <c:pt idx="9">
                  <c:v>215.34596248923009</c:v>
                </c:pt>
                <c:pt idx="10">
                  <c:v>204.39763457438181</c:v>
                </c:pt>
                <c:pt idx="11">
                  <c:v>208.36789815374254</c:v>
                </c:pt>
                <c:pt idx="12">
                  <c:v>212.03523521296771</c:v>
                </c:pt>
                <c:pt idx="13">
                  <c:v>217.80088714984313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148.97507782920479</c:v>
                </c:pt>
                <c:pt idx="1">
                  <c:v>150.70806349009311</c:v>
                </c:pt>
                <c:pt idx="2">
                  <c:v>191.64354493414569</c:v>
                </c:pt>
                <c:pt idx="3">
                  <c:v>201.7841605312091</c:v>
                </c:pt>
                <c:pt idx="4">
                  <c:v>214.7022593947602</c:v>
                </c:pt>
                <c:pt idx="5">
                  <c:v>199.0942774458712</c:v>
                </c:pt>
                <c:pt idx="6">
                  <c:v>211.82424797574799</c:v>
                </c:pt>
                <c:pt idx="7">
                  <c:v>163.15928337069224</c:v>
                </c:pt>
                <c:pt idx="8">
                  <c:v>163.6900040438401</c:v>
                </c:pt>
                <c:pt idx="9">
                  <c:v>162.44187036466428</c:v>
                </c:pt>
                <c:pt idx="10">
                  <c:v>157.16975075083522</c:v>
                </c:pt>
                <c:pt idx="11">
                  <c:v>140.14354792630226</c:v>
                </c:pt>
                <c:pt idx="12">
                  <c:v>153.28509390186463</c:v>
                </c:pt>
                <c:pt idx="13">
                  <c:v>150.90085750280551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543.26412146683049</c:v>
                </c:pt>
                <c:pt idx="1">
                  <c:v>536.47067674239622</c:v>
                </c:pt>
                <c:pt idx="2">
                  <c:v>621.84217326240582</c:v>
                </c:pt>
                <c:pt idx="3">
                  <c:v>580.48344827819017</c:v>
                </c:pt>
                <c:pt idx="4">
                  <c:v>550.55556690536957</c:v>
                </c:pt>
                <c:pt idx="5">
                  <c:v>531.7751896778708</c:v>
                </c:pt>
                <c:pt idx="6">
                  <c:v>608.89242647591857</c:v>
                </c:pt>
                <c:pt idx="7">
                  <c:v>515.88988379112755</c:v>
                </c:pt>
                <c:pt idx="8">
                  <c:v>336.11683557825739</c:v>
                </c:pt>
                <c:pt idx="9">
                  <c:v>219.16875669303147</c:v>
                </c:pt>
                <c:pt idx="10">
                  <c:v>186.26034312084226</c:v>
                </c:pt>
                <c:pt idx="11">
                  <c:v>109.32291223257674</c:v>
                </c:pt>
                <c:pt idx="12">
                  <c:v>75.166613261330198</c:v>
                </c:pt>
                <c:pt idx="13">
                  <c:v>104.26416277954137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57348</c:v>
                </c:pt>
                <c:pt idx="1">
                  <c:v>57514</c:v>
                </c:pt>
                <c:pt idx="2">
                  <c:v>57924</c:v>
                </c:pt>
                <c:pt idx="3">
                  <c:v>58361</c:v>
                </c:pt>
                <c:pt idx="4">
                  <c:v>58883</c:v>
                </c:pt>
                <c:pt idx="5">
                  <c:v>58983</c:v>
                </c:pt>
                <c:pt idx="6">
                  <c:v>59324</c:v>
                </c:pt>
                <c:pt idx="7">
                  <c:v>59759</c:v>
                </c:pt>
                <c:pt idx="8">
                  <c:v>59932</c:v>
                </c:pt>
                <c:pt idx="9">
                  <c:v>60008</c:v>
                </c:pt>
                <c:pt idx="10">
                  <c:v>59949</c:v>
                </c:pt>
                <c:pt idx="11">
                  <c:v>60110</c:v>
                </c:pt>
                <c:pt idx="12">
                  <c:v>60158</c:v>
                </c:pt>
                <c:pt idx="13">
                  <c:v>60279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8158</c:v>
                </c:pt>
                <c:pt idx="1">
                  <c:v>8027</c:v>
                </c:pt>
                <c:pt idx="2">
                  <c:v>8073</c:v>
                </c:pt>
                <c:pt idx="3">
                  <c:v>8045</c:v>
                </c:pt>
                <c:pt idx="4">
                  <c:v>8042</c:v>
                </c:pt>
                <c:pt idx="5">
                  <c:v>7991</c:v>
                </c:pt>
                <c:pt idx="6">
                  <c:v>7923</c:v>
                </c:pt>
                <c:pt idx="7">
                  <c:v>8115</c:v>
                </c:pt>
                <c:pt idx="8">
                  <c:v>8383</c:v>
                </c:pt>
                <c:pt idx="9">
                  <c:v>8381</c:v>
                </c:pt>
                <c:pt idx="10">
                  <c:v>8331</c:v>
                </c:pt>
                <c:pt idx="11">
                  <c:v>8399</c:v>
                </c:pt>
                <c:pt idx="12">
                  <c:v>8422</c:v>
                </c:pt>
                <c:pt idx="13">
                  <c:v>8442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78996</c:v>
                </c:pt>
                <c:pt idx="1">
                  <c:v>79760</c:v>
                </c:pt>
                <c:pt idx="2">
                  <c:v>80483</c:v>
                </c:pt>
                <c:pt idx="3">
                  <c:v>82180</c:v>
                </c:pt>
                <c:pt idx="4">
                  <c:v>82906</c:v>
                </c:pt>
                <c:pt idx="5">
                  <c:v>84008</c:v>
                </c:pt>
                <c:pt idx="6">
                  <c:v>85408</c:v>
                </c:pt>
                <c:pt idx="7">
                  <c:v>86257</c:v>
                </c:pt>
                <c:pt idx="8">
                  <c:v>87444</c:v>
                </c:pt>
                <c:pt idx="9">
                  <c:v>88402</c:v>
                </c:pt>
                <c:pt idx="10">
                  <c:v>89585</c:v>
                </c:pt>
                <c:pt idx="11">
                  <c:v>90870</c:v>
                </c:pt>
                <c:pt idx="12">
                  <c:v>91736</c:v>
                </c:pt>
                <c:pt idx="13">
                  <c:v>92594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21</c:v>
                </c:pt>
                <c:pt idx="6">
                  <c:v>21</c:v>
                </c:pt>
                <c:pt idx="7">
                  <c:v>21</c:v>
                </c:pt>
                <c:pt idx="8">
                  <c:v>21</c:v>
                </c:pt>
                <c:pt idx="9">
                  <c:v>21</c:v>
                </c:pt>
                <c:pt idx="10">
                  <c:v>21</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3141</c:v>
                </c:pt>
                <c:pt idx="1">
                  <c:v>3141</c:v>
                </c:pt>
                <c:pt idx="2">
                  <c:v>3141</c:v>
                </c:pt>
                <c:pt idx="3">
                  <c:v>3141</c:v>
                </c:pt>
                <c:pt idx="4">
                  <c:v>3141</c:v>
                </c:pt>
                <c:pt idx="5">
                  <c:v>2304</c:v>
                </c:pt>
                <c:pt idx="6">
                  <c:v>2304</c:v>
                </c:pt>
                <c:pt idx="7">
                  <c:v>2304</c:v>
                </c:pt>
                <c:pt idx="8">
                  <c:v>2304</c:v>
                </c:pt>
                <c:pt idx="9">
                  <c:v>2304</c:v>
                </c:pt>
                <c:pt idx="10">
                  <c:v>2304</c:v>
                </c:pt>
                <c:pt idx="11">
                  <c:v>2312</c:v>
                </c:pt>
                <c:pt idx="12">
                  <c:v>2312</c:v>
                </c:pt>
                <c:pt idx="13">
                  <c:v>2312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6623.5168999999996</c:v>
                </c:pt>
                <c:pt idx="1">
                  <c:v>6998.9609</c:v>
                </c:pt>
                <c:pt idx="2">
                  <c:v>7618.8618999999999</c:v>
                </c:pt>
                <c:pt idx="3">
                  <c:v>7663.5483000000004</c:v>
                </c:pt>
                <c:pt idx="4">
                  <c:v>7041.0257000000001</c:v>
                </c:pt>
                <c:pt idx="5">
                  <c:v>7801.1391000000003</c:v>
                </c:pt>
                <c:pt idx="6">
                  <c:v>8105.7470000000003</c:v>
                </c:pt>
                <c:pt idx="7">
                  <c:v>8006.2123000000001</c:v>
                </c:pt>
                <c:pt idx="8">
                  <c:v>5595.6107999999995</c:v>
                </c:pt>
                <c:pt idx="9">
                  <c:v>3650.7406999999998</c:v>
                </c:pt>
                <c:pt idx="10">
                  <c:v>3233.453</c:v>
                </c:pt>
                <c:pt idx="11">
                  <c:v>2038.9567</c:v>
                </c:pt>
                <c:pt idx="12">
                  <c:v>1331.5160000000001</c:v>
                </c:pt>
                <c:pt idx="13">
                  <c:v>2293.9461000000001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3.476</c:v>
                </c:pt>
                <c:pt idx="2">
                  <c:v>4.6740000000000004</c:v>
                </c:pt>
                <c:pt idx="3">
                  <c:v>3.9060000000000001</c:v>
                </c:pt>
                <c:pt idx="4">
                  <c:v>4.5599999999999996</c:v>
                </c:pt>
                <c:pt idx="5">
                  <c:v>0</c:v>
                </c:pt>
                <c:pt idx="6">
                  <c:v>0</c:v>
                </c:pt>
                <c:pt idx="7">
                  <c:v>0</c:v>
                </c:pt>
                <c:pt idx="8">
                  <c:v>0</c:v>
                </c:pt>
                <c:pt idx="9">
                  <c:v>0</c:v>
                </c:pt>
                <c:pt idx="10">
                  <c:v>4.4020000000000001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142.89699999999999</c:v>
                </c:pt>
                <c:pt idx="1">
                  <c:v>171.99299999999999</c:v>
                </c:pt>
                <c:pt idx="2">
                  <c:v>162.48099999999999</c:v>
                </c:pt>
                <c:pt idx="3">
                  <c:v>149.68899999999999</c:v>
                </c:pt>
                <c:pt idx="4">
                  <c:v>129.804</c:v>
                </c:pt>
                <c:pt idx="5">
                  <c:v>128.77699999999999</c:v>
                </c:pt>
                <c:pt idx="6">
                  <c:v>112.366</c:v>
                </c:pt>
                <c:pt idx="7">
                  <c:v>104.99</c:v>
                </c:pt>
                <c:pt idx="8">
                  <c:v>103.319</c:v>
                </c:pt>
                <c:pt idx="9">
                  <c:v>92.275999999999996</c:v>
                </c:pt>
                <c:pt idx="10">
                  <c:v>87.025000000000006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23.573</c:v>
                </c:pt>
                <c:pt idx="1">
                  <c:v>30.621000000000002</c:v>
                </c:pt>
                <c:pt idx="2">
                  <c:v>33.852000000000004</c:v>
                </c:pt>
                <c:pt idx="3">
                  <c:v>40.701999999999998</c:v>
                </c:pt>
                <c:pt idx="4">
                  <c:v>38.093000000000004</c:v>
                </c:pt>
                <c:pt idx="5">
                  <c:v>29.547000000000004</c:v>
                </c:pt>
                <c:pt idx="6">
                  <c:v>28.696999999999999</c:v>
                </c:pt>
                <c:pt idx="7">
                  <c:v>27.283000000000001</c:v>
                </c:pt>
                <c:pt idx="8">
                  <c:v>27.840999999999998</c:v>
                </c:pt>
                <c:pt idx="9">
                  <c:v>25.704000000000001</c:v>
                </c:pt>
                <c:pt idx="10">
                  <c:v>26.290999999999997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119.324</c:v>
                </c:pt>
                <c:pt idx="1">
                  <c:v>144.84800000000001</c:v>
                </c:pt>
                <c:pt idx="2">
                  <c:v>133.303</c:v>
                </c:pt>
                <c:pt idx="3">
                  <c:v>112.893</c:v>
                </c:pt>
                <c:pt idx="4">
                  <c:v>96.271000000000001</c:v>
                </c:pt>
                <c:pt idx="5">
                  <c:v>99.23</c:v>
                </c:pt>
                <c:pt idx="6">
                  <c:v>83.668999999999997</c:v>
                </c:pt>
                <c:pt idx="7">
                  <c:v>77.706999999999994</c:v>
                </c:pt>
                <c:pt idx="8">
                  <c:v>75.477999999999994</c:v>
                </c:pt>
                <c:pt idx="9">
                  <c:v>66.572000000000003</c:v>
                </c:pt>
                <c:pt idx="10">
                  <c:v>65.135999999999996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191.64354493414569</c:v>
                </c:pt>
                <c:pt idx="1">
                  <c:v>201.7841605312091</c:v>
                </c:pt>
                <c:pt idx="2">
                  <c:v>214.7022593947602</c:v>
                </c:pt>
                <c:pt idx="3">
                  <c:v>199.0942774458712</c:v>
                </c:pt>
                <c:pt idx="4">
                  <c:v>211.82424797574799</c:v>
                </c:pt>
                <c:pt idx="5">
                  <c:v>163.15928337069224</c:v>
                </c:pt>
                <c:pt idx="6">
                  <c:v>163.6900040438401</c:v>
                </c:pt>
                <c:pt idx="7">
                  <c:v>162.44187036466428</c:v>
                </c:pt>
                <c:pt idx="8">
                  <c:v>157.16975075083522</c:v>
                </c:pt>
                <c:pt idx="9">
                  <c:v>140.14354792630226</c:v>
                </c:pt>
                <c:pt idx="10">
                  <c:v>153.28509390186463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621.84217326240582</c:v>
                </c:pt>
                <c:pt idx="1">
                  <c:v>580.48344827819017</c:v>
                </c:pt>
                <c:pt idx="2">
                  <c:v>550.55556690536957</c:v>
                </c:pt>
                <c:pt idx="3">
                  <c:v>531.7751896778708</c:v>
                </c:pt>
                <c:pt idx="4">
                  <c:v>608.89242647591857</c:v>
                </c:pt>
                <c:pt idx="5">
                  <c:v>515.88988379112755</c:v>
                </c:pt>
                <c:pt idx="6">
                  <c:v>336.11683557825739</c:v>
                </c:pt>
                <c:pt idx="7">
                  <c:v>219.16875669303147</c:v>
                </c:pt>
                <c:pt idx="8">
                  <c:v>186.26034312084226</c:v>
                </c:pt>
                <c:pt idx="9">
                  <c:v>109.32291223257674</c:v>
                </c:pt>
                <c:pt idx="10">
                  <c:v>75.166613261330198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0.19188791807732136</c:v>
                </c:pt>
                <c:pt idx="1">
                  <c:v>0.24952993996580458</c:v>
                </c:pt>
                <c:pt idx="2">
                  <c:v>0.24212451569472976</c:v>
                </c:pt>
                <c:pt idx="3">
                  <c:v>0.21229459777615103</c:v>
                </c:pt>
                <c:pt idx="4">
                  <c:v>0.15810838797451765</c:v>
                </c:pt>
                <c:pt idx="5">
                  <c:v>0.19234724912763757</c:v>
                </c:pt>
                <c:pt idx="6">
                  <c:v>0.24892832236759385</c:v>
                </c:pt>
                <c:pt idx="7">
                  <c:v>0.35455327288659438</c:v>
                </c:pt>
                <c:pt idx="8">
                  <c:v>0.40522850294027035</c:v>
                </c:pt>
                <c:pt idx="9">
                  <c:v>0.60894828577538074</c:v>
                </c:pt>
                <c:pt idx="10">
                  <c:v>0.86655493940565109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0.12300440386917477</c:v>
                </c:pt>
                <c:pt idx="1">
                  <c:v>0.15175125698364209</c:v>
                </c:pt>
                <c:pt idx="2">
                  <c:v>0.15766950983854508</c:v>
                </c:pt>
                <c:pt idx="3">
                  <c:v>0.2044358106227632</c:v>
                </c:pt>
                <c:pt idx="4">
                  <c:v>0.17983304727398969</c:v>
                </c:pt>
                <c:pt idx="5">
                  <c:v>0.18109297485004419</c:v>
                </c:pt>
                <c:pt idx="6">
                  <c:v>0.1753130874889236</c:v>
                </c:pt>
                <c:pt idx="7">
                  <c:v>0.16795546578448428</c:v>
                </c:pt>
                <c:pt idx="8">
                  <c:v>0.17713968411222442</c:v>
                </c:pt>
                <c:pt idx="9">
                  <c:v>0.18341193997398328</c:v>
                </c:pt>
                <c:pt idx="10">
                  <c:v>0.17151700358308736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65.135999999999996</c:v>
                </c:pt>
                <c:pt idx="2">
                  <c:v>0</c:v>
                </c:pt>
                <c:pt idx="3">
                  <c:v>0</c:v>
                </c:pt>
                <c:pt idx="4">
                  <c:v>26.290999999999997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65.135999999999996</c:v>
                </c:pt>
                <c:pt idx="4" formatCode="#,##0">
                  <c:v>26.290999999999997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14.939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12.513999999999999</c:v>
                </c:pt>
                <c:pt idx="21">
                  <c:v>0</c:v>
                </c:pt>
                <c:pt idx="22">
                  <c:v>37.683</c:v>
                </c:pt>
                <c:pt idx="23">
                  <c:v>0</c:v>
                </c:pt>
                <c:pt idx="24">
                  <c:v>16.254999999999999</c:v>
                </c:pt>
                <c:pt idx="25">
                  <c:v>0</c:v>
                </c:pt>
                <c:pt idx="26">
                  <c:v>0</c:v>
                </c:pt>
                <c:pt idx="27">
                  <c:v>0</c:v>
                </c:pt>
                <c:pt idx="28">
                  <c:v>0</c:v>
                </c:pt>
                <c:pt idx="29">
                  <c:v>0</c:v>
                </c:pt>
                <c:pt idx="30">
                  <c:v>5.6760000000000002</c:v>
                </c:pt>
                <c:pt idx="31">
                  <c:v>0</c:v>
                </c:pt>
                <c:pt idx="32">
                  <c:v>0</c:v>
                </c:pt>
                <c:pt idx="33">
                  <c:v>4.3600000000000003</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846.29192582431972</c:v>
                </c:pt>
                <c:pt idx="2">
                  <c:v>7.7139101732774016</c:v>
                </c:pt>
                <c:pt idx="3">
                  <c:v>0.83252473011934425</c:v>
                </c:pt>
                <c:pt idx="4">
                  <c:v>143.61142231664181</c:v>
                </c:pt>
                <c:pt idx="5">
                  <c:v>199.12932190968351</c:v>
                </c:pt>
                <c:pt idx="7">
                  <c:v>165.12135193623521</c:v>
                </c:pt>
                <c:pt idx="8">
                  <c:v>10.0306926879686</c:v>
                </c:pt>
                <c:pt idx="9">
                  <c:v>0</c:v>
                </c:pt>
                <c:pt idx="10">
                  <c:v>18.368647299999999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854.83836072771646</c:v>
                </c:pt>
                <c:pt idx="4" formatCode="#,##0">
                  <c:v>143.61142231664181</c:v>
                </c:pt>
                <c:pt idx="5" formatCode="#,##0">
                  <c:v>199.12932190968351</c:v>
                </c:pt>
                <c:pt idx="6" formatCode="#,##0">
                  <c:v>175.15204462420382</c:v>
                </c:pt>
                <c:pt idx="10" formatCode="#,##0">
                  <c:v>18.368647299999999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87.025000000000006</c:v>
                </c:pt>
                <c:pt idx="2" formatCode="#,##0_);[Red]\(#,##0\)">
                  <c:v>0</c:v>
                </c:pt>
                <c:pt idx="3" formatCode="#,##0_);[Red]\(#,##0\)">
                  <c:v>0</c:v>
                </c:pt>
                <c:pt idx="4" formatCode="#,##0_);[Red]\(#,##0\)">
                  <c:v>0</c:v>
                </c:pt>
                <c:pt idx="5" formatCode="#,##0_);[Red]\(#,##0\)">
                  <c:v>4.4020000000000001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87.025000000000006</c:v>
                </c:pt>
                <c:pt idx="1">
                  <c:v>0</c:v>
                </c:pt>
                <c:pt idx="4" formatCode="#,##0_);[Red]\(#,##0\)">
                  <c:v>0</c:v>
                </c:pt>
                <c:pt idx="5" formatCode="#,##0_);[Red]\(#,##0\)">
                  <c:v>4.4020000000000001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6.2569999999999997</c:v>
                </c:pt>
                <c:pt idx="16">
                  <c:v>0</c:v>
                </c:pt>
                <c:pt idx="17">
                  <c:v>37.683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日野市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8.1274999999999995</c:v>
                </c:pt>
                <c:pt idx="1">
                  <c:v>0</c:v>
                </c:pt>
                <c:pt idx="2">
                  <c:v>0</c:v>
                </c:pt>
                <c:pt idx="3">
                  <c:v>0</c:v>
                </c:pt>
                <c:pt idx="4">
                  <c:v>0</c:v>
                </c:pt>
                <c:pt idx="5">
                  <c:v>0</c:v>
                </c:pt>
                <c:pt idx="6">
                  <c:v>5.6760000000000002</c:v>
                </c:pt>
                <c:pt idx="7">
                  <c:v>0</c:v>
                </c:pt>
                <c:pt idx="8">
                  <c:v>0</c:v>
                </c:pt>
                <c:pt idx="9">
                  <c:v>4.3600000000000003</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14.939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24,170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16215.499999999975</c:v>
                </c:pt>
                <c:pt idx="1">
                  <c:v>4489.7999999999984</c:v>
                </c:pt>
                <c:pt idx="2">
                  <c:v>0</c:v>
                </c:pt>
                <c:pt idx="3">
                  <c:v>0</c:v>
                </c:pt>
                <c:pt idx="4">
                  <c:v>0</c:v>
                </c:pt>
                <c:pt idx="5">
                  <c:v>3464.3249999999998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49,677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19460.545859999966</c:v>
                </c:pt>
                <c:pt idx="1">
                  <c:v>5938.9278479999966</c:v>
                </c:pt>
                <c:pt idx="2">
                  <c:v>0</c:v>
                </c:pt>
                <c:pt idx="3">
                  <c:v>0</c:v>
                </c:pt>
                <c:pt idx="4">
                  <c:v>0</c:v>
                </c:pt>
                <c:pt idx="5">
                  <c:v>24277.989600000001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21.087799884000002</c:v>
                </c:pt>
                <c:pt idx="1">
                  <c:v>0</c:v>
                </c:pt>
                <c:pt idx="2">
                  <c:v>3.5558279999999998E-2</c:v>
                </c:pt>
                <c:pt idx="3">
                  <c:v>0</c:v>
                </c:pt>
                <c:pt idx="4">
                  <c:v>8.5963179699999994</c:v>
                </c:pt>
                <c:pt idx="5">
                  <c:v>36.383015780000001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431,211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431092</c:v>
                </c:pt>
                <c:pt idx="1">
                  <c:v>0</c:v>
                </c:pt>
                <c:pt idx="2">
                  <c:v>119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2772.654</c:v>
                </c:pt>
                <c:pt idx="6">
                  <c:v>2772.654</c:v>
                </c:pt>
                <c:pt idx="7">
                  <c:v>2772.654</c:v>
                </c:pt>
                <c:pt idx="8">
                  <c:v>3464.3249999999998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3413.8</c:v>
                </c:pt>
                <c:pt idx="1">
                  <c:v>3745.3</c:v>
                </c:pt>
                <c:pt idx="2">
                  <c:v>3934.8999999999992</c:v>
                </c:pt>
                <c:pt idx="3">
                  <c:v>4253.3999999999996</c:v>
                </c:pt>
                <c:pt idx="4">
                  <c:v>4457.8999999999996</c:v>
                </c:pt>
                <c:pt idx="5">
                  <c:v>4489.7999999999984</c:v>
                </c:pt>
                <c:pt idx="6">
                  <c:v>4489.7999999999984</c:v>
                </c:pt>
                <c:pt idx="7">
                  <c:v>4489.7999999999984</c:v>
                </c:pt>
                <c:pt idx="8">
                  <c:v>4489.7999999999984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8712.4</c:v>
                </c:pt>
                <c:pt idx="1">
                  <c:v>9361.2000000000007</c:v>
                </c:pt>
                <c:pt idx="2">
                  <c:v>10004.5</c:v>
                </c:pt>
                <c:pt idx="3">
                  <c:v>10726.4</c:v>
                </c:pt>
                <c:pt idx="4">
                  <c:v>11547.599999999989</c:v>
                </c:pt>
                <c:pt idx="5">
                  <c:v>12228.3</c:v>
                </c:pt>
                <c:pt idx="6">
                  <c:v>13074.3</c:v>
                </c:pt>
                <c:pt idx="7">
                  <c:v>14264.19999999999</c:v>
                </c:pt>
                <c:pt idx="8">
                  <c:v>16215.499999999975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1.0406239438137135E-2</c:v>
                </c:pt>
                <c:pt idx="1">
                  <c:v>1.229375603908576E-2</c:v>
                </c:pt>
                <c:pt idx="2">
                  <c:v>1.547650610386197E-2</c:v>
                </c:pt>
                <c:pt idx="3">
                  <c:v>2.0463059306128521E-2</c:v>
                </c:pt>
                <c:pt idx="4">
                  <c:v>2.276518803430291E-2</c:v>
                </c:pt>
                <c:pt idx="5">
                  <c:v>5.3809376805868933E-2</c:v>
                </c:pt>
                <c:pt idx="6">
                  <c:v>5.8805574437707814E-2</c:v>
                </c:pt>
                <c:pt idx="7">
                  <c:v>5.6070010127502651E-2</c:v>
                </c:pt>
                <c:pt idx="8">
                  <c:v>6.5557030347679249E-2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543.92270490626402</c:v>
                </c:pt>
                <c:pt idx="2">
                  <c:v>5.8966540832744467</c:v>
                </c:pt>
                <c:pt idx="3">
                  <c:v>0.73620791583101852</c:v>
                </c:pt>
                <c:pt idx="4">
                  <c:v>214.7022593947602</c:v>
                </c:pt>
                <c:pt idx="5">
                  <c:v>245.60325482795861</c:v>
                </c:pt>
                <c:pt idx="7">
                  <c:v>147.94306119251081</c:v>
                </c:pt>
                <c:pt idx="8">
                  <c:v>13.890695634200901</c:v>
                </c:pt>
                <c:pt idx="9">
                  <c:v>0</c:v>
                </c:pt>
                <c:pt idx="10">
                  <c:v>11.539304727159999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550.55556690536957</c:v>
                </c:pt>
                <c:pt idx="4" formatCode="#,##0">
                  <c:v>214.7022593947602</c:v>
                </c:pt>
                <c:pt idx="5" formatCode="#,##0">
                  <c:v>245.60325482795861</c:v>
                </c:pt>
                <c:pt idx="6" formatCode="#,##0">
                  <c:v>161.83375682671172</c:v>
                </c:pt>
                <c:pt idx="10" formatCode="#,##0">
                  <c:v>11.539304727159999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2376</c:v>
                </c:pt>
                <c:pt idx="1">
                  <c:v>2523</c:v>
                </c:pt>
                <c:pt idx="2">
                  <c:v>2667</c:v>
                </c:pt>
                <c:pt idx="3">
                  <c:v>2826</c:v>
                </c:pt>
                <c:pt idx="4">
                  <c:v>3012</c:v>
                </c:pt>
                <c:pt idx="5">
                  <c:v>3165</c:v>
                </c:pt>
                <c:pt idx="6">
                  <c:v>3343</c:v>
                </c:pt>
                <c:pt idx="7">
                  <c:v>3596</c:v>
                </c:pt>
                <c:pt idx="8">
                  <c:v>3994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757774.76564355334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49677.463307999962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586759.94900000002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585772.21900000004</c:v>
                </c:pt>
                <c:pt idx="1">
                  <c:v>0</c:v>
                </c:pt>
                <c:pt idx="2">
                  <c:v>987.73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25399.473707999961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97.973074996551617</c:v>
                </c:pt>
                <c:pt idx="2">
                  <c:v>4.7232366469256277</c:v>
                </c:pt>
                <c:pt idx="3">
                  <c:v>1.5678511360641181</c:v>
                </c:pt>
                <c:pt idx="4">
                  <c:v>150.90085750280551</c:v>
                </c:pt>
                <c:pt idx="5">
                  <c:v>217.80088714984313</c:v>
                </c:pt>
                <c:pt idx="7">
                  <c:v>124.8671855592911</c:v>
                </c:pt>
                <c:pt idx="8">
                  <c:v>11.023613488821557</c:v>
                </c:pt>
                <c:pt idx="9">
                  <c:v>0</c:v>
                </c:pt>
                <c:pt idx="10">
                  <c:v>6.8710954826477986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104.26416277954137</c:v>
                </c:pt>
                <c:pt idx="4">
                  <c:v>150.90085750280551</c:v>
                </c:pt>
                <c:pt idx="5">
                  <c:v>217.80088714984313</c:v>
                </c:pt>
                <c:pt idx="6">
                  <c:v>135.89079904811265</c:v>
                </c:pt>
                <c:pt idx="10">
                  <c:v>6.8710954826477986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日野市</c:v>
                </c:pt>
              </c:strCache>
            </c:strRef>
          </c:cat>
          <c:val>
            <c:numRef>
              <c:f>①CO2排出量の現状把握!$AX$43:$AX$45</c:f>
              <c:numCache>
                <c:formatCode>0%</c:formatCode>
                <c:ptCount val="3"/>
                <c:pt idx="0">
                  <c:v>0.42072759503743129</c:v>
                </c:pt>
                <c:pt idx="1">
                  <c:v>7.6972125864054566E-2</c:v>
                </c:pt>
                <c:pt idx="2">
                  <c:v>0.16933483017519349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日野市</c:v>
                </c:pt>
              </c:strCache>
            </c:strRef>
          </c:cat>
          <c:val>
            <c:numRef>
              <c:f>①CO2排出量の現状把握!$AY$43:$AY$45</c:f>
              <c:numCache>
                <c:formatCode>0%</c:formatCode>
                <c:ptCount val="3"/>
                <c:pt idx="0">
                  <c:v>0.19118662390594171</c:v>
                </c:pt>
                <c:pt idx="1">
                  <c:v>0.47072930032502464</c:v>
                </c:pt>
                <c:pt idx="2">
                  <c:v>0.24507721922208334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日野市</c:v>
                </c:pt>
              </c:strCache>
            </c:strRef>
          </c:cat>
          <c:val>
            <c:numRef>
              <c:f>①CO2排出量の現状把握!$AZ$43:$AZ$45</c:f>
              <c:numCache>
                <c:formatCode>0%</c:formatCode>
                <c:ptCount val="3"/>
                <c:pt idx="0">
                  <c:v>0.18034974026133399</c:v>
                </c:pt>
                <c:pt idx="1">
                  <c:v>0.27571354672507709</c:v>
                </c:pt>
                <c:pt idx="2">
                  <c:v>0.35372917457274194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日野市</c:v>
                </c:pt>
              </c:strCache>
            </c:strRef>
          </c:cat>
          <c:val>
            <c:numRef>
              <c:f>①CO2排出量の現状把握!$BA$43:$BA$45</c:f>
              <c:numCache>
                <c:formatCode>0%</c:formatCode>
                <c:ptCount val="3"/>
                <c:pt idx="0">
                  <c:v>0.19226168778726088</c:v>
                </c:pt>
                <c:pt idx="1">
                  <c:v>0.14877204731034646</c:v>
                </c:pt>
                <c:pt idx="2">
                  <c:v>0.22069946917272623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日野市</c:v>
                </c:pt>
              </c:strCache>
            </c:strRef>
          </c:cat>
          <c:val>
            <c:numRef>
              <c:f>①CO2排出量の現状把握!$BB$43:$BB$45</c:f>
              <c:numCache>
                <c:formatCode>0%</c:formatCode>
                <c:ptCount val="3"/>
                <c:pt idx="0">
                  <c:v>1.5474353008032191E-2</c:v>
                </c:pt>
                <c:pt idx="1">
                  <c:v>2.7812979775497147E-2</c:v>
                </c:pt>
                <c:pt idx="2">
                  <c:v>1.1159306857255158E-2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43515</c:v>
                </c:pt>
                <c:pt idx="1">
                  <c:v>43515</c:v>
                </c:pt>
                <c:pt idx="2">
                  <c:v>43515</c:v>
                </c:pt>
                <c:pt idx="3">
                  <c:v>43515</c:v>
                </c:pt>
                <c:pt idx="4">
                  <c:v>43515</c:v>
                </c:pt>
                <c:pt idx="5">
                  <c:v>44562</c:v>
                </c:pt>
                <c:pt idx="6">
                  <c:v>44562</c:v>
                </c:pt>
                <c:pt idx="7">
                  <c:v>44562</c:v>
                </c:pt>
                <c:pt idx="8">
                  <c:v>44562</c:v>
                </c:pt>
                <c:pt idx="9">
                  <c:v>44562</c:v>
                </c:pt>
                <c:pt idx="10">
                  <c:v>44562</c:v>
                </c:pt>
                <c:pt idx="11">
                  <c:v>45529</c:v>
                </c:pt>
                <c:pt idx="12">
                  <c:v>45529</c:v>
                </c:pt>
                <c:pt idx="13">
                  <c:v>45529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14.86434849992</c:v>
                </c:pt>
                <c:pt idx="1">
                  <c:v>14.31094941696</c:v>
                </c:pt>
                <c:pt idx="2">
                  <c:v>11.9223450465</c:v>
                </c:pt>
                <c:pt idx="3">
                  <c:v>10.5452464029</c:v>
                </c:pt>
                <c:pt idx="4">
                  <c:v>11.539304727159999</c:v>
                </c:pt>
                <c:pt idx="5">
                  <c:v>16.606374428599999</c:v>
                </c:pt>
                <c:pt idx="6">
                  <c:v>18.91246343936</c:v>
                </c:pt>
                <c:pt idx="7">
                  <c:v>22.209755628549999</c:v>
                </c:pt>
                <c:pt idx="8">
                  <c:v>21.859513075039999</c:v>
                </c:pt>
                <c:pt idx="9">
                  <c:v>21.535683719129999</c:v>
                </c:pt>
                <c:pt idx="10">
                  <c:v>25.63876503737281</c:v>
                </c:pt>
                <c:pt idx="11">
                  <c:v>6.7880808226468732</c:v>
                </c:pt>
                <c:pt idx="12">
                  <c:v>7.6105494436789289</c:v>
                </c:pt>
                <c:pt idx="13">
                  <c:v>6.8710954826477986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174572</c:v>
                </c:pt>
                <c:pt idx="1">
                  <c:v>175262</c:v>
                </c:pt>
                <c:pt idx="2">
                  <c:v>175885</c:v>
                </c:pt>
                <c:pt idx="3">
                  <c:v>178543</c:v>
                </c:pt>
                <c:pt idx="4">
                  <c:v>179571</c:v>
                </c:pt>
                <c:pt idx="5">
                  <c:v>180975</c:v>
                </c:pt>
                <c:pt idx="6">
                  <c:v>182765</c:v>
                </c:pt>
                <c:pt idx="7">
                  <c:v>183589</c:v>
                </c:pt>
                <c:pt idx="8">
                  <c:v>184667</c:v>
                </c:pt>
                <c:pt idx="9">
                  <c:v>185393</c:v>
                </c:pt>
                <c:pt idx="10">
                  <c:v>186346</c:v>
                </c:pt>
                <c:pt idx="11">
                  <c:v>187027</c:v>
                </c:pt>
                <c:pt idx="12">
                  <c:v>187304</c:v>
                </c:pt>
                <c:pt idx="13">
                  <c:v>187254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2371</v>
      </c>
      <c r="B9" s="70">
        <v>1</v>
      </c>
      <c r="C9" s="70">
        <v>1</v>
      </c>
      <c r="D9" s="70">
        <v>1</v>
      </c>
      <c r="E9" s="70">
        <v>1990</v>
      </c>
      <c r="F9" s="70" t="s">
        <v>787</v>
      </c>
      <c r="G9" s="1073" t="s">
        <v>2372</v>
      </c>
      <c r="H9" s="70" t="s">
        <v>2373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2374</v>
      </c>
      <c r="B10" s="70">
        <v>2</v>
      </c>
      <c r="C10" s="70">
        <v>2</v>
      </c>
      <c r="D10" s="70">
        <v>1</v>
      </c>
      <c r="E10" s="70">
        <v>2005</v>
      </c>
      <c r="F10" s="70" t="s">
        <v>789</v>
      </c>
      <c r="G10" s="1073" t="s">
        <v>2372</v>
      </c>
      <c r="H10" s="70" t="s">
        <v>2373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2375</v>
      </c>
      <c r="B11" s="70">
        <v>3</v>
      </c>
      <c r="C11" s="70">
        <v>3</v>
      </c>
      <c r="D11" s="70">
        <v>1</v>
      </c>
      <c r="E11" s="70">
        <v>2006</v>
      </c>
      <c r="F11" s="70" t="s">
        <v>790</v>
      </c>
      <c r="G11" s="1073" t="s">
        <v>2372</v>
      </c>
      <c r="H11" s="70" t="s">
        <v>2373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2376</v>
      </c>
      <c r="B12" s="70">
        <v>4</v>
      </c>
      <c r="C12" s="70">
        <v>4</v>
      </c>
      <c r="D12" s="70">
        <v>1</v>
      </c>
      <c r="E12" s="70">
        <v>2007</v>
      </c>
      <c r="F12" s="70" t="s">
        <v>791</v>
      </c>
      <c r="G12" s="1073" t="s">
        <v>2372</v>
      </c>
      <c r="H12" s="70" t="s">
        <v>2373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2377</v>
      </c>
      <c r="B13" s="70">
        <v>5</v>
      </c>
      <c r="C13" s="70">
        <v>5</v>
      </c>
      <c r="D13" s="70">
        <v>1</v>
      </c>
      <c r="E13" s="70">
        <v>2008</v>
      </c>
      <c r="F13" s="70" t="s">
        <v>792</v>
      </c>
      <c r="G13" s="1073" t="s">
        <v>2372</v>
      </c>
      <c r="H13" s="70" t="s">
        <v>2373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2378</v>
      </c>
      <c r="B14" s="70">
        <v>6</v>
      </c>
      <c r="C14" s="70">
        <v>6</v>
      </c>
      <c r="D14" s="70">
        <v>1</v>
      </c>
      <c r="E14" s="70">
        <v>2009</v>
      </c>
      <c r="F14" s="70" t="s">
        <v>176</v>
      </c>
      <c r="G14" s="1073" t="s">
        <v>2372</v>
      </c>
      <c r="H14" s="70" t="s">
        <v>2373</v>
      </c>
      <c r="I14" s="1066"/>
      <c r="J14" s="73">
        <v>0</v>
      </c>
      <c r="K14" s="73">
        <v>0</v>
      </c>
      <c r="L14" s="73">
        <v>0</v>
      </c>
      <c r="M14" s="73">
        <v>0</v>
      </c>
      <c r="N14" s="73">
        <v>0</v>
      </c>
      <c r="O14" s="73">
        <v>0</v>
      </c>
      <c r="P14" s="73">
        <v>0</v>
      </c>
      <c r="Q14" s="73">
        <v>0</v>
      </c>
      <c r="R14" s="73">
        <v>10.43</v>
      </c>
      <c r="S14" s="73">
        <v>0</v>
      </c>
      <c r="T14" s="73">
        <v>0</v>
      </c>
      <c r="U14" s="73">
        <v>0</v>
      </c>
      <c r="V14" s="73">
        <v>0</v>
      </c>
      <c r="W14" s="73">
        <v>0</v>
      </c>
      <c r="X14" s="73">
        <v>6.26</v>
      </c>
      <c r="Y14" s="73">
        <v>47.01</v>
      </c>
      <c r="Z14" s="73">
        <v>0</v>
      </c>
      <c r="AA14" s="73">
        <v>0</v>
      </c>
      <c r="AB14" s="73">
        <v>0</v>
      </c>
      <c r="AC14" s="73">
        <v>0</v>
      </c>
      <c r="AD14" s="73">
        <v>0</v>
      </c>
      <c r="AE14" s="73">
        <v>0</v>
      </c>
      <c r="AF14" s="73">
        <v>0</v>
      </c>
      <c r="AG14" s="73">
        <v>0</v>
      </c>
      <c r="AH14" s="73">
        <v>0</v>
      </c>
      <c r="AI14" s="73">
        <v>0</v>
      </c>
      <c r="AJ14" s="73">
        <v>0</v>
      </c>
      <c r="AK14" s="73">
        <v>3.42</v>
      </c>
      <c r="AL14" s="73">
        <v>4.46</v>
      </c>
      <c r="AM14" s="73">
        <v>5.13</v>
      </c>
      <c r="AN14" s="73">
        <v>63.5</v>
      </c>
      <c r="AO14" s="73">
        <v>0</v>
      </c>
      <c r="AP14" s="73">
        <v>0</v>
      </c>
      <c r="AQ14" s="73">
        <v>0</v>
      </c>
      <c r="AR14" s="73">
        <v>0</v>
      </c>
      <c r="AS14" s="73">
        <v>15.722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6.5140000000000002</v>
      </c>
      <c r="CC14" s="73">
        <v>0</v>
      </c>
      <c r="CD14" s="73">
        <v>0</v>
      </c>
      <c r="CE14" s="73">
        <v>0</v>
      </c>
      <c r="CF14" s="73">
        <v>0</v>
      </c>
      <c r="CG14" s="73">
        <v>0</v>
      </c>
      <c r="CH14" s="73">
        <v>0</v>
      </c>
      <c r="CI14" s="73">
        <v>0</v>
      </c>
      <c r="CJ14" s="73">
        <v>0</v>
      </c>
      <c r="CK14" s="73">
        <v>0</v>
      </c>
      <c r="CL14" s="73">
        <v>5.82</v>
      </c>
      <c r="CM14" s="73">
        <v>2.79</v>
      </c>
      <c r="CN14" s="73">
        <v>3.87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10.43</v>
      </c>
      <c r="DT14" s="73">
        <v>0</v>
      </c>
      <c r="DU14" s="73">
        <v>0</v>
      </c>
      <c r="DV14" s="73">
        <v>0</v>
      </c>
      <c r="DW14" s="73">
        <v>0</v>
      </c>
      <c r="DX14" s="73">
        <v>0</v>
      </c>
      <c r="DY14" s="73">
        <v>6.26</v>
      </c>
      <c r="DZ14" s="73">
        <v>47.01</v>
      </c>
      <c r="EA14" s="73">
        <v>0</v>
      </c>
      <c r="EB14" s="73">
        <v>0</v>
      </c>
      <c r="EC14" s="73">
        <v>0</v>
      </c>
      <c r="ED14" s="73">
        <v>0</v>
      </c>
      <c r="EE14" s="73">
        <v>0</v>
      </c>
      <c r="EF14" s="73">
        <v>0</v>
      </c>
      <c r="EG14" s="73">
        <v>0</v>
      </c>
      <c r="EH14" s="73">
        <v>0</v>
      </c>
      <c r="EI14" s="73">
        <v>0</v>
      </c>
      <c r="EJ14" s="73">
        <v>0</v>
      </c>
      <c r="EK14" s="73">
        <v>0</v>
      </c>
      <c r="EL14" s="73">
        <v>3.42</v>
      </c>
      <c r="EM14" s="73">
        <v>4.46</v>
      </c>
      <c r="EN14" s="73">
        <v>5.13</v>
      </c>
      <c r="EO14" s="73">
        <v>63.5</v>
      </c>
      <c r="EP14" s="73">
        <v>0</v>
      </c>
      <c r="EQ14" s="73">
        <v>0</v>
      </c>
      <c r="ER14" s="73">
        <v>0</v>
      </c>
      <c r="ES14" s="73">
        <v>0</v>
      </c>
      <c r="ET14" s="73">
        <v>15.722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6.5140000000000002</v>
      </c>
      <c r="GD14" s="73">
        <v>0</v>
      </c>
      <c r="GE14" s="73">
        <v>0</v>
      </c>
      <c r="GF14" s="73">
        <v>0</v>
      </c>
      <c r="GG14" s="73">
        <v>0</v>
      </c>
      <c r="GH14" s="73">
        <v>0</v>
      </c>
      <c r="GI14" s="73">
        <v>0</v>
      </c>
      <c r="GJ14" s="73">
        <v>0</v>
      </c>
      <c r="GK14" s="73">
        <v>0</v>
      </c>
      <c r="GL14" s="73">
        <v>0</v>
      </c>
      <c r="GM14" s="73">
        <v>5.82</v>
      </c>
      <c r="GN14" s="73">
        <v>2.79</v>
      </c>
      <c r="GO14" s="73">
        <v>3.87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140.21</v>
      </c>
      <c r="HL14" s="73">
        <v>15.722</v>
      </c>
      <c r="HM14" s="73">
        <v>0</v>
      </c>
      <c r="HN14" s="73">
        <v>0</v>
      </c>
      <c r="HO14" s="73">
        <v>0</v>
      </c>
      <c r="HP14" s="73">
        <v>0</v>
      </c>
      <c r="HQ14" s="73">
        <v>0</v>
      </c>
      <c r="HR14" s="73">
        <v>6.5140000000000002</v>
      </c>
      <c r="HS14" s="73">
        <v>0</v>
      </c>
      <c r="HT14" s="73">
        <v>0</v>
      </c>
      <c r="HU14" s="73">
        <v>8.61</v>
      </c>
      <c r="HV14" s="73">
        <v>3.87</v>
      </c>
      <c r="HW14" s="73">
        <v>0</v>
      </c>
      <c r="HX14" s="73">
        <v>0</v>
      </c>
      <c r="HY14" s="73">
        <v>0</v>
      </c>
      <c r="HZ14" s="73">
        <v>0</v>
      </c>
      <c r="IA14" s="73">
        <v>0</v>
      </c>
      <c r="IB14" s="73">
        <v>0</v>
      </c>
      <c r="IC14" s="73">
        <v>0</v>
      </c>
      <c r="ID14" s="73">
        <v>0</v>
      </c>
      <c r="IE14" s="73">
        <v>0</v>
      </c>
      <c r="IF14" s="73">
        <v>140.21</v>
      </c>
      <c r="IG14" s="73">
        <v>15.722</v>
      </c>
      <c r="IH14" s="73">
        <v>0</v>
      </c>
      <c r="II14" s="73">
        <v>0</v>
      </c>
      <c r="IJ14" s="73">
        <v>0</v>
      </c>
      <c r="IK14" s="73">
        <v>0</v>
      </c>
      <c r="IL14" s="73">
        <v>0</v>
      </c>
      <c r="IM14" s="73">
        <v>6.5140000000000002</v>
      </c>
      <c r="IN14" s="73">
        <v>0</v>
      </c>
      <c r="IO14" s="73">
        <v>0</v>
      </c>
      <c r="IP14" s="73">
        <v>8.61</v>
      </c>
      <c r="IQ14" s="73">
        <v>3.87</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1</v>
      </c>
      <c r="JM14" s="71">
        <v>0</v>
      </c>
      <c r="JN14" s="71">
        <v>0</v>
      </c>
      <c r="JO14" s="71">
        <v>0</v>
      </c>
      <c r="JP14" s="71">
        <v>0</v>
      </c>
      <c r="JQ14" s="71">
        <v>0</v>
      </c>
      <c r="JR14" s="71">
        <v>0</v>
      </c>
      <c r="JS14" s="71">
        <v>0</v>
      </c>
      <c r="JT14" s="71">
        <v>0</v>
      </c>
      <c r="JU14" s="71">
        <v>0</v>
      </c>
      <c r="JV14" s="71">
        <v>0</v>
      </c>
      <c r="JW14" s="71">
        <v>0</v>
      </c>
      <c r="JX14" s="71">
        <v>1</v>
      </c>
      <c r="JY14" s="71">
        <v>1</v>
      </c>
      <c r="JZ14" s="71">
        <v>1</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1</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1</v>
      </c>
      <c r="NN14" s="71">
        <v>0</v>
      </c>
      <c r="NO14" s="71">
        <v>0</v>
      </c>
      <c r="NP14" s="71">
        <v>0</v>
      </c>
      <c r="NQ14" s="71">
        <v>0</v>
      </c>
      <c r="NR14" s="71">
        <v>0</v>
      </c>
      <c r="NS14" s="71">
        <v>0</v>
      </c>
      <c r="NT14" s="71">
        <v>0</v>
      </c>
      <c r="NU14" s="71">
        <v>0</v>
      </c>
      <c r="NV14" s="71">
        <v>0</v>
      </c>
      <c r="NW14" s="71">
        <v>0</v>
      </c>
      <c r="NX14" s="71">
        <v>0</v>
      </c>
      <c r="NY14" s="71">
        <v>1</v>
      </c>
      <c r="NZ14" s="71">
        <v>1</v>
      </c>
      <c r="OA14" s="71">
        <v>1</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1</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2</v>
      </c>
      <c r="QZ14" s="71">
        <v>0</v>
      </c>
      <c r="RA14" s="71">
        <v>0</v>
      </c>
      <c r="RB14" s="71">
        <v>0</v>
      </c>
      <c r="RC14" s="71">
        <v>0</v>
      </c>
      <c r="RD14" s="71">
        <v>0</v>
      </c>
      <c r="RE14" s="71">
        <v>1</v>
      </c>
      <c r="RF14" s="71">
        <v>0</v>
      </c>
      <c r="RG14" s="71">
        <v>0</v>
      </c>
      <c r="RH14" s="71">
        <v>2</v>
      </c>
      <c r="RI14" s="71">
        <v>1</v>
      </c>
      <c r="RJ14" s="71">
        <v>0</v>
      </c>
      <c r="RK14" s="71">
        <v>0</v>
      </c>
      <c r="RL14" s="71">
        <v>0</v>
      </c>
      <c r="RM14" s="71">
        <v>0</v>
      </c>
      <c r="RN14" s="71">
        <v>0</v>
      </c>
      <c r="RO14" s="71">
        <v>0</v>
      </c>
      <c r="RP14" s="71">
        <v>0</v>
      </c>
      <c r="RQ14" s="71">
        <v>0</v>
      </c>
      <c r="RR14" s="71">
        <v>0</v>
      </c>
      <c r="RS14" s="71">
        <v>8</v>
      </c>
      <c r="RT14" s="71">
        <v>2</v>
      </c>
      <c r="RU14" s="71">
        <v>0</v>
      </c>
      <c r="RV14" s="71">
        <v>0</v>
      </c>
      <c r="RW14" s="71">
        <v>0</v>
      </c>
      <c r="RX14" s="71">
        <v>0</v>
      </c>
      <c r="RY14" s="71">
        <v>0</v>
      </c>
      <c r="RZ14" s="71">
        <v>1</v>
      </c>
      <c r="SA14" s="71">
        <v>0</v>
      </c>
      <c r="SB14" s="71">
        <v>0</v>
      </c>
      <c r="SC14" s="71">
        <v>2</v>
      </c>
      <c r="SD14" s="71">
        <v>1</v>
      </c>
      <c r="SE14" s="71">
        <v>0</v>
      </c>
      <c r="SF14" s="71">
        <v>0</v>
      </c>
      <c r="SG14" s="71">
        <v>0</v>
      </c>
      <c r="SH14" s="71">
        <v>0</v>
      </c>
    </row>
    <row r="15" spans="1:503">
      <c r="A15" s="16" t="s">
        <v>2379</v>
      </c>
      <c r="B15" s="70">
        <v>7</v>
      </c>
      <c r="C15" s="70">
        <v>7</v>
      </c>
      <c r="D15" s="70">
        <v>1</v>
      </c>
      <c r="E15" s="70">
        <v>2010</v>
      </c>
      <c r="F15" s="70" t="s">
        <v>177</v>
      </c>
      <c r="G15" s="1073" t="s">
        <v>2372</v>
      </c>
      <c r="H15" s="70" t="s">
        <v>2373</v>
      </c>
      <c r="I15" s="1066"/>
      <c r="J15" s="73">
        <v>0</v>
      </c>
      <c r="K15" s="73">
        <v>0</v>
      </c>
      <c r="L15" s="73">
        <v>0</v>
      </c>
      <c r="M15" s="73">
        <v>0</v>
      </c>
      <c r="N15" s="73">
        <v>0</v>
      </c>
      <c r="O15" s="73">
        <v>0</v>
      </c>
      <c r="P15" s="73">
        <v>0</v>
      </c>
      <c r="Q15" s="73">
        <v>0</v>
      </c>
      <c r="R15" s="73">
        <v>3.4460000000000002</v>
      </c>
      <c r="S15" s="73">
        <v>0</v>
      </c>
      <c r="T15" s="73">
        <v>0</v>
      </c>
      <c r="U15" s="73">
        <v>0</v>
      </c>
      <c r="V15" s="73">
        <v>0</v>
      </c>
      <c r="W15" s="73">
        <v>0</v>
      </c>
      <c r="X15" s="73">
        <v>4.38</v>
      </c>
      <c r="Y15" s="73">
        <v>43.896000000000001</v>
      </c>
      <c r="Z15" s="73">
        <v>0</v>
      </c>
      <c r="AA15" s="73">
        <v>0</v>
      </c>
      <c r="AB15" s="73">
        <v>0</v>
      </c>
      <c r="AC15" s="73">
        <v>0</v>
      </c>
      <c r="AD15" s="73">
        <v>0</v>
      </c>
      <c r="AE15" s="73">
        <v>0</v>
      </c>
      <c r="AF15" s="73">
        <v>0</v>
      </c>
      <c r="AG15" s="73">
        <v>0</v>
      </c>
      <c r="AH15" s="73">
        <v>0</v>
      </c>
      <c r="AI15" s="73">
        <v>0</v>
      </c>
      <c r="AJ15" s="73">
        <v>0</v>
      </c>
      <c r="AK15" s="73">
        <v>5.4630000000000001</v>
      </c>
      <c r="AL15" s="73">
        <v>4.0739999999999998</v>
      </c>
      <c r="AM15" s="73">
        <v>3.63</v>
      </c>
      <c r="AN15" s="73">
        <v>65.498999999999995</v>
      </c>
      <c r="AO15" s="73">
        <v>0</v>
      </c>
      <c r="AP15" s="73">
        <v>0</v>
      </c>
      <c r="AQ15" s="73">
        <v>0</v>
      </c>
      <c r="AR15" s="73">
        <v>0</v>
      </c>
      <c r="AS15" s="73">
        <v>16.367000000000001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5.7549999999999999</v>
      </c>
      <c r="CM15" s="73">
        <v>2.67</v>
      </c>
      <c r="CN15" s="73">
        <v>3.7330000000000001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3.4460000000000002</v>
      </c>
      <c r="DT15" s="73">
        <v>0</v>
      </c>
      <c r="DU15" s="73">
        <v>0</v>
      </c>
      <c r="DV15" s="73">
        <v>0</v>
      </c>
      <c r="DW15" s="73">
        <v>0</v>
      </c>
      <c r="DX15" s="73">
        <v>0</v>
      </c>
      <c r="DY15" s="73">
        <v>4.38</v>
      </c>
      <c r="DZ15" s="73">
        <v>43.896000000000001</v>
      </c>
      <c r="EA15" s="73">
        <v>0</v>
      </c>
      <c r="EB15" s="73">
        <v>0</v>
      </c>
      <c r="EC15" s="73">
        <v>0</v>
      </c>
      <c r="ED15" s="73">
        <v>0</v>
      </c>
      <c r="EE15" s="73">
        <v>0</v>
      </c>
      <c r="EF15" s="73">
        <v>0</v>
      </c>
      <c r="EG15" s="73">
        <v>0</v>
      </c>
      <c r="EH15" s="73">
        <v>0</v>
      </c>
      <c r="EI15" s="73">
        <v>0</v>
      </c>
      <c r="EJ15" s="73">
        <v>0</v>
      </c>
      <c r="EK15" s="73">
        <v>0</v>
      </c>
      <c r="EL15" s="73">
        <v>5.4630000000000001</v>
      </c>
      <c r="EM15" s="73">
        <v>4.0739999999999998</v>
      </c>
      <c r="EN15" s="73">
        <v>3.63</v>
      </c>
      <c r="EO15" s="73">
        <v>65.498999999999995</v>
      </c>
      <c r="EP15" s="73">
        <v>0</v>
      </c>
      <c r="EQ15" s="73">
        <v>0</v>
      </c>
      <c r="ER15" s="73">
        <v>0</v>
      </c>
      <c r="ES15" s="73">
        <v>0</v>
      </c>
      <c r="ET15" s="73">
        <v>16.367000000000001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5.7549999999999999</v>
      </c>
      <c r="GN15" s="73">
        <v>2.67</v>
      </c>
      <c r="GO15" s="73">
        <v>3.7330000000000001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130.38800000000001</v>
      </c>
      <c r="HL15" s="73">
        <v>16.367000000000001</v>
      </c>
      <c r="HM15" s="73">
        <v>0</v>
      </c>
      <c r="HN15" s="73">
        <v>0</v>
      </c>
      <c r="HO15" s="73">
        <v>0</v>
      </c>
      <c r="HP15" s="73">
        <v>0</v>
      </c>
      <c r="HQ15" s="73">
        <v>0</v>
      </c>
      <c r="HR15" s="73">
        <v>0</v>
      </c>
      <c r="HS15" s="73">
        <v>0</v>
      </c>
      <c r="HT15" s="73">
        <v>0</v>
      </c>
      <c r="HU15" s="73">
        <v>8.4250000000000007</v>
      </c>
      <c r="HV15" s="73">
        <v>3.7330000000000001</v>
      </c>
      <c r="HW15" s="73">
        <v>0</v>
      </c>
      <c r="HX15" s="73">
        <v>0</v>
      </c>
      <c r="HY15" s="73">
        <v>0</v>
      </c>
      <c r="HZ15" s="73">
        <v>0</v>
      </c>
      <c r="IA15" s="73">
        <v>0</v>
      </c>
      <c r="IB15" s="73">
        <v>0</v>
      </c>
      <c r="IC15" s="73">
        <v>0</v>
      </c>
      <c r="ID15" s="73">
        <v>0</v>
      </c>
      <c r="IE15" s="73">
        <v>0</v>
      </c>
      <c r="IF15" s="73">
        <v>130.38800000000001</v>
      </c>
      <c r="IG15" s="73">
        <v>16.367000000000001</v>
      </c>
      <c r="IH15" s="73">
        <v>0</v>
      </c>
      <c r="II15" s="73">
        <v>0</v>
      </c>
      <c r="IJ15" s="73">
        <v>0</v>
      </c>
      <c r="IK15" s="73">
        <v>0</v>
      </c>
      <c r="IL15" s="73">
        <v>0</v>
      </c>
      <c r="IM15" s="73">
        <v>0</v>
      </c>
      <c r="IN15" s="73">
        <v>0</v>
      </c>
      <c r="IO15" s="73">
        <v>0</v>
      </c>
      <c r="IP15" s="73">
        <v>8.4250000000000007</v>
      </c>
      <c r="IQ15" s="73">
        <v>3.7330000000000001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2</v>
      </c>
      <c r="JM15" s="71">
        <v>0</v>
      </c>
      <c r="JN15" s="71">
        <v>0</v>
      </c>
      <c r="JO15" s="71">
        <v>0</v>
      </c>
      <c r="JP15" s="71">
        <v>0</v>
      </c>
      <c r="JQ15" s="71">
        <v>0</v>
      </c>
      <c r="JR15" s="71">
        <v>0</v>
      </c>
      <c r="JS15" s="71">
        <v>0</v>
      </c>
      <c r="JT15" s="71">
        <v>0</v>
      </c>
      <c r="JU15" s="71">
        <v>0</v>
      </c>
      <c r="JV15" s="71">
        <v>0</v>
      </c>
      <c r="JW15" s="71">
        <v>0</v>
      </c>
      <c r="JX15" s="71">
        <v>1</v>
      </c>
      <c r="JY15" s="71">
        <v>1</v>
      </c>
      <c r="JZ15" s="71">
        <v>1</v>
      </c>
      <c r="KA15" s="71">
        <v>1</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1</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2</v>
      </c>
      <c r="NN15" s="71">
        <v>0</v>
      </c>
      <c r="NO15" s="71">
        <v>0</v>
      </c>
      <c r="NP15" s="71">
        <v>0</v>
      </c>
      <c r="NQ15" s="71">
        <v>0</v>
      </c>
      <c r="NR15" s="71">
        <v>0</v>
      </c>
      <c r="NS15" s="71">
        <v>0</v>
      </c>
      <c r="NT15" s="71">
        <v>0</v>
      </c>
      <c r="NU15" s="71">
        <v>0</v>
      </c>
      <c r="NV15" s="71">
        <v>0</v>
      </c>
      <c r="NW15" s="71">
        <v>0</v>
      </c>
      <c r="NX15" s="71">
        <v>0</v>
      </c>
      <c r="NY15" s="71">
        <v>1</v>
      </c>
      <c r="NZ15" s="71">
        <v>1</v>
      </c>
      <c r="OA15" s="71">
        <v>1</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1</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2</v>
      </c>
      <c r="QZ15" s="71">
        <v>0</v>
      </c>
      <c r="RA15" s="71">
        <v>0</v>
      </c>
      <c r="RB15" s="71">
        <v>0</v>
      </c>
      <c r="RC15" s="71">
        <v>0</v>
      </c>
      <c r="RD15" s="71">
        <v>0</v>
      </c>
      <c r="RE15" s="71">
        <v>0</v>
      </c>
      <c r="RF15" s="71">
        <v>0</v>
      </c>
      <c r="RG15" s="71">
        <v>0</v>
      </c>
      <c r="RH15" s="71">
        <v>2</v>
      </c>
      <c r="RI15" s="71">
        <v>1</v>
      </c>
      <c r="RJ15" s="71">
        <v>0</v>
      </c>
      <c r="RK15" s="71">
        <v>0</v>
      </c>
      <c r="RL15" s="71">
        <v>0</v>
      </c>
      <c r="RM15" s="71">
        <v>0</v>
      </c>
      <c r="RN15" s="71">
        <v>0</v>
      </c>
      <c r="RO15" s="71">
        <v>0</v>
      </c>
      <c r="RP15" s="71">
        <v>0</v>
      </c>
      <c r="RQ15" s="71">
        <v>0</v>
      </c>
      <c r="RR15" s="71">
        <v>0</v>
      </c>
      <c r="RS15" s="71">
        <v>8</v>
      </c>
      <c r="RT15" s="71">
        <v>2</v>
      </c>
      <c r="RU15" s="71">
        <v>0</v>
      </c>
      <c r="RV15" s="71">
        <v>0</v>
      </c>
      <c r="RW15" s="71">
        <v>0</v>
      </c>
      <c r="RX15" s="71">
        <v>0</v>
      </c>
      <c r="RY15" s="71">
        <v>0</v>
      </c>
      <c r="RZ15" s="71">
        <v>0</v>
      </c>
      <c r="SA15" s="71">
        <v>0</v>
      </c>
      <c r="SB15" s="71">
        <v>0</v>
      </c>
      <c r="SC15" s="71">
        <v>2</v>
      </c>
      <c r="SD15" s="71">
        <v>1</v>
      </c>
      <c r="SE15" s="71">
        <v>0</v>
      </c>
      <c r="SF15" s="71">
        <v>0</v>
      </c>
      <c r="SG15" s="71">
        <v>0</v>
      </c>
      <c r="SH15" s="71">
        <v>0</v>
      </c>
    </row>
    <row r="16" spans="1:503">
      <c r="A16" s="16" t="s">
        <v>2380</v>
      </c>
      <c r="B16" s="70">
        <v>8</v>
      </c>
      <c r="C16" s="70">
        <v>8</v>
      </c>
      <c r="D16" s="70">
        <v>1</v>
      </c>
      <c r="E16" s="70">
        <v>2011</v>
      </c>
      <c r="F16" s="70" t="s">
        <v>178</v>
      </c>
      <c r="G16" s="1073" t="s">
        <v>2372</v>
      </c>
      <c r="H16" s="70" t="s">
        <v>2373</v>
      </c>
      <c r="I16" s="1066"/>
      <c r="J16" s="73">
        <v>0</v>
      </c>
      <c r="K16" s="73">
        <v>0</v>
      </c>
      <c r="L16" s="73">
        <v>0</v>
      </c>
      <c r="M16" s="73">
        <v>0</v>
      </c>
      <c r="N16" s="73">
        <v>0</v>
      </c>
      <c r="O16" s="73">
        <v>0</v>
      </c>
      <c r="P16" s="73">
        <v>0</v>
      </c>
      <c r="Q16" s="73">
        <v>0</v>
      </c>
      <c r="R16" s="73">
        <v>9.2479999999999993</v>
      </c>
      <c r="S16" s="73">
        <v>0</v>
      </c>
      <c r="T16" s="73">
        <v>0</v>
      </c>
      <c r="U16" s="73">
        <v>0</v>
      </c>
      <c r="V16" s="73">
        <v>0</v>
      </c>
      <c r="W16" s="73">
        <v>0</v>
      </c>
      <c r="X16" s="73">
        <v>0</v>
      </c>
      <c r="Y16" s="73">
        <v>35.982999999999997</v>
      </c>
      <c r="Z16" s="73">
        <v>0</v>
      </c>
      <c r="AA16" s="73">
        <v>0</v>
      </c>
      <c r="AB16" s="73">
        <v>0</v>
      </c>
      <c r="AC16" s="73">
        <v>0</v>
      </c>
      <c r="AD16" s="73">
        <v>0</v>
      </c>
      <c r="AE16" s="73">
        <v>0</v>
      </c>
      <c r="AF16" s="73">
        <v>0</v>
      </c>
      <c r="AG16" s="73">
        <v>0</v>
      </c>
      <c r="AH16" s="73">
        <v>0</v>
      </c>
      <c r="AI16" s="73">
        <v>0</v>
      </c>
      <c r="AJ16" s="73">
        <v>0</v>
      </c>
      <c r="AK16" s="73">
        <v>5.4640000000000004</v>
      </c>
      <c r="AL16" s="73">
        <v>3.3980000000000001</v>
      </c>
      <c r="AM16" s="73">
        <v>0</v>
      </c>
      <c r="AN16" s="73">
        <v>65.230999999999995</v>
      </c>
      <c r="AO16" s="73">
        <v>0</v>
      </c>
      <c r="AP16" s="73">
        <v>0</v>
      </c>
      <c r="AQ16" s="73">
        <v>0</v>
      </c>
      <c r="AR16" s="73">
        <v>0</v>
      </c>
      <c r="AS16" s="73">
        <v>13.782999999999999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5.0599999999999996</v>
      </c>
      <c r="CM16" s="73">
        <v>1.47</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3.26</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9.2479999999999993</v>
      </c>
      <c r="DT16" s="73">
        <v>0</v>
      </c>
      <c r="DU16" s="73">
        <v>0</v>
      </c>
      <c r="DV16" s="73">
        <v>0</v>
      </c>
      <c r="DW16" s="73">
        <v>0</v>
      </c>
      <c r="DX16" s="73">
        <v>0</v>
      </c>
      <c r="DY16" s="73">
        <v>0</v>
      </c>
      <c r="DZ16" s="73">
        <v>35.982999999999997</v>
      </c>
      <c r="EA16" s="73">
        <v>0</v>
      </c>
      <c r="EB16" s="73">
        <v>0</v>
      </c>
      <c r="EC16" s="73">
        <v>0</v>
      </c>
      <c r="ED16" s="73">
        <v>0</v>
      </c>
      <c r="EE16" s="73">
        <v>0</v>
      </c>
      <c r="EF16" s="73">
        <v>0</v>
      </c>
      <c r="EG16" s="73">
        <v>0</v>
      </c>
      <c r="EH16" s="73">
        <v>0</v>
      </c>
      <c r="EI16" s="73">
        <v>0</v>
      </c>
      <c r="EJ16" s="73">
        <v>0</v>
      </c>
      <c r="EK16" s="73">
        <v>0</v>
      </c>
      <c r="EL16" s="73">
        <v>5.4640000000000004</v>
      </c>
      <c r="EM16" s="73">
        <v>3.3980000000000001</v>
      </c>
      <c r="EN16" s="73">
        <v>0</v>
      </c>
      <c r="EO16" s="73">
        <v>65.230999999999995</v>
      </c>
      <c r="EP16" s="73">
        <v>0</v>
      </c>
      <c r="EQ16" s="73">
        <v>0</v>
      </c>
      <c r="ER16" s="73">
        <v>0</v>
      </c>
      <c r="ES16" s="73">
        <v>0</v>
      </c>
      <c r="ET16" s="73">
        <v>13.782999999999999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5.0599999999999996</v>
      </c>
      <c r="GN16" s="73">
        <v>1.47</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3.26</v>
      </c>
      <c r="HE16" s="73">
        <v>0</v>
      </c>
      <c r="HF16" s="73">
        <v>0</v>
      </c>
      <c r="HG16" s="73">
        <v>0</v>
      </c>
      <c r="HH16" s="73">
        <v>0</v>
      </c>
      <c r="HI16" s="73">
        <v>0</v>
      </c>
      <c r="HJ16" s="73">
        <v>0</v>
      </c>
      <c r="HK16" s="73">
        <v>119.324</v>
      </c>
      <c r="HL16" s="73">
        <v>13.782999999999999</v>
      </c>
      <c r="HM16" s="73">
        <v>0</v>
      </c>
      <c r="HN16" s="73">
        <v>0</v>
      </c>
      <c r="HO16" s="73">
        <v>0</v>
      </c>
      <c r="HP16" s="73">
        <v>0</v>
      </c>
      <c r="HQ16" s="73">
        <v>0</v>
      </c>
      <c r="HR16" s="73">
        <v>0</v>
      </c>
      <c r="HS16" s="73">
        <v>0</v>
      </c>
      <c r="HT16" s="73">
        <v>0</v>
      </c>
      <c r="HU16" s="73">
        <v>6.53</v>
      </c>
      <c r="HV16" s="73">
        <v>0</v>
      </c>
      <c r="HW16" s="73">
        <v>0</v>
      </c>
      <c r="HX16" s="73">
        <v>0</v>
      </c>
      <c r="HY16" s="73">
        <v>3.26</v>
      </c>
      <c r="HZ16" s="73">
        <v>0</v>
      </c>
      <c r="IA16" s="73">
        <v>0</v>
      </c>
      <c r="IB16" s="73">
        <v>0</v>
      </c>
      <c r="IC16" s="73">
        <v>0</v>
      </c>
      <c r="ID16" s="73">
        <v>0</v>
      </c>
      <c r="IE16" s="73">
        <v>0</v>
      </c>
      <c r="IF16" s="73">
        <v>119.324</v>
      </c>
      <c r="IG16" s="73">
        <v>13.782999999999999</v>
      </c>
      <c r="IH16" s="73">
        <v>0</v>
      </c>
      <c r="II16" s="73">
        <v>0</v>
      </c>
      <c r="IJ16" s="73">
        <v>0</v>
      </c>
      <c r="IK16" s="73">
        <v>0</v>
      </c>
      <c r="IL16" s="73">
        <v>0</v>
      </c>
      <c r="IM16" s="73">
        <v>0</v>
      </c>
      <c r="IN16" s="73">
        <v>0</v>
      </c>
      <c r="IO16" s="73">
        <v>0</v>
      </c>
      <c r="IP16" s="73">
        <v>6.53</v>
      </c>
      <c r="IQ16" s="73">
        <v>0</v>
      </c>
      <c r="IR16" s="73">
        <v>0</v>
      </c>
      <c r="IS16" s="73">
        <v>0</v>
      </c>
      <c r="IT16" s="73">
        <v>3.26</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1</v>
      </c>
      <c r="JM16" s="71">
        <v>0</v>
      </c>
      <c r="JN16" s="71">
        <v>0</v>
      </c>
      <c r="JO16" s="71">
        <v>0</v>
      </c>
      <c r="JP16" s="71">
        <v>0</v>
      </c>
      <c r="JQ16" s="71">
        <v>0</v>
      </c>
      <c r="JR16" s="71">
        <v>0</v>
      </c>
      <c r="JS16" s="71">
        <v>0</v>
      </c>
      <c r="JT16" s="71">
        <v>0</v>
      </c>
      <c r="JU16" s="71">
        <v>0</v>
      </c>
      <c r="JV16" s="71">
        <v>0</v>
      </c>
      <c r="JW16" s="71">
        <v>0</v>
      </c>
      <c r="JX16" s="71">
        <v>1</v>
      </c>
      <c r="JY16" s="71">
        <v>1</v>
      </c>
      <c r="JZ16" s="71">
        <v>0</v>
      </c>
      <c r="KA16" s="71">
        <v>1</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1</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1</v>
      </c>
      <c r="NN16" s="71">
        <v>0</v>
      </c>
      <c r="NO16" s="71">
        <v>0</v>
      </c>
      <c r="NP16" s="71">
        <v>0</v>
      </c>
      <c r="NQ16" s="71">
        <v>0</v>
      </c>
      <c r="NR16" s="71">
        <v>0</v>
      </c>
      <c r="NS16" s="71">
        <v>0</v>
      </c>
      <c r="NT16" s="71">
        <v>0</v>
      </c>
      <c r="NU16" s="71">
        <v>0</v>
      </c>
      <c r="NV16" s="71">
        <v>0</v>
      </c>
      <c r="NW16" s="71">
        <v>0</v>
      </c>
      <c r="NX16" s="71">
        <v>0</v>
      </c>
      <c r="NY16" s="71">
        <v>1</v>
      </c>
      <c r="NZ16" s="71">
        <v>1</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1</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7</v>
      </c>
      <c r="QY16" s="71">
        <v>2</v>
      </c>
      <c r="QZ16" s="71">
        <v>0</v>
      </c>
      <c r="RA16" s="71">
        <v>0</v>
      </c>
      <c r="RB16" s="71">
        <v>0</v>
      </c>
      <c r="RC16" s="71">
        <v>0</v>
      </c>
      <c r="RD16" s="71">
        <v>0</v>
      </c>
      <c r="RE16" s="71">
        <v>0</v>
      </c>
      <c r="RF16" s="71">
        <v>0</v>
      </c>
      <c r="RG16" s="71">
        <v>0</v>
      </c>
      <c r="RH16" s="71">
        <v>2</v>
      </c>
      <c r="RI16" s="71">
        <v>0</v>
      </c>
      <c r="RJ16" s="71">
        <v>0</v>
      </c>
      <c r="RK16" s="71">
        <v>0</v>
      </c>
      <c r="RL16" s="71">
        <v>1</v>
      </c>
      <c r="RM16" s="71">
        <v>0</v>
      </c>
      <c r="RN16" s="71">
        <v>0</v>
      </c>
      <c r="RO16" s="71">
        <v>0</v>
      </c>
      <c r="RP16" s="71">
        <v>0</v>
      </c>
      <c r="RQ16" s="71">
        <v>0</v>
      </c>
      <c r="RR16" s="71">
        <v>0</v>
      </c>
      <c r="RS16" s="71">
        <v>7</v>
      </c>
      <c r="RT16" s="71">
        <v>2</v>
      </c>
      <c r="RU16" s="71">
        <v>0</v>
      </c>
      <c r="RV16" s="71">
        <v>0</v>
      </c>
      <c r="RW16" s="71">
        <v>0</v>
      </c>
      <c r="RX16" s="71">
        <v>0</v>
      </c>
      <c r="RY16" s="71">
        <v>0</v>
      </c>
      <c r="RZ16" s="71">
        <v>0</v>
      </c>
      <c r="SA16" s="71">
        <v>0</v>
      </c>
      <c r="SB16" s="71">
        <v>0</v>
      </c>
      <c r="SC16" s="71">
        <v>2</v>
      </c>
      <c r="SD16" s="71">
        <v>0</v>
      </c>
      <c r="SE16" s="71">
        <v>0</v>
      </c>
      <c r="SF16" s="71">
        <v>0</v>
      </c>
      <c r="SG16" s="71">
        <v>1</v>
      </c>
      <c r="SH16" s="71">
        <v>0</v>
      </c>
    </row>
    <row r="17" spans="1:502">
      <c r="A17" s="16" t="s">
        <v>2381</v>
      </c>
      <c r="B17" s="70">
        <v>9</v>
      </c>
      <c r="C17" s="70">
        <v>9</v>
      </c>
      <c r="D17" s="70">
        <v>1</v>
      </c>
      <c r="E17" s="70">
        <v>2012</v>
      </c>
      <c r="F17" s="70" t="s">
        <v>179</v>
      </c>
      <c r="G17" s="1073" t="s">
        <v>2372</v>
      </c>
      <c r="H17" s="70" t="s">
        <v>2373</v>
      </c>
      <c r="I17" s="1066"/>
      <c r="J17" s="73">
        <v>0</v>
      </c>
      <c r="K17" s="73">
        <v>0</v>
      </c>
      <c r="L17" s="73">
        <v>0</v>
      </c>
      <c r="M17" s="73">
        <v>0</v>
      </c>
      <c r="N17" s="73">
        <v>0</v>
      </c>
      <c r="O17" s="73">
        <v>0</v>
      </c>
      <c r="P17" s="73">
        <v>0</v>
      </c>
      <c r="Q17" s="73">
        <v>0</v>
      </c>
      <c r="R17" s="73">
        <v>10.215</v>
      </c>
      <c r="S17" s="73">
        <v>0</v>
      </c>
      <c r="T17" s="73">
        <v>0</v>
      </c>
      <c r="U17" s="73">
        <v>0</v>
      </c>
      <c r="V17" s="73">
        <v>0</v>
      </c>
      <c r="W17" s="73">
        <v>0</v>
      </c>
      <c r="X17" s="73">
        <v>0</v>
      </c>
      <c r="Y17" s="73">
        <v>44.548999999999999</v>
      </c>
      <c r="Z17" s="73">
        <v>0</v>
      </c>
      <c r="AA17" s="73">
        <v>0</v>
      </c>
      <c r="AB17" s="73">
        <v>0</v>
      </c>
      <c r="AC17" s="73">
        <v>0</v>
      </c>
      <c r="AD17" s="73">
        <v>0</v>
      </c>
      <c r="AE17" s="73">
        <v>0</v>
      </c>
      <c r="AF17" s="73">
        <v>0</v>
      </c>
      <c r="AG17" s="73">
        <v>0</v>
      </c>
      <c r="AH17" s="73">
        <v>0</v>
      </c>
      <c r="AI17" s="73">
        <v>0</v>
      </c>
      <c r="AJ17" s="73">
        <v>0</v>
      </c>
      <c r="AK17" s="73">
        <v>2.2970000000000002</v>
      </c>
      <c r="AL17" s="73">
        <v>15.579000000000001</v>
      </c>
      <c r="AM17" s="73">
        <v>0</v>
      </c>
      <c r="AN17" s="73">
        <v>72.207999999999998</v>
      </c>
      <c r="AO17" s="73">
        <v>0</v>
      </c>
      <c r="AP17" s="73">
        <v>0</v>
      </c>
      <c r="AQ17" s="73">
        <v>0</v>
      </c>
      <c r="AR17" s="73">
        <v>0</v>
      </c>
      <c r="AS17" s="73">
        <v>18.79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6.0510000000000002</v>
      </c>
      <c r="CM17" s="73">
        <v>1.954</v>
      </c>
      <c r="CN17" s="73">
        <v>3.8260000000000001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10.215</v>
      </c>
      <c r="DT17" s="73">
        <v>0</v>
      </c>
      <c r="DU17" s="73">
        <v>0</v>
      </c>
      <c r="DV17" s="73">
        <v>0</v>
      </c>
      <c r="DW17" s="73">
        <v>0</v>
      </c>
      <c r="DX17" s="73">
        <v>0</v>
      </c>
      <c r="DY17" s="73">
        <v>0</v>
      </c>
      <c r="DZ17" s="73">
        <v>44.548999999999999</v>
      </c>
      <c r="EA17" s="73">
        <v>0</v>
      </c>
      <c r="EB17" s="73">
        <v>0</v>
      </c>
      <c r="EC17" s="73">
        <v>0</v>
      </c>
      <c r="ED17" s="73">
        <v>0</v>
      </c>
      <c r="EE17" s="73">
        <v>0</v>
      </c>
      <c r="EF17" s="73">
        <v>0</v>
      </c>
      <c r="EG17" s="73">
        <v>0</v>
      </c>
      <c r="EH17" s="73">
        <v>0</v>
      </c>
      <c r="EI17" s="73">
        <v>0</v>
      </c>
      <c r="EJ17" s="73">
        <v>0</v>
      </c>
      <c r="EK17" s="73">
        <v>0</v>
      </c>
      <c r="EL17" s="73">
        <v>2.2970000000000002</v>
      </c>
      <c r="EM17" s="73">
        <v>15.579000000000001</v>
      </c>
      <c r="EN17" s="73">
        <v>0</v>
      </c>
      <c r="EO17" s="73">
        <v>72.207999999999998</v>
      </c>
      <c r="EP17" s="73">
        <v>0</v>
      </c>
      <c r="EQ17" s="73">
        <v>0</v>
      </c>
      <c r="ER17" s="73">
        <v>0</v>
      </c>
      <c r="ES17" s="73">
        <v>0</v>
      </c>
      <c r="ET17" s="73">
        <v>18.79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6.0510000000000002</v>
      </c>
      <c r="GN17" s="73">
        <v>1.954</v>
      </c>
      <c r="GO17" s="73">
        <v>3.8260000000000001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144.84800000000001</v>
      </c>
      <c r="HL17" s="73">
        <v>18.79</v>
      </c>
      <c r="HM17" s="73">
        <v>0</v>
      </c>
      <c r="HN17" s="73">
        <v>0</v>
      </c>
      <c r="HO17" s="73">
        <v>0</v>
      </c>
      <c r="HP17" s="73">
        <v>0</v>
      </c>
      <c r="HQ17" s="73">
        <v>0</v>
      </c>
      <c r="HR17" s="73">
        <v>0</v>
      </c>
      <c r="HS17" s="73">
        <v>0</v>
      </c>
      <c r="HT17" s="73">
        <v>0</v>
      </c>
      <c r="HU17" s="73">
        <v>8.0050000000000008</v>
      </c>
      <c r="HV17" s="73">
        <v>3.8260000000000001</v>
      </c>
      <c r="HW17" s="73">
        <v>0</v>
      </c>
      <c r="HX17" s="73">
        <v>0</v>
      </c>
      <c r="HY17" s="73">
        <v>0</v>
      </c>
      <c r="HZ17" s="73">
        <v>0</v>
      </c>
      <c r="IA17" s="73">
        <v>0</v>
      </c>
      <c r="IB17" s="73">
        <v>0</v>
      </c>
      <c r="IC17" s="73">
        <v>0</v>
      </c>
      <c r="ID17" s="73">
        <v>0</v>
      </c>
      <c r="IE17" s="73">
        <v>0</v>
      </c>
      <c r="IF17" s="73">
        <v>144.84800000000001</v>
      </c>
      <c r="IG17" s="73">
        <v>18.79</v>
      </c>
      <c r="IH17" s="73">
        <v>0</v>
      </c>
      <c r="II17" s="73">
        <v>0</v>
      </c>
      <c r="IJ17" s="73">
        <v>0</v>
      </c>
      <c r="IK17" s="73">
        <v>0</v>
      </c>
      <c r="IL17" s="73">
        <v>0</v>
      </c>
      <c r="IM17" s="73">
        <v>0</v>
      </c>
      <c r="IN17" s="73">
        <v>0</v>
      </c>
      <c r="IO17" s="73">
        <v>0</v>
      </c>
      <c r="IP17" s="73">
        <v>8.0050000000000008</v>
      </c>
      <c r="IQ17" s="73">
        <v>3.8260000000000001</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2</v>
      </c>
      <c r="JM17" s="71">
        <v>0</v>
      </c>
      <c r="JN17" s="71">
        <v>0</v>
      </c>
      <c r="JO17" s="71">
        <v>0</v>
      </c>
      <c r="JP17" s="71">
        <v>0</v>
      </c>
      <c r="JQ17" s="71">
        <v>0</v>
      </c>
      <c r="JR17" s="71">
        <v>0</v>
      </c>
      <c r="JS17" s="71">
        <v>0</v>
      </c>
      <c r="JT17" s="71">
        <v>0</v>
      </c>
      <c r="JU17" s="71">
        <v>0</v>
      </c>
      <c r="JV17" s="71">
        <v>0</v>
      </c>
      <c r="JW17" s="71">
        <v>0</v>
      </c>
      <c r="JX17" s="71">
        <v>1</v>
      </c>
      <c r="JY17" s="71">
        <v>2</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1</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2</v>
      </c>
      <c r="NN17" s="71">
        <v>0</v>
      </c>
      <c r="NO17" s="71">
        <v>0</v>
      </c>
      <c r="NP17" s="71">
        <v>0</v>
      </c>
      <c r="NQ17" s="71">
        <v>0</v>
      </c>
      <c r="NR17" s="71">
        <v>0</v>
      </c>
      <c r="NS17" s="71">
        <v>0</v>
      </c>
      <c r="NT17" s="71">
        <v>0</v>
      </c>
      <c r="NU17" s="71">
        <v>0</v>
      </c>
      <c r="NV17" s="71">
        <v>0</v>
      </c>
      <c r="NW17" s="71">
        <v>0</v>
      </c>
      <c r="NX17" s="71">
        <v>0</v>
      </c>
      <c r="NY17" s="71">
        <v>1</v>
      </c>
      <c r="NZ17" s="71">
        <v>2</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1</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2</v>
      </c>
      <c r="QZ17" s="71">
        <v>0</v>
      </c>
      <c r="RA17" s="71">
        <v>0</v>
      </c>
      <c r="RB17" s="71">
        <v>0</v>
      </c>
      <c r="RC17" s="71">
        <v>0</v>
      </c>
      <c r="RD17" s="71">
        <v>0</v>
      </c>
      <c r="RE17" s="71">
        <v>0</v>
      </c>
      <c r="RF17" s="71">
        <v>0</v>
      </c>
      <c r="RG17" s="71">
        <v>0</v>
      </c>
      <c r="RH17" s="71">
        <v>2</v>
      </c>
      <c r="RI17" s="71">
        <v>1</v>
      </c>
      <c r="RJ17" s="71">
        <v>0</v>
      </c>
      <c r="RK17" s="71">
        <v>0</v>
      </c>
      <c r="RL17" s="71">
        <v>0</v>
      </c>
      <c r="RM17" s="71">
        <v>0</v>
      </c>
      <c r="RN17" s="71">
        <v>0</v>
      </c>
      <c r="RO17" s="71">
        <v>0</v>
      </c>
      <c r="RP17" s="71">
        <v>0</v>
      </c>
      <c r="RQ17" s="71">
        <v>0</v>
      </c>
      <c r="RR17" s="71">
        <v>0</v>
      </c>
      <c r="RS17" s="71">
        <v>8</v>
      </c>
      <c r="RT17" s="71">
        <v>2</v>
      </c>
      <c r="RU17" s="71">
        <v>0</v>
      </c>
      <c r="RV17" s="71">
        <v>0</v>
      </c>
      <c r="RW17" s="71">
        <v>0</v>
      </c>
      <c r="RX17" s="71">
        <v>0</v>
      </c>
      <c r="RY17" s="71">
        <v>0</v>
      </c>
      <c r="RZ17" s="71">
        <v>0</v>
      </c>
      <c r="SA17" s="71">
        <v>0</v>
      </c>
      <c r="SB17" s="71">
        <v>0</v>
      </c>
      <c r="SC17" s="71">
        <v>2</v>
      </c>
      <c r="SD17" s="71">
        <v>1</v>
      </c>
      <c r="SE17" s="71">
        <v>0</v>
      </c>
      <c r="SF17" s="71">
        <v>0</v>
      </c>
      <c r="SG17" s="71">
        <v>0</v>
      </c>
      <c r="SH17" s="71">
        <v>0</v>
      </c>
    </row>
    <row r="18" spans="1:502">
      <c r="A18" s="16" t="s">
        <v>2382</v>
      </c>
      <c r="B18" s="70">
        <v>10</v>
      </c>
      <c r="C18" s="70">
        <v>10</v>
      </c>
      <c r="D18" s="70">
        <v>1</v>
      </c>
      <c r="E18" s="70">
        <v>2013</v>
      </c>
      <c r="F18" s="70" t="s">
        <v>180</v>
      </c>
      <c r="G18" s="1073" t="s">
        <v>2372</v>
      </c>
      <c r="H18" s="70" t="s">
        <v>2373</v>
      </c>
      <c r="I18" s="1066"/>
      <c r="J18" s="73">
        <v>0</v>
      </c>
      <c r="K18" s="73">
        <v>0</v>
      </c>
      <c r="L18" s="73">
        <v>0</v>
      </c>
      <c r="M18" s="73">
        <v>0</v>
      </c>
      <c r="N18" s="73">
        <v>0</v>
      </c>
      <c r="O18" s="73">
        <v>0</v>
      </c>
      <c r="P18" s="73">
        <v>0</v>
      </c>
      <c r="Q18" s="73">
        <v>0</v>
      </c>
      <c r="R18" s="73">
        <v>10.234999999999999</v>
      </c>
      <c r="S18" s="73">
        <v>0</v>
      </c>
      <c r="T18" s="73">
        <v>0</v>
      </c>
      <c r="U18" s="73">
        <v>0</v>
      </c>
      <c r="V18" s="73">
        <v>0</v>
      </c>
      <c r="W18" s="73">
        <v>0</v>
      </c>
      <c r="X18" s="73">
        <v>0</v>
      </c>
      <c r="Y18" s="73">
        <v>32.447000000000003</v>
      </c>
      <c r="Z18" s="73">
        <v>0</v>
      </c>
      <c r="AA18" s="73">
        <v>0</v>
      </c>
      <c r="AB18" s="73">
        <v>0</v>
      </c>
      <c r="AC18" s="73">
        <v>0</v>
      </c>
      <c r="AD18" s="73">
        <v>0</v>
      </c>
      <c r="AE18" s="73">
        <v>0</v>
      </c>
      <c r="AF18" s="73">
        <v>0</v>
      </c>
      <c r="AG18" s="73">
        <v>0</v>
      </c>
      <c r="AH18" s="73">
        <v>0</v>
      </c>
      <c r="AI18" s="73">
        <v>0</v>
      </c>
      <c r="AJ18" s="73">
        <v>0</v>
      </c>
      <c r="AK18" s="73">
        <v>0.92400000000000004</v>
      </c>
      <c r="AL18" s="73">
        <v>16.463000000000001</v>
      </c>
      <c r="AM18" s="73">
        <v>0</v>
      </c>
      <c r="AN18" s="73">
        <v>73.233999999999995</v>
      </c>
      <c r="AO18" s="73">
        <v>0</v>
      </c>
      <c r="AP18" s="73">
        <v>2.2509999999999999</v>
      </c>
      <c r="AQ18" s="73">
        <v>0</v>
      </c>
      <c r="AR18" s="73">
        <v>0</v>
      </c>
      <c r="AS18" s="73">
        <v>20.986999999999998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6.609</v>
      </c>
      <c r="CM18" s="73">
        <v>0</v>
      </c>
      <c r="CN18" s="73">
        <v>4.0049999999999999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10.234999999999999</v>
      </c>
      <c r="DT18" s="73">
        <v>0</v>
      </c>
      <c r="DU18" s="73">
        <v>0</v>
      </c>
      <c r="DV18" s="73">
        <v>0</v>
      </c>
      <c r="DW18" s="73">
        <v>0</v>
      </c>
      <c r="DX18" s="73">
        <v>0</v>
      </c>
      <c r="DY18" s="73">
        <v>0</v>
      </c>
      <c r="DZ18" s="73">
        <v>32.447000000000003</v>
      </c>
      <c r="EA18" s="73">
        <v>0</v>
      </c>
      <c r="EB18" s="73">
        <v>0</v>
      </c>
      <c r="EC18" s="73">
        <v>0</v>
      </c>
      <c r="ED18" s="73">
        <v>0</v>
      </c>
      <c r="EE18" s="73">
        <v>0</v>
      </c>
      <c r="EF18" s="73">
        <v>0</v>
      </c>
      <c r="EG18" s="73">
        <v>0</v>
      </c>
      <c r="EH18" s="73">
        <v>0</v>
      </c>
      <c r="EI18" s="73">
        <v>0</v>
      </c>
      <c r="EJ18" s="73">
        <v>0</v>
      </c>
      <c r="EK18" s="73">
        <v>0</v>
      </c>
      <c r="EL18" s="73">
        <v>0.92400000000000004</v>
      </c>
      <c r="EM18" s="73">
        <v>16.463000000000001</v>
      </c>
      <c r="EN18" s="73">
        <v>0</v>
      </c>
      <c r="EO18" s="73">
        <v>73.233999999999995</v>
      </c>
      <c r="EP18" s="73">
        <v>0</v>
      </c>
      <c r="EQ18" s="73">
        <v>2.2509999999999999</v>
      </c>
      <c r="ER18" s="73">
        <v>0</v>
      </c>
      <c r="ES18" s="73">
        <v>0</v>
      </c>
      <c r="ET18" s="73">
        <v>20.986999999999998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6.609</v>
      </c>
      <c r="GN18" s="73">
        <v>0</v>
      </c>
      <c r="GO18" s="73">
        <v>4.0049999999999999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133.303</v>
      </c>
      <c r="HL18" s="73">
        <v>23.238</v>
      </c>
      <c r="HM18" s="73">
        <v>0</v>
      </c>
      <c r="HN18" s="73">
        <v>0</v>
      </c>
      <c r="HO18" s="73">
        <v>0</v>
      </c>
      <c r="HP18" s="73">
        <v>0</v>
      </c>
      <c r="HQ18" s="73">
        <v>0</v>
      </c>
      <c r="HR18" s="73">
        <v>0</v>
      </c>
      <c r="HS18" s="73">
        <v>0</v>
      </c>
      <c r="HT18" s="73">
        <v>0</v>
      </c>
      <c r="HU18" s="73">
        <v>6.609</v>
      </c>
      <c r="HV18" s="73">
        <v>4.0049999999999999</v>
      </c>
      <c r="HW18" s="73">
        <v>0</v>
      </c>
      <c r="HX18" s="73">
        <v>0</v>
      </c>
      <c r="HY18" s="73">
        <v>0</v>
      </c>
      <c r="HZ18" s="73">
        <v>0</v>
      </c>
      <c r="IA18" s="73">
        <v>0</v>
      </c>
      <c r="IB18" s="73">
        <v>0</v>
      </c>
      <c r="IC18" s="73">
        <v>0</v>
      </c>
      <c r="ID18" s="73">
        <v>0</v>
      </c>
      <c r="IE18" s="73">
        <v>0</v>
      </c>
      <c r="IF18" s="73">
        <v>133.303</v>
      </c>
      <c r="IG18" s="73">
        <v>23.238</v>
      </c>
      <c r="IH18" s="73">
        <v>0</v>
      </c>
      <c r="II18" s="73">
        <v>0</v>
      </c>
      <c r="IJ18" s="73">
        <v>0</v>
      </c>
      <c r="IK18" s="73">
        <v>0</v>
      </c>
      <c r="IL18" s="73">
        <v>0</v>
      </c>
      <c r="IM18" s="73">
        <v>0</v>
      </c>
      <c r="IN18" s="73">
        <v>0</v>
      </c>
      <c r="IO18" s="73">
        <v>0</v>
      </c>
      <c r="IP18" s="73">
        <v>6.609</v>
      </c>
      <c r="IQ18" s="73">
        <v>4.0049999999999999</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2</v>
      </c>
      <c r="JM18" s="71">
        <v>0</v>
      </c>
      <c r="JN18" s="71">
        <v>0</v>
      </c>
      <c r="JO18" s="71">
        <v>0</v>
      </c>
      <c r="JP18" s="71">
        <v>0</v>
      </c>
      <c r="JQ18" s="71">
        <v>0</v>
      </c>
      <c r="JR18" s="71">
        <v>0</v>
      </c>
      <c r="JS18" s="71">
        <v>0</v>
      </c>
      <c r="JT18" s="71">
        <v>0</v>
      </c>
      <c r="JU18" s="71">
        <v>0</v>
      </c>
      <c r="JV18" s="71">
        <v>0</v>
      </c>
      <c r="JW18" s="71">
        <v>0</v>
      </c>
      <c r="JX18" s="71">
        <v>1</v>
      </c>
      <c r="JY18" s="71">
        <v>2</v>
      </c>
      <c r="JZ18" s="71">
        <v>0</v>
      </c>
      <c r="KA18" s="71">
        <v>1</v>
      </c>
      <c r="KB18" s="71">
        <v>0</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2</v>
      </c>
      <c r="NN18" s="71">
        <v>0</v>
      </c>
      <c r="NO18" s="71">
        <v>0</v>
      </c>
      <c r="NP18" s="71">
        <v>0</v>
      </c>
      <c r="NQ18" s="71">
        <v>0</v>
      </c>
      <c r="NR18" s="71">
        <v>0</v>
      </c>
      <c r="NS18" s="71">
        <v>0</v>
      </c>
      <c r="NT18" s="71">
        <v>0</v>
      </c>
      <c r="NU18" s="71">
        <v>0</v>
      </c>
      <c r="NV18" s="71">
        <v>0</v>
      </c>
      <c r="NW18" s="71">
        <v>0</v>
      </c>
      <c r="NX18" s="71">
        <v>0</v>
      </c>
      <c r="NY18" s="71">
        <v>1</v>
      </c>
      <c r="NZ18" s="71">
        <v>2</v>
      </c>
      <c r="OA18" s="71">
        <v>0</v>
      </c>
      <c r="OB18" s="71">
        <v>1</v>
      </c>
      <c r="OC18" s="71">
        <v>0</v>
      </c>
      <c r="OD18" s="71">
        <v>1</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3</v>
      </c>
      <c r="QZ18" s="71">
        <v>0</v>
      </c>
      <c r="RA18" s="71">
        <v>0</v>
      </c>
      <c r="RB18" s="71">
        <v>0</v>
      </c>
      <c r="RC18" s="71">
        <v>0</v>
      </c>
      <c r="RD18" s="71">
        <v>0</v>
      </c>
      <c r="RE18" s="71">
        <v>0</v>
      </c>
      <c r="RF18" s="71">
        <v>0</v>
      </c>
      <c r="RG18" s="71">
        <v>0</v>
      </c>
      <c r="RH18" s="71">
        <v>1</v>
      </c>
      <c r="RI18" s="71">
        <v>1</v>
      </c>
      <c r="RJ18" s="71">
        <v>0</v>
      </c>
      <c r="RK18" s="71">
        <v>0</v>
      </c>
      <c r="RL18" s="71">
        <v>0</v>
      </c>
      <c r="RM18" s="71">
        <v>0</v>
      </c>
      <c r="RN18" s="71">
        <v>0</v>
      </c>
      <c r="RO18" s="71">
        <v>0</v>
      </c>
      <c r="RP18" s="71">
        <v>0</v>
      </c>
      <c r="RQ18" s="71">
        <v>0</v>
      </c>
      <c r="RR18" s="71">
        <v>0</v>
      </c>
      <c r="RS18" s="71">
        <v>8</v>
      </c>
      <c r="RT18" s="71">
        <v>3</v>
      </c>
      <c r="RU18" s="71">
        <v>0</v>
      </c>
      <c r="RV18" s="71">
        <v>0</v>
      </c>
      <c r="RW18" s="71">
        <v>0</v>
      </c>
      <c r="RX18" s="71">
        <v>0</v>
      </c>
      <c r="RY18" s="71">
        <v>0</v>
      </c>
      <c r="RZ18" s="71">
        <v>0</v>
      </c>
      <c r="SA18" s="71">
        <v>0</v>
      </c>
      <c r="SB18" s="71">
        <v>0</v>
      </c>
      <c r="SC18" s="71">
        <v>1</v>
      </c>
      <c r="SD18" s="71">
        <v>1</v>
      </c>
      <c r="SE18" s="71">
        <v>0</v>
      </c>
      <c r="SF18" s="71">
        <v>0</v>
      </c>
      <c r="SG18" s="71">
        <v>0</v>
      </c>
      <c r="SH18" s="71">
        <v>0</v>
      </c>
    </row>
    <row r="19" spans="1:502">
      <c r="A19" s="16" t="s">
        <v>2383</v>
      </c>
      <c r="B19" s="70">
        <v>11</v>
      </c>
      <c r="C19" s="70">
        <v>11</v>
      </c>
      <c r="D19" s="70">
        <v>1</v>
      </c>
      <c r="E19" s="70">
        <v>2014</v>
      </c>
      <c r="F19" s="70" t="s">
        <v>181</v>
      </c>
      <c r="G19" s="1073" t="s">
        <v>2372</v>
      </c>
      <c r="H19" s="70" t="s">
        <v>2373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28.268000000000001</v>
      </c>
      <c r="Z19" s="73">
        <v>0</v>
      </c>
      <c r="AA19" s="73">
        <v>0</v>
      </c>
      <c r="AB19" s="73">
        <v>0</v>
      </c>
      <c r="AC19" s="73">
        <v>0</v>
      </c>
      <c r="AD19" s="73">
        <v>0</v>
      </c>
      <c r="AE19" s="73">
        <v>0</v>
      </c>
      <c r="AF19" s="73">
        <v>0</v>
      </c>
      <c r="AG19" s="73">
        <v>0</v>
      </c>
      <c r="AH19" s="73">
        <v>0</v>
      </c>
      <c r="AI19" s="73">
        <v>0</v>
      </c>
      <c r="AJ19" s="73">
        <v>0</v>
      </c>
      <c r="AK19" s="73">
        <v>0</v>
      </c>
      <c r="AL19" s="73">
        <v>15.760999999999999</v>
      </c>
      <c r="AM19" s="73">
        <v>0</v>
      </c>
      <c r="AN19" s="73">
        <v>68.864000000000004</v>
      </c>
      <c r="AO19" s="73">
        <v>0</v>
      </c>
      <c r="AP19" s="73">
        <v>2.7250000000000001</v>
      </c>
      <c r="AQ19" s="73">
        <v>0</v>
      </c>
      <c r="AR19" s="73">
        <v>0</v>
      </c>
      <c r="AS19" s="73">
        <v>19.870999999999999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7.5410000000000004</v>
      </c>
      <c r="CC19" s="73">
        <v>0</v>
      </c>
      <c r="CD19" s="73">
        <v>0</v>
      </c>
      <c r="CE19" s="73">
        <v>0</v>
      </c>
      <c r="CF19" s="73">
        <v>0</v>
      </c>
      <c r="CG19" s="73">
        <v>0</v>
      </c>
      <c r="CH19" s="73">
        <v>0</v>
      </c>
      <c r="CI19" s="73">
        <v>0</v>
      </c>
      <c r="CJ19" s="73">
        <v>0</v>
      </c>
      <c r="CK19" s="73">
        <v>0</v>
      </c>
      <c r="CL19" s="73">
        <v>6.6589999999999998</v>
      </c>
      <c r="CM19" s="73">
        <v>0</v>
      </c>
      <c r="CN19" s="73">
        <v>3.9060000000000001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28.268000000000001</v>
      </c>
      <c r="EA19" s="73">
        <v>0</v>
      </c>
      <c r="EB19" s="73">
        <v>0</v>
      </c>
      <c r="EC19" s="73">
        <v>0</v>
      </c>
      <c r="ED19" s="73">
        <v>0</v>
      </c>
      <c r="EE19" s="73">
        <v>0</v>
      </c>
      <c r="EF19" s="73">
        <v>0</v>
      </c>
      <c r="EG19" s="73">
        <v>0</v>
      </c>
      <c r="EH19" s="73">
        <v>0</v>
      </c>
      <c r="EI19" s="73">
        <v>0</v>
      </c>
      <c r="EJ19" s="73">
        <v>0</v>
      </c>
      <c r="EK19" s="73">
        <v>0</v>
      </c>
      <c r="EL19" s="73">
        <v>0</v>
      </c>
      <c r="EM19" s="73">
        <v>15.760999999999999</v>
      </c>
      <c r="EN19" s="73">
        <v>0</v>
      </c>
      <c r="EO19" s="73">
        <v>68.864000000000004</v>
      </c>
      <c r="EP19" s="73">
        <v>0</v>
      </c>
      <c r="EQ19" s="73">
        <v>2.7250000000000001</v>
      </c>
      <c r="ER19" s="73">
        <v>0</v>
      </c>
      <c r="ES19" s="73">
        <v>0</v>
      </c>
      <c r="ET19" s="73">
        <v>19.870999999999999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7.5410000000000004</v>
      </c>
      <c r="GD19" s="73">
        <v>0</v>
      </c>
      <c r="GE19" s="73">
        <v>0</v>
      </c>
      <c r="GF19" s="73">
        <v>0</v>
      </c>
      <c r="GG19" s="73">
        <v>0</v>
      </c>
      <c r="GH19" s="73">
        <v>0</v>
      </c>
      <c r="GI19" s="73">
        <v>0</v>
      </c>
      <c r="GJ19" s="73">
        <v>0</v>
      </c>
      <c r="GK19" s="73">
        <v>0</v>
      </c>
      <c r="GL19" s="73">
        <v>0</v>
      </c>
      <c r="GM19" s="73">
        <v>6.6589999999999998</v>
      </c>
      <c r="GN19" s="73">
        <v>0</v>
      </c>
      <c r="GO19" s="73">
        <v>3.9060000000000001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112.893</v>
      </c>
      <c r="HL19" s="73">
        <v>22.596</v>
      </c>
      <c r="HM19" s="73">
        <v>0</v>
      </c>
      <c r="HN19" s="73">
        <v>0</v>
      </c>
      <c r="HO19" s="73">
        <v>0</v>
      </c>
      <c r="HP19" s="73">
        <v>0</v>
      </c>
      <c r="HQ19" s="73">
        <v>0</v>
      </c>
      <c r="HR19" s="73">
        <v>7.5410000000000004</v>
      </c>
      <c r="HS19" s="73">
        <v>0</v>
      </c>
      <c r="HT19" s="73">
        <v>0</v>
      </c>
      <c r="HU19" s="73">
        <v>6.6589999999999998</v>
      </c>
      <c r="HV19" s="73">
        <v>3.9060000000000001</v>
      </c>
      <c r="HW19" s="73">
        <v>0</v>
      </c>
      <c r="HX19" s="73">
        <v>0</v>
      </c>
      <c r="HY19" s="73">
        <v>0</v>
      </c>
      <c r="HZ19" s="73">
        <v>0</v>
      </c>
      <c r="IA19" s="73">
        <v>0</v>
      </c>
      <c r="IB19" s="73">
        <v>0</v>
      </c>
      <c r="IC19" s="73">
        <v>0</v>
      </c>
      <c r="ID19" s="73">
        <v>0</v>
      </c>
      <c r="IE19" s="73">
        <v>0</v>
      </c>
      <c r="IF19" s="73">
        <v>112.893</v>
      </c>
      <c r="IG19" s="73">
        <v>22.596</v>
      </c>
      <c r="IH19" s="73">
        <v>0</v>
      </c>
      <c r="II19" s="73">
        <v>0</v>
      </c>
      <c r="IJ19" s="73">
        <v>0</v>
      </c>
      <c r="IK19" s="73">
        <v>0</v>
      </c>
      <c r="IL19" s="73">
        <v>0</v>
      </c>
      <c r="IM19" s="73">
        <v>7.5410000000000004</v>
      </c>
      <c r="IN19" s="73">
        <v>0</v>
      </c>
      <c r="IO19" s="73">
        <v>0</v>
      </c>
      <c r="IP19" s="73">
        <v>6.6589999999999998</v>
      </c>
      <c r="IQ19" s="73">
        <v>3.9060000000000001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2</v>
      </c>
      <c r="JZ19" s="71">
        <v>0</v>
      </c>
      <c r="KA19" s="71">
        <v>1</v>
      </c>
      <c r="KB19" s="71">
        <v>0</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2</v>
      </c>
      <c r="OA19" s="71">
        <v>0</v>
      </c>
      <c r="OB19" s="71">
        <v>1</v>
      </c>
      <c r="OC19" s="71">
        <v>0</v>
      </c>
      <c r="OD19" s="71">
        <v>1</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3</v>
      </c>
      <c r="QZ19" s="71">
        <v>0</v>
      </c>
      <c r="RA19" s="71">
        <v>0</v>
      </c>
      <c r="RB19" s="71">
        <v>0</v>
      </c>
      <c r="RC19" s="71">
        <v>0</v>
      </c>
      <c r="RD19" s="71">
        <v>0</v>
      </c>
      <c r="RE19" s="71">
        <v>1</v>
      </c>
      <c r="RF19" s="71">
        <v>0</v>
      </c>
      <c r="RG19" s="71">
        <v>0</v>
      </c>
      <c r="RH19" s="71">
        <v>1</v>
      </c>
      <c r="RI19" s="71">
        <v>1</v>
      </c>
      <c r="RJ19" s="71">
        <v>0</v>
      </c>
      <c r="RK19" s="71">
        <v>0</v>
      </c>
      <c r="RL19" s="71">
        <v>0</v>
      </c>
      <c r="RM19" s="71">
        <v>0</v>
      </c>
      <c r="RN19" s="71">
        <v>0</v>
      </c>
      <c r="RO19" s="71">
        <v>0</v>
      </c>
      <c r="RP19" s="71">
        <v>0</v>
      </c>
      <c r="RQ19" s="71">
        <v>0</v>
      </c>
      <c r="RR19" s="71">
        <v>0</v>
      </c>
      <c r="RS19" s="71">
        <v>4</v>
      </c>
      <c r="RT19" s="71">
        <v>3</v>
      </c>
      <c r="RU19" s="71">
        <v>0</v>
      </c>
      <c r="RV19" s="71">
        <v>0</v>
      </c>
      <c r="RW19" s="71">
        <v>0</v>
      </c>
      <c r="RX19" s="71">
        <v>0</v>
      </c>
      <c r="RY19" s="71">
        <v>0</v>
      </c>
      <c r="RZ19" s="71">
        <v>1</v>
      </c>
      <c r="SA19" s="71">
        <v>0</v>
      </c>
      <c r="SB19" s="71">
        <v>0</v>
      </c>
      <c r="SC19" s="71">
        <v>1</v>
      </c>
      <c r="SD19" s="71">
        <v>1</v>
      </c>
      <c r="SE19" s="71">
        <v>0</v>
      </c>
      <c r="SF19" s="71">
        <v>0</v>
      </c>
      <c r="SG19" s="71">
        <v>0</v>
      </c>
      <c r="SH19" s="71">
        <v>0</v>
      </c>
    </row>
    <row r="20" spans="1:502">
      <c r="A20" s="16" t="s">
        <v>2384</v>
      </c>
      <c r="B20" s="70">
        <v>12</v>
      </c>
      <c r="C20" s="70">
        <v>12</v>
      </c>
      <c r="D20" s="70">
        <v>1</v>
      </c>
      <c r="E20" s="70">
        <v>2015</v>
      </c>
      <c r="F20" s="70" t="s">
        <v>182</v>
      </c>
      <c r="G20" s="1073" t="s">
        <v>2372</v>
      </c>
      <c r="H20" s="70" t="s">
        <v>2373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26.323</v>
      </c>
      <c r="Z20" s="73">
        <v>0</v>
      </c>
      <c r="AA20" s="73">
        <v>0</v>
      </c>
      <c r="AB20" s="73">
        <v>0</v>
      </c>
      <c r="AC20" s="73">
        <v>0</v>
      </c>
      <c r="AD20" s="73">
        <v>0</v>
      </c>
      <c r="AE20" s="73">
        <v>0</v>
      </c>
      <c r="AF20" s="73">
        <v>0</v>
      </c>
      <c r="AG20" s="73">
        <v>0</v>
      </c>
      <c r="AH20" s="73">
        <v>0</v>
      </c>
      <c r="AI20" s="73">
        <v>0</v>
      </c>
      <c r="AJ20" s="73">
        <v>0</v>
      </c>
      <c r="AK20" s="73">
        <v>0</v>
      </c>
      <c r="AL20" s="73">
        <v>4.5110000000000001</v>
      </c>
      <c r="AM20" s="73">
        <v>0</v>
      </c>
      <c r="AN20" s="73">
        <v>65.436999999999998</v>
      </c>
      <c r="AO20" s="73">
        <v>0</v>
      </c>
      <c r="AP20" s="73">
        <v>2.95</v>
      </c>
      <c r="AQ20" s="73">
        <v>0</v>
      </c>
      <c r="AR20" s="73">
        <v>0</v>
      </c>
      <c r="AS20" s="73">
        <v>18.041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7.17</v>
      </c>
      <c r="CC20" s="73">
        <v>0</v>
      </c>
      <c r="CD20" s="73">
        <v>0</v>
      </c>
      <c r="CE20" s="73">
        <v>0</v>
      </c>
      <c r="CF20" s="73">
        <v>0</v>
      </c>
      <c r="CG20" s="73">
        <v>0</v>
      </c>
      <c r="CH20" s="73">
        <v>0</v>
      </c>
      <c r="CI20" s="73">
        <v>0</v>
      </c>
      <c r="CJ20" s="73">
        <v>0</v>
      </c>
      <c r="CK20" s="73">
        <v>0</v>
      </c>
      <c r="CL20" s="73">
        <v>6.375</v>
      </c>
      <c r="CM20" s="73">
        <v>0</v>
      </c>
      <c r="CN20" s="73">
        <v>3.5569999999999999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26.323</v>
      </c>
      <c r="EA20" s="73">
        <v>0</v>
      </c>
      <c r="EB20" s="73">
        <v>0</v>
      </c>
      <c r="EC20" s="73">
        <v>0</v>
      </c>
      <c r="ED20" s="73">
        <v>0</v>
      </c>
      <c r="EE20" s="73">
        <v>0</v>
      </c>
      <c r="EF20" s="73">
        <v>0</v>
      </c>
      <c r="EG20" s="73">
        <v>0</v>
      </c>
      <c r="EH20" s="73">
        <v>0</v>
      </c>
      <c r="EI20" s="73">
        <v>0</v>
      </c>
      <c r="EJ20" s="73">
        <v>0</v>
      </c>
      <c r="EK20" s="73">
        <v>0</v>
      </c>
      <c r="EL20" s="73">
        <v>0</v>
      </c>
      <c r="EM20" s="73">
        <v>4.5110000000000001</v>
      </c>
      <c r="EN20" s="73">
        <v>0</v>
      </c>
      <c r="EO20" s="73">
        <v>65.436999999999998</v>
      </c>
      <c r="EP20" s="73">
        <v>0</v>
      </c>
      <c r="EQ20" s="73">
        <v>2.95</v>
      </c>
      <c r="ER20" s="73">
        <v>0</v>
      </c>
      <c r="ES20" s="73">
        <v>0</v>
      </c>
      <c r="ET20" s="73">
        <v>18.041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7.17</v>
      </c>
      <c r="GD20" s="73">
        <v>0</v>
      </c>
      <c r="GE20" s="73">
        <v>0</v>
      </c>
      <c r="GF20" s="73">
        <v>0</v>
      </c>
      <c r="GG20" s="73">
        <v>0</v>
      </c>
      <c r="GH20" s="73">
        <v>0</v>
      </c>
      <c r="GI20" s="73">
        <v>0</v>
      </c>
      <c r="GJ20" s="73">
        <v>0</v>
      </c>
      <c r="GK20" s="73">
        <v>0</v>
      </c>
      <c r="GL20" s="73">
        <v>0</v>
      </c>
      <c r="GM20" s="73">
        <v>6.375</v>
      </c>
      <c r="GN20" s="73">
        <v>0</v>
      </c>
      <c r="GO20" s="73">
        <v>3.5569999999999999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96.271000000000001</v>
      </c>
      <c r="HL20" s="73">
        <v>20.991</v>
      </c>
      <c r="HM20" s="73">
        <v>0</v>
      </c>
      <c r="HN20" s="73">
        <v>0</v>
      </c>
      <c r="HO20" s="73">
        <v>0</v>
      </c>
      <c r="HP20" s="73">
        <v>0</v>
      </c>
      <c r="HQ20" s="73">
        <v>0</v>
      </c>
      <c r="HR20" s="73">
        <v>7.17</v>
      </c>
      <c r="HS20" s="73">
        <v>0</v>
      </c>
      <c r="HT20" s="73">
        <v>0</v>
      </c>
      <c r="HU20" s="73">
        <v>6.375</v>
      </c>
      <c r="HV20" s="73">
        <v>3.5569999999999999</v>
      </c>
      <c r="HW20" s="73">
        <v>0</v>
      </c>
      <c r="HX20" s="73">
        <v>0</v>
      </c>
      <c r="HY20" s="73">
        <v>0</v>
      </c>
      <c r="HZ20" s="73">
        <v>0</v>
      </c>
      <c r="IA20" s="73">
        <v>0</v>
      </c>
      <c r="IB20" s="73">
        <v>0</v>
      </c>
      <c r="IC20" s="73">
        <v>0</v>
      </c>
      <c r="ID20" s="73">
        <v>0</v>
      </c>
      <c r="IE20" s="73">
        <v>0</v>
      </c>
      <c r="IF20" s="73">
        <v>96.271000000000001</v>
      </c>
      <c r="IG20" s="73">
        <v>20.991</v>
      </c>
      <c r="IH20" s="73">
        <v>0</v>
      </c>
      <c r="II20" s="73">
        <v>0</v>
      </c>
      <c r="IJ20" s="73">
        <v>0</v>
      </c>
      <c r="IK20" s="73">
        <v>0</v>
      </c>
      <c r="IL20" s="73">
        <v>0</v>
      </c>
      <c r="IM20" s="73">
        <v>7.17</v>
      </c>
      <c r="IN20" s="73">
        <v>0</v>
      </c>
      <c r="IO20" s="73">
        <v>0</v>
      </c>
      <c r="IP20" s="73">
        <v>6.375</v>
      </c>
      <c r="IQ20" s="73">
        <v>3.5569999999999999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1</v>
      </c>
      <c r="JZ20" s="71">
        <v>0</v>
      </c>
      <c r="KA20" s="71">
        <v>1</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1</v>
      </c>
      <c r="OA20" s="71">
        <v>0</v>
      </c>
      <c r="OB20" s="71">
        <v>1</v>
      </c>
      <c r="OC20" s="71">
        <v>0</v>
      </c>
      <c r="OD20" s="71">
        <v>1</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3</v>
      </c>
      <c r="QZ20" s="71">
        <v>0</v>
      </c>
      <c r="RA20" s="71">
        <v>0</v>
      </c>
      <c r="RB20" s="71">
        <v>0</v>
      </c>
      <c r="RC20" s="71">
        <v>0</v>
      </c>
      <c r="RD20" s="71">
        <v>0</v>
      </c>
      <c r="RE20" s="71">
        <v>1</v>
      </c>
      <c r="RF20" s="71">
        <v>0</v>
      </c>
      <c r="RG20" s="71">
        <v>0</v>
      </c>
      <c r="RH20" s="71">
        <v>1</v>
      </c>
      <c r="RI20" s="71">
        <v>1</v>
      </c>
      <c r="RJ20" s="71">
        <v>0</v>
      </c>
      <c r="RK20" s="71">
        <v>0</v>
      </c>
      <c r="RL20" s="71">
        <v>0</v>
      </c>
      <c r="RM20" s="71">
        <v>0</v>
      </c>
      <c r="RN20" s="71">
        <v>0</v>
      </c>
      <c r="RO20" s="71">
        <v>0</v>
      </c>
      <c r="RP20" s="71">
        <v>0</v>
      </c>
      <c r="RQ20" s="71">
        <v>0</v>
      </c>
      <c r="RR20" s="71">
        <v>0</v>
      </c>
      <c r="RS20" s="71">
        <v>3</v>
      </c>
      <c r="RT20" s="71">
        <v>3</v>
      </c>
      <c r="RU20" s="71">
        <v>0</v>
      </c>
      <c r="RV20" s="71">
        <v>0</v>
      </c>
      <c r="RW20" s="71">
        <v>0</v>
      </c>
      <c r="RX20" s="71">
        <v>0</v>
      </c>
      <c r="RY20" s="71">
        <v>0</v>
      </c>
      <c r="RZ20" s="71">
        <v>1</v>
      </c>
      <c r="SA20" s="71">
        <v>0</v>
      </c>
      <c r="SB20" s="71">
        <v>0</v>
      </c>
      <c r="SC20" s="71">
        <v>1</v>
      </c>
      <c r="SD20" s="71">
        <v>1</v>
      </c>
      <c r="SE20" s="71">
        <v>0</v>
      </c>
      <c r="SF20" s="71">
        <v>0</v>
      </c>
      <c r="SG20" s="71">
        <v>0</v>
      </c>
      <c r="SH20" s="71">
        <v>0</v>
      </c>
    </row>
    <row r="21" spans="1:502">
      <c r="A21" s="16" t="s">
        <v>2385</v>
      </c>
      <c r="B21" s="70">
        <v>13</v>
      </c>
      <c r="C21" s="70">
        <v>13</v>
      </c>
      <c r="D21" s="70">
        <v>1</v>
      </c>
      <c r="E21" s="70">
        <v>2016</v>
      </c>
      <c r="F21" s="70" t="s">
        <v>155</v>
      </c>
      <c r="G21" s="1073" t="s">
        <v>2372</v>
      </c>
      <c r="H21" s="70" t="s">
        <v>2373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22.582000000000001</v>
      </c>
      <c r="Z21" s="73">
        <v>0</v>
      </c>
      <c r="AA21" s="73">
        <v>0</v>
      </c>
      <c r="AB21" s="73">
        <v>0</v>
      </c>
      <c r="AC21" s="73">
        <v>0</v>
      </c>
      <c r="AD21" s="73">
        <v>0</v>
      </c>
      <c r="AE21" s="73">
        <v>0</v>
      </c>
      <c r="AF21" s="73">
        <v>0</v>
      </c>
      <c r="AG21" s="73">
        <v>0</v>
      </c>
      <c r="AH21" s="73">
        <v>0</v>
      </c>
      <c r="AI21" s="73">
        <v>0</v>
      </c>
      <c r="AJ21" s="73">
        <v>0</v>
      </c>
      <c r="AK21" s="73">
        <v>0</v>
      </c>
      <c r="AL21" s="73">
        <v>15.238</v>
      </c>
      <c r="AM21" s="73">
        <v>0</v>
      </c>
      <c r="AN21" s="73">
        <v>61.41</v>
      </c>
      <c r="AO21" s="73">
        <v>0</v>
      </c>
      <c r="AP21" s="73">
        <v>0</v>
      </c>
      <c r="AQ21" s="73">
        <v>0</v>
      </c>
      <c r="AR21" s="73">
        <v>0</v>
      </c>
      <c r="AS21" s="73">
        <v>12.454000000000001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7.1120000000000001</v>
      </c>
      <c r="CC21" s="73">
        <v>0</v>
      </c>
      <c r="CD21" s="73">
        <v>0</v>
      </c>
      <c r="CE21" s="73">
        <v>0</v>
      </c>
      <c r="CF21" s="73">
        <v>0</v>
      </c>
      <c r="CG21" s="73">
        <v>0</v>
      </c>
      <c r="CH21" s="73">
        <v>0</v>
      </c>
      <c r="CI21" s="73">
        <v>0</v>
      </c>
      <c r="CJ21" s="73">
        <v>0</v>
      </c>
      <c r="CK21" s="73">
        <v>0</v>
      </c>
      <c r="CL21" s="73">
        <v>6.2859999999999996</v>
      </c>
      <c r="CM21" s="73">
        <v>0</v>
      </c>
      <c r="CN21" s="73">
        <v>3.6949999999999998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22.582000000000001</v>
      </c>
      <c r="EA21" s="73">
        <v>0</v>
      </c>
      <c r="EB21" s="73">
        <v>0</v>
      </c>
      <c r="EC21" s="73">
        <v>0</v>
      </c>
      <c r="ED21" s="73">
        <v>0</v>
      </c>
      <c r="EE21" s="73">
        <v>0</v>
      </c>
      <c r="EF21" s="73">
        <v>0</v>
      </c>
      <c r="EG21" s="73">
        <v>0</v>
      </c>
      <c r="EH21" s="73">
        <v>0</v>
      </c>
      <c r="EI21" s="73">
        <v>0</v>
      </c>
      <c r="EJ21" s="73">
        <v>0</v>
      </c>
      <c r="EK21" s="73">
        <v>0</v>
      </c>
      <c r="EL21" s="73">
        <v>0</v>
      </c>
      <c r="EM21" s="73">
        <v>15.238</v>
      </c>
      <c r="EN21" s="73">
        <v>0</v>
      </c>
      <c r="EO21" s="73">
        <v>61.41</v>
      </c>
      <c r="EP21" s="73">
        <v>0</v>
      </c>
      <c r="EQ21" s="73">
        <v>0</v>
      </c>
      <c r="ER21" s="73">
        <v>0</v>
      </c>
      <c r="ES21" s="73">
        <v>0</v>
      </c>
      <c r="ET21" s="73">
        <v>12.454000000000001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7.1120000000000001</v>
      </c>
      <c r="GD21" s="73">
        <v>0</v>
      </c>
      <c r="GE21" s="73">
        <v>0</v>
      </c>
      <c r="GF21" s="73">
        <v>0</v>
      </c>
      <c r="GG21" s="73">
        <v>0</v>
      </c>
      <c r="GH21" s="73">
        <v>0</v>
      </c>
      <c r="GI21" s="73">
        <v>0</v>
      </c>
      <c r="GJ21" s="73">
        <v>0</v>
      </c>
      <c r="GK21" s="73">
        <v>0</v>
      </c>
      <c r="GL21" s="73">
        <v>0</v>
      </c>
      <c r="GM21" s="73">
        <v>6.2859999999999996</v>
      </c>
      <c r="GN21" s="73">
        <v>0</v>
      </c>
      <c r="GO21" s="73">
        <v>3.6949999999999998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99.23</v>
      </c>
      <c r="HL21" s="73">
        <v>12.454000000000001</v>
      </c>
      <c r="HM21" s="73">
        <v>0</v>
      </c>
      <c r="HN21" s="73">
        <v>0</v>
      </c>
      <c r="HO21" s="73">
        <v>0</v>
      </c>
      <c r="HP21" s="73">
        <v>0</v>
      </c>
      <c r="HQ21" s="73">
        <v>0</v>
      </c>
      <c r="HR21" s="73">
        <v>7.1120000000000001</v>
      </c>
      <c r="HS21" s="73">
        <v>0</v>
      </c>
      <c r="HT21" s="73">
        <v>0</v>
      </c>
      <c r="HU21" s="73">
        <v>6.2859999999999996</v>
      </c>
      <c r="HV21" s="73">
        <v>3.6949999999999998</v>
      </c>
      <c r="HW21" s="73">
        <v>0</v>
      </c>
      <c r="HX21" s="73">
        <v>0</v>
      </c>
      <c r="HY21" s="73">
        <v>0</v>
      </c>
      <c r="HZ21" s="73">
        <v>0</v>
      </c>
      <c r="IA21" s="73">
        <v>0</v>
      </c>
      <c r="IB21" s="73">
        <v>0</v>
      </c>
      <c r="IC21" s="73">
        <v>0</v>
      </c>
      <c r="ID21" s="73">
        <v>0</v>
      </c>
      <c r="IE21" s="73">
        <v>0</v>
      </c>
      <c r="IF21" s="73">
        <v>99.23</v>
      </c>
      <c r="IG21" s="73">
        <v>12.454000000000001</v>
      </c>
      <c r="IH21" s="73">
        <v>0</v>
      </c>
      <c r="II21" s="73">
        <v>0</v>
      </c>
      <c r="IJ21" s="73">
        <v>0</v>
      </c>
      <c r="IK21" s="73">
        <v>0</v>
      </c>
      <c r="IL21" s="73">
        <v>0</v>
      </c>
      <c r="IM21" s="73">
        <v>7.1120000000000001</v>
      </c>
      <c r="IN21" s="73">
        <v>0</v>
      </c>
      <c r="IO21" s="73">
        <v>0</v>
      </c>
      <c r="IP21" s="73">
        <v>6.2859999999999996</v>
      </c>
      <c r="IQ21" s="73">
        <v>3.6949999999999998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2</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2</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2</v>
      </c>
      <c r="QZ21" s="71">
        <v>0</v>
      </c>
      <c r="RA21" s="71">
        <v>0</v>
      </c>
      <c r="RB21" s="71">
        <v>0</v>
      </c>
      <c r="RC21" s="71">
        <v>0</v>
      </c>
      <c r="RD21" s="71">
        <v>0</v>
      </c>
      <c r="RE21" s="71">
        <v>1</v>
      </c>
      <c r="RF21" s="71">
        <v>0</v>
      </c>
      <c r="RG21" s="71">
        <v>0</v>
      </c>
      <c r="RH21" s="71">
        <v>1</v>
      </c>
      <c r="RI21" s="71">
        <v>1</v>
      </c>
      <c r="RJ21" s="71">
        <v>0</v>
      </c>
      <c r="RK21" s="71">
        <v>0</v>
      </c>
      <c r="RL21" s="71">
        <v>0</v>
      </c>
      <c r="RM21" s="71">
        <v>0</v>
      </c>
      <c r="RN21" s="71">
        <v>0</v>
      </c>
      <c r="RO21" s="71">
        <v>0</v>
      </c>
      <c r="RP21" s="71">
        <v>0</v>
      </c>
      <c r="RQ21" s="71">
        <v>0</v>
      </c>
      <c r="RR21" s="71">
        <v>0</v>
      </c>
      <c r="RS21" s="71">
        <v>4</v>
      </c>
      <c r="RT21" s="71">
        <v>2</v>
      </c>
      <c r="RU21" s="71">
        <v>0</v>
      </c>
      <c r="RV21" s="71">
        <v>0</v>
      </c>
      <c r="RW21" s="71">
        <v>0</v>
      </c>
      <c r="RX21" s="71">
        <v>0</v>
      </c>
      <c r="RY21" s="71">
        <v>0</v>
      </c>
      <c r="RZ21" s="71">
        <v>1</v>
      </c>
      <c r="SA21" s="71">
        <v>0</v>
      </c>
      <c r="SB21" s="71">
        <v>0</v>
      </c>
      <c r="SC21" s="71">
        <v>1</v>
      </c>
      <c r="SD21" s="71">
        <v>1</v>
      </c>
      <c r="SE21" s="71">
        <v>0</v>
      </c>
      <c r="SF21" s="71">
        <v>0</v>
      </c>
      <c r="SG21" s="71">
        <v>0</v>
      </c>
      <c r="SH21" s="71">
        <v>0</v>
      </c>
    </row>
    <row r="22" spans="1:502">
      <c r="A22" s="16" t="s">
        <v>2386</v>
      </c>
      <c r="B22" s="70">
        <v>14</v>
      </c>
      <c r="C22" s="70">
        <v>14</v>
      </c>
      <c r="D22" s="70">
        <v>1</v>
      </c>
      <c r="E22" s="70">
        <v>2017</v>
      </c>
      <c r="F22" s="70" t="s">
        <v>156</v>
      </c>
      <c r="G22" s="1073" t="s">
        <v>2372</v>
      </c>
      <c r="H22" s="70" t="s">
        <v>2373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21.128</v>
      </c>
      <c r="Z22" s="73">
        <v>0</v>
      </c>
      <c r="AA22" s="73">
        <v>0</v>
      </c>
      <c r="AB22" s="73">
        <v>0</v>
      </c>
      <c r="AC22" s="73">
        <v>0</v>
      </c>
      <c r="AD22" s="73">
        <v>0</v>
      </c>
      <c r="AE22" s="73">
        <v>0</v>
      </c>
      <c r="AF22" s="73">
        <v>0</v>
      </c>
      <c r="AG22" s="73">
        <v>0</v>
      </c>
      <c r="AH22" s="73">
        <v>0</v>
      </c>
      <c r="AI22" s="73">
        <v>0</v>
      </c>
      <c r="AJ22" s="73">
        <v>0</v>
      </c>
      <c r="AK22" s="73">
        <v>0</v>
      </c>
      <c r="AL22" s="73">
        <v>14.189</v>
      </c>
      <c r="AM22" s="73">
        <v>0</v>
      </c>
      <c r="AN22" s="73">
        <v>48.351999999999997</v>
      </c>
      <c r="AO22" s="73">
        <v>0</v>
      </c>
      <c r="AP22" s="73">
        <v>0</v>
      </c>
      <c r="AQ22" s="73">
        <v>0</v>
      </c>
      <c r="AR22" s="73">
        <v>0</v>
      </c>
      <c r="AS22" s="73">
        <v>12.128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6.7640000000000002</v>
      </c>
      <c r="CC22" s="73">
        <v>0</v>
      </c>
      <c r="CD22" s="73">
        <v>0</v>
      </c>
      <c r="CE22" s="73">
        <v>0</v>
      </c>
      <c r="CF22" s="73">
        <v>0</v>
      </c>
      <c r="CG22" s="73">
        <v>0</v>
      </c>
      <c r="CH22" s="73">
        <v>0</v>
      </c>
      <c r="CI22" s="73">
        <v>0</v>
      </c>
      <c r="CJ22" s="73">
        <v>0</v>
      </c>
      <c r="CK22" s="73">
        <v>0</v>
      </c>
      <c r="CL22" s="73">
        <v>6.0259999999999998</v>
      </c>
      <c r="CM22" s="73">
        <v>0</v>
      </c>
      <c r="CN22" s="73">
        <v>3.7789999999999999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21.128</v>
      </c>
      <c r="EA22" s="73">
        <v>0</v>
      </c>
      <c r="EB22" s="73">
        <v>0</v>
      </c>
      <c r="EC22" s="73">
        <v>0</v>
      </c>
      <c r="ED22" s="73">
        <v>0</v>
      </c>
      <c r="EE22" s="73">
        <v>0</v>
      </c>
      <c r="EF22" s="73">
        <v>0</v>
      </c>
      <c r="EG22" s="73">
        <v>0</v>
      </c>
      <c r="EH22" s="73">
        <v>0</v>
      </c>
      <c r="EI22" s="73">
        <v>0</v>
      </c>
      <c r="EJ22" s="73">
        <v>0</v>
      </c>
      <c r="EK22" s="73">
        <v>0</v>
      </c>
      <c r="EL22" s="73">
        <v>0</v>
      </c>
      <c r="EM22" s="73">
        <v>14.189</v>
      </c>
      <c r="EN22" s="73">
        <v>0</v>
      </c>
      <c r="EO22" s="73">
        <v>48.351999999999997</v>
      </c>
      <c r="EP22" s="73">
        <v>0</v>
      </c>
      <c r="EQ22" s="73">
        <v>0</v>
      </c>
      <c r="ER22" s="73">
        <v>0</v>
      </c>
      <c r="ES22" s="73">
        <v>0</v>
      </c>
      <c r="ET22" s="73">
        <v>12.128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6.7640000000000002</v>
      </c>
      <c r="GD22" s="73">
        <v>0</v>
      </c>
      <c r="GE22" s="73">
        <v>0</v>
      </c>
      <c r="GF22" s="73">
        <v>0</v>
      </c>
      <c r="GG22" s="73">
        <v>0</v>
      </c>
      <c r="GH22" s="73">
        <v>0</v>
      </c>
      <c r="GI22" s="73">
        <v>0</v>
      </c>
      <c r="GJ22" s="73">
        <v>0</v>
      </c>
      <c r="GK22" s="73">
        <v>0</v>
      </c>
      <c r="GL22" s="73">
        <v>0</v>
      </c>
      <c r="GM22" s="73">
        <v>6.0259999999999998</v>
      </c>
      <c r="GN22" s="73">
        <v>0</v>
      </c>
      <c r="GO22" s="73">
        <v>3.7789999999999999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83.668999999999997</v>
      </c>
      <c r="HL22" s="73">
        <v>12.128</v>
      </c>
      <c r="HM22" s="73">
        <v>0</v>
      </c>
      <c r="HN22" s="73">
        <v>0</v>
      </c>
      <c r="HO22" s="73">
        <v>0</v>
      </c>
      <c r="HP22" s="73">
        <v>0</v>
      </c>
      <c r="HQ22" s="73">
        <v>0</v>
      </c>
      <c r="HR22" s="73">
        <v>6.7640000000000002</v>
      </c>
      <c r="HS22" s="73">
        <v>0</v>
      </c>
      <c r="HT22" s="73">
        <v>0</v>
      </c>
      <c r="HU22" s="73">
        <v>6.0259999999999998</v>
      </c>
      <c r="HV22" s="73">
        <v>3.7789999999999999</v>
      </c>
      <c r="HW22" s="73">
        <v>0</v>
      </c>
      <c r="HX22" s="73">
        <v>0</v>
      </c>
      <c r="HY22" s="73">
        <v>0</v>
      </c>
      <c r="HZ22" s="73">
        <v>0</v>
      </c>
      <c r="IA22" s="73">
        <v>0</v>
      </c>
      <c r="IB22" s="73">
        <v>0</v>
      </c>
      <c r="IC22" s="73">
        <v>0</v>
      </c>
      <c r="ID22" s="73">
        <v>0</v>
      </c>
      <c r="IE22" s="73">
        <v>0</v>
      </c>
      <c r="IF22" s="73">
        <v>83.668999999999997</v>
      </c>
      <c r="IG22" s="73">
        <v>12.128</v>
      </c>
      <c r="IH22" s="73">
        <v>0</v>
      </c>
      <c r="II22" s="73">
        <v>0</v>
      </c>
      <c r="IJ22" s="73">
        <v>0</v>
      </c>
      <c r="IK22" s="73">
        <v>0</v>
      </c>
      <c r="IL22" s="73">
        <v>0</v>
      </c>
      <c r="IM22" s="73">
        <v>6.7640000000000002</v>
      </c>
      <c r="IN22" s="73">
        <v>0</v>
      </c>
      <c r="IO22" s="73">
        <v>0</v>
      </c>
      <c r="IP22" s="73">
        <v>6.0259999999999998</v>
      </c>
      <c r="IQ22" s="73">
        <v>3.7789999999999999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2</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2</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2</v>
      </c>
      <c r="QZ22" s="71">
        <v>0</v>
      </c>
      <c r="RA22" s="71">
        <v>0</v>
      </c>
      <c r="RB22" s="71">
        <v>0</v>
      </c>
      <c r="RC22" s="71">
        <v>0</v>
      </c>
      <c r="RD22" s="71">
        <v>0</v>
      </c>
      <c r="RE22" s="71">
        <v>1</v>
      </c>
      <c r="RF22" s="71">
        <v>0</v>
      </c>
      <c r="RG22" s="71">
        <v>0</v>
      </c>
      <c r="RH22" s="71">
        <v>1</v>
      </c>
      <c r="RI22" s="71">
        <v>1</v>
      </c>
      <c r="RJ22" s="71">
        <v>0</v>
      </c>
      <c r="RK22" s="71">
        <v>0</v>
      </c>
      <c r="RL22" s="71">
        <v>0</v>
      </c>
      <c r="RM22" s="71">
        <v>0</v>
      </c>
      <c r="RN22" s="71">
        <v>0</v>
      </c>
      <c r="RO22" s="71">
        <v>0</v>
      </c>
      <c r="RP22" s="71">
        <v>0</v>
      </c>
      <c r="RQ22" s="71">
        <v>0</v>
      </c>
      <c r="RR22" s="71">
        <v>0</v>
      </c>
      <c r="RS22" s="71">
        <v>4</v>
      </c>
      <c r="RT22" s="71">
        <v>2</v>
      </c>
      <c r="RU22" s="71">
        <v>0</v>
      </c>
      <c r="RV22" s="71">
        <v>0</v>
      </c>
      <c r="RW22" s="71">
        <v>0</v>
      </c>
      <c r="RX22" s="71">
        <v>0</v>
      </c>
      <c r="RY22" s="71">
        <v>0</v>
      </c>
      <c r="RZ22" s="71">
        <v>1</v>
      </c>
      <c r="SA22" s="71">
        <v>0</v>
      </c>
      <c r="SB22" s="71">
        <v>0</v>
      </c>
      <c r="SC22" s="71">
        <v>1</v>
      </c>
      <c r="SD22" s="71">
        <v>1</v>
      </c>
      <c r="SE22" s="71">
        <v>0</v>
      </c>
      <c r="SF22" s="71">
        <v>0</v>
      </c>
      <c r="SG22" s="71">
        <v>0</v>
      </c>
      <c r="SH22" s="71">
        <v>0</v>
      </c>
    </row>
    <row r="23" spans="1:502">
      <c r="A23" s="16" t="s">
        <v>2387</v>
      </c>
      <c r="B23" s="70">
        <v>15</v>
      </c>
      <c r="C23" s="70">
        <v>15</v>
      </c>
      <c r="D23" s="70">
        <v>1</v>
      </c>
      <c r="E23" s="70">
        <v>2018</v>
      </c>
      <c r="F23" s="70" t="s">
        <v>183</v>
      </c>
      <c r="G23" s="1073" t="s">
        <v>2372</v>
      </c>
      <c r="H23" s="70" t="s">
        <v>2373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20.428000000000001</v>
      </c>
      <c r="Z23" s="73">
        <v>0</v>
      </c>
      <c r="AA23" s="73">
        <v>0</v>
      </c>
      <c r="AB23" s="73">
        <v>0</v>
      </c>
      <c r="AC23" s="73">
        <v>0</v>
      </c>
      <c r="AD23" s="73">
        <v>0</v>
      </c>
      <c r="AE23" s="73">
        <v>0</v>
      </c>
      <c r="AF23" s="73">
        <v>0</v>
      </c>
      <c r="AG23" s="73">
        <v>0</v>
      </c>
      <c r="AH23" s="73">
        <v>0</v>
      </c>
      <c r="AI23" s="73">
        <v>0</v>
      </c>
      <c r="AJ23" s="73">
        <v>0</v>
      </c>
      <c r="AK23" s="73">
        <v>0</v>
      </c>
      <c r="AL23" s="73">
        <v>13.516</v>
      </c>
      <c r="AM23" s="73">
        <v>0</v>
      </c>
      <c r="AN23" s="73">
        <v>43.762999999999998</v>
      </c>
      <c r="AO23" s="73">
        <v>0</v>
      </c>
      <c r="AP23" s="73">
        <v>0</v>
      </c>
      <c r="AQ23" s="73">
        <v>0</v>
      </c>
      <c r="AR23" s="73">
        <v>0</v>
      </c>
      <c r="AS23" s="73">
        <v>11.672000000000001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6.3570000000000002</v>
      </c>
      <c r="CC23" s="73">
        <v>0</v>
      </c>
      <c r="CD23" s="73">
        <v>0</v>
      </c>
      <c r="CE23" s="73">
        <v>0</v>
      </c>
      <c r="CF23" s="73">
        <v>0</v>
      </c>
      <c r="CG23" s="73">
        <v>0</v>
      </c>
      <c r="CH23" s="73">
        <v>0</v>
      </c>
      <c r="CI23" s="73">
        <v>0</v>
      </c>
      <c r="CJ23" s="73">
        <v>0</v>
      </c>
      <c r="CK23" s="73">
        <v>0</v>
      </c>
      <c r="CL23" s="73">
        <v>5.782</v>
      </c>
      <c r="CM23" s="73">
        <v>0</v>
      </c>
      <c r="CN23" s="73">
        <v>3.472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20.428000000000001</v>
      </c>
      <c r="EA23" s="73">
        <v>0</v>
      </c>
      <c r="EB23" s="73">
        <v>0</v>
      </c>
      <c r="EC23" s="73">
        <v>0</v>
      </c>
      <c r="ED23" s="73">
        <v>0</v>
      </c>
      <c r="EE23" s="73">
        <v>0</v>
      </c>
      <c r="EF23" s="73">
        <v>0</v>
      </c>
      <c r="EG23" s="73">
        <v>0</v>
      </c>
      <c r="EH23" s="73">
        <v>0</v>
      </c>
      <c r="EI23" s="73">
        <v>0</v>
      </c>
      <c r="EJ23" s="73">
        <v>0</v>
      </c>
      <c r="EK23" s="73">
        <v>0</v>
      </c>
      <c r="EL23" s="73">
        <v>0</v>
      </c>
      <c r="EM23" s="73">
        <v>13.516</v>
      </c>
      <c r="EN23" s="73">
        <v>0</v>
      </c>
      <c r="EO23" s="73">
        <v>43.762999999999998</v>
      </c>
      <c r="EP23" s="73">
        <v>0</v>
      </c>
      <c r="EQ23" s="73">
        <v>0</v>
      </c>
      <c r="ER23" s="73">
        <v>0</v>
      </c>
      <c r="ES23" s="73">
        <v>0</v>
      </c>
      <c r="ET23" s="73">
        <v>11.672000000000001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6.3570000000000002</v>
      </c>
      <c r="GD23" s="73">
        <v>0</v>
      </c>
      <c r="GE23" s="73">
        <v>0</v>
      </c>
      <c r="GF23" s="73">
        <v>0</v>
      </c>
      <c r="GG23" s="73">
        <v>0</v>
      </c>
      <c r="GH23" s="73">
        <v>0</v>
      </c>
      <c r="GI23" s="73">
        <v>0</v>
      </c>
      <c r="GJ23" s="73">
        <v>0</v>
      </c>
      <c r="GK23" s="73">
        <v>0</v>
      </c>
      <c r="GL23" s="73">
        <v>0</v>
      </c>
      <c r="GM23" s="73">
        <v>5.782</v>
      </c>
      <c r="GN23" s="73">
        <v>0</v>
      </c>
      <c r="GO23" s="73">
        <v>3.472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77.706999999999994</v>
      </c>
      <c r="HL23" s="73">
        <v>11.672000000000001</v>
      </c>
      <c r="HM23" s="73">
        <v>0</v>
      </c>
      <c r="HN23" s="73">
        <v>0</v>
      </c>
      <c r="HO23" s="73">
        <v>0</v>
      </c>
      <c r="HP23" s="73">
        <v>0</v>
      </c>
      <c r="HQ23" s="73">
        <v>0</v>
      </c>
      <c r="HR23" s="73">
        <v>6.3570000000000002</v>
      </c>
      <c r="HS23" s="73">
        <v>0</v>
      </c>
      <c r="HT23" s="73">
        <v>0</v>
      </c>
      <c r="HU23" s="73">
        <v>5.782</v>
      </c>
      <c r="HV23" s="73">
        <v>3.472</v>
      </c>
      <c r="HW23" s="73">
        <v>0</v>
      </c>
      <c r="HX23" s="73">
        <v>0</v>
      </c>
      <c r="HY23" s="73">
        <v>0</v>
      </c>
      <c r="HZ23" s="73">
        <v>0</v>
      </c>
      <c r="IA23" s="73">
        <v>0</v>
      </c>
      <c r="IB23" s="73">
        <v>0</v>
      </c>
      <c r="IC23" s="73">
        <v>0</v>
      </c>
      <c r="ID23" s="73">
        <v>0</v>
      </c>
      <c r="IE23" s="73">
        <v>0</v>
      </c>
      <c r="IF23" s="73">
        <v>77.706999999999994</v>
      </c>
      <c r="IG23" s="73">
        <v>11.672000000000001</v>
      </c>
      <c r="IH23" s="73">
        <v>0</v>
      </c>
      <c r="II23" s="73">
        <v>0</v>
      </c>
      <c r="IJ23" s="73">
        <v>0</v>
      </c>
      <c r="IK23" s="73">
        <v>0</v>
      </c>
      <c r="IL23" s="73">
        <v>0</v>
      </c>
      <c r="IM23" s="73">
        <v>6.3570000000000002</v>
      </c>
      <c r="IN23" s="73">
        <v>0</v>
      </c>
      <c r="IO23" s="73">
        <v>0</v>
      </c>
      <c r="IP23" s="73">
        <v>5.782</v>
      </c>
      <c r="IQ23" s="73">
        <v>3.472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2</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2</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2</v>
      </c>
      <c r="QZ23" s="71">
        <v>0</v>
      </c>
      <c r="RA23" s="71">
        <v>0</v>
      </c>
      <c r="RB23" s="71">
        <v>0</v>
      </c>
      <c r="RC23" s="71">
        <v>0</v>
      </c>
      <c r="RD23" s="71">
        <v>0</v>
      </c>
      <c r="RE23" s="71">
        <v>1</v>
      </c>
      <c r="RF23" s="71">
        <v>0</v>
      </c>
      <c r="RG23" s="71">
        <v>0</v>
      </c>
      <c r="RH23" s="71">
        <v>1</v>
      </c>
      <c r="RI23" s="71">
        <v>1</v>
      </c>
      <c r="RJ23" s="71">
        <v>0</v>
      </c>
      <c r="RK23" s="71">
        <v>0</v>
      </c>
      <c r="RL23" s="71">
        <v>0</v>
      </c>
      <c r="RM23" s="71">
        <v>0</v>
      </c>
      <c r="RN23" s="71">
        <v>0</v>
      </c>
      <c r="RO23" s="71">
        <v>0</v>
      </c>
      <c r="RP23" s="71">
        <v>0</v>
      </c>
      <c r="RQ23" s="71">
        <v>0</v>
      </c>
      <c r="RR23" s="71">
        <v>0</v>
      </c>
      <c r="RS23" s="71">
        <v>4</v>
      </c>
      <c r="RT23" s="71">
        <v>2</v>
      </c>
      <c r="RU23" s="71">
        <v>0</v>
      </c>
      <c r="RV23" s="71">
        <v>0</v>
      </c>
      <c r="RW23" s="71">
        <v>0</v>
      </c>
      <c r="RX23" s="71">
        <v>0</v>
      </c>
      <c r="RY23" s="71">
        <v>0</v>
      </c>
      <c r="RZ23" s="71">
        <v>1</v>
      </c>
      <c r="SA23" s="71">
        <v>0</v>
      </c>
      <c r="SB23" s="71">
        <v>0</v>
      </c>
      <c r="SC23" s="71">
        <v>1</v>
      </c>
      <c r="SD23" s="71">
        <v>1</v>
      </c>
      <c r="SE23" s="71">
        <v>0</v>
      </c>
      <c r="SF23" s="71">
        <v>0</v>
      </c>
      <c r="SG23" s="71">
        <v>0</v>
      </c>
      <c r="SH23" s="71">
        <v>0</v>
      </c>
    </row>
    <row r="24" spans="1:502">
      <c r="A24" s="16" t="s">
        <v>2388</v>
      </c>
      <c r="B24" s="70">
        <v>16</v>
      </c>
      <c r="C24" s="70">
        <v>16</v>
      </c>
      <c r="D24" s="70">
        <v>1</v>
      </c>
      <c r="E24" s="70">
        <v>2019</v>
      </c>
      <c r="F24" s="70" t="s">
        <v>158</v>
      </c>
      <c r="G24" s="1073" t="s">
        <v>2372</v>
      </c>
      <c r="H24" s="70" t="s">
        <v>2373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18.954000000000001</v>
      </c>
      <c r="Z24" s="73">
        <v>0</v>
      </c>
      <c r="AA24" s="73">
        <v>0</v>
      </c>
      <c r="AB24" s="73">
        <v>0</v>
      </c>
      <c r="AC24" s="73">
        <v>0</v>
      </c>
      <c r="AD24" s="73">
        <v>0</v>
      </c>
      <c r="AE24" s="73">
        <v>0</v>
      </c>
      <c r="AF24" s="73">
        <v>0</v>
      </c>
      <c r="AG24" s="73">
        <v>0</v>
      </c>
      <c r="AH24" s="73">
        <v>0</v>
      </c>
      <c r="AI24" s="73">
        <v>0</v>
      </c>
      <c r="AJ24" s="73">
        <v>0</v>
      </c>
      <c r="AK24" s="73">
        <v>0</v>
      </c>
      <c r="AL24" s="73">
        <v>14.048</v>
      </c>
      <c r="AM24" s="73">
        <v>0</v>
      </c>
      <c r="AN24" s="73">
        <v>42.475999999999999</v>
      </c>
      <c r="AO24" s="73">
        <v>0</v>
      </c>
      <c r="AP24" s="73">
        <v>0</v>
      </c>
      <c r="AQ24" s="73">
        <v>0</v>
      </c>
      <c r="AR24" s="73">
        <v>0</v>
      </c>
      <c r="AS24" s="73">
        <v>12.382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6.5730000000000004</v>
      </c>
      <c r="CC24" s="73">
        <v>0</v>
      </c>
      <c r="CD24" s="73">
        <v>0</v>
      </c>
      <c r="CE24" s="73">
        <v>0</v>
      </c>
      <c r="CF24" s="73">
        <v>0</v>
      </c>
      <c r="CG24" s="73">
        <v>0</v>
      </c>
      <c r="CH24" s="73">
        <v>0</v>
      </c>
      <c r="CI24" s="73">
        <v>0</v>
      </c>
      <c r="CJ24" s="73">
        <v>0</v>
      </c>
      <c r="CK24" s="73">
        <v>0</v>
      </c>
      <c r="CL24" s="73">
        <v>5.5149999999999997</v>
      </c>
      <c r="CM24" s="73">
        <v>0</v>
      </c>
      <c r="CN24" s="73">
        <v>3.371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18.954000000000001</v>
      </c>
      <c r="EA24" s="73">
        <v>0</v>
      </c>
      <c r="EB24" s="73">
        <v>0</v>
      </c>
      <c r="EC24" s="73">
        <v>0</v>
      </c>
      <c r="ED24" s="73">
        <v>0</v>
      </c>
      <c r="EE24" s="73">
        <v>0</v>
      </c>
      <c r="EF24" s="73">
        <v>0</v>
      </c>
      <c r="EG24" s="73">
        <v>0</v>
      </c>
      <c r="EH24" s="73">
        <v>0</v>
      </c>
      <c r="EI24" s="73">
        <v>0</v>
      </c>
      <c r="EJ24" s="73">
        <v>0</v>
      </c>
      <c r="EK24" s="73">
        <v>0</v>
      </c>
      <c r="EL24" s="73">
        <v>0</v>
      </c>
      <c r="EM24" s="73">
        <v>14.048</v>
      </c>
      <c r="EN24" s="73">
        <v>0</v>
      </c>
      <c r="EO24" s="73">
        <v>42.475999999999999</v>
      </c>
      <c r="EP24" s="73">
        <v>0</v>
      </c>
      <c r="EQ24" s="73">
        <v>0</v>
      </c>
      <c r="ER24" s="73">
        <v>0</v>
      </c>
      <c r="ES24" s="73">
        <v>0</v>
      </c>
      <c r="ET24" s="73">
        <v>12.382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6.5730000000000004</v>
      </c>
      <c r="GD24" s="73">
        <v>0</v>
      </c>
      <c r="GE24" s="73">
        <v>0</v>
      </c>
      <c r="GF24" s="73">
        <v>0</v>
      </c>
      <c r="GG24" s="73">
        <v>0</v>
      </c>
      <c r="GH24" s="73">
        <v>0</v>
      </c>
      <c r="GI24" s="73">
        <v>0</v>
      </c>
      <c r="GJ24" s="73">
        <v>0</v>
      </c>
      <c r="GK24" s="73">
        <v>0</v>
      </c>
      <c r="GL24" s="73">
        <v>0</v>
      </c>
      <c r="GM24" s="73">
        <v>5.5149999999999997</v>
      </c>
      <c r="GN24" s="73">
        <v>0</v>
      </c>
      <c r="GO24" s="73">
        <v>3.371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75.477999999999994</v>
      </c>
      <c r="HL24" s="73">
        <v>12.382</v>
      </c>
      <c r="HM24" s="73">
        <v>0</v>
      </c>
      <c r="HN24" s="73">
        <v>0</v>
      </c>
      <c r="HO24" s="73">
        <v>0</v>
      </c>
      <c r="HP24" s="73">
        <v>0</v>
      </c>
      <c r="HQ24" s="73">
        <v>0</v>
      </c>
      <c r="HR24" s="73">
        <v>6.5730000000000004</v>
      </c>
      <c r="HS24" s="73">
        <v>0</v>
      </c>
      <c r="HT24" s="73">
        <v>0</v>
      </c>
      <c r="HU24" s="73">
        <v>5.5149999999999997</v>
      </c>
      <c r="HV24" s="73">
        <v>3.371</v>
      </c>
      <c r="HW24" s="73">
        <v>0</v>
      </c>
      <c r="HX24" s="73">
        <v>0</v>
      </c>
      <c r="HY24" s="73">
        <v>0</v>
      </c>
      <c r="HZ24" s="73">
        <v>0</v>
      </c>
      <c r="IA24" s="73">
        <v>0</v>
      </c>
      <c r="IB24" s="73">
        <v>0</v>
      </c>
      <c r="IC24" s="73">
        <v>0</v>
      </c>
      <c r="ID24" s="73">
        <v>0</v>
      </c>
      <c r="IE24" s="73">
        <v>0</v>
      </c>
      <c r="IF24" s="73">
        <v>75.477999999999994</v>
      </c>
      <c r="IG24" s="73">
        <v>12.382</v>
      </c>
      <c r="IH24" s="73">
        <v>0</v>
      </c>
      <c r="II24" s="73">
        <v>0</v>
      </c>
      <c r="IJ24" s="73">
        <v>0</v>
      </c>
      <c r="IK24" s="73">
        <v>0</v>
      </c>
      <c r="IL24" s="73">
        <v>0</v>
      </c>
      <c r="IM24" s="73">
        <v>6.5730000000000004</v>
      </c>
      <c r="IN24" s="73">
        <v>0</v>
      </c>
      <c r="IO24" s="73">
        <v>0</v>
      </c>
      <c r="IP24" s="73">
        <v>5.5149999999999997</v>
      </c>
      <c r="IQ24" s="73">
        <v>3.371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2</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2</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2</v>
      </c>
      <c r="QZ24" s="71">
        <v>0</v>
      </c>
      <c r="RA24" s="71">
        <v>0</v>
      </c>
      <c r="RB24" s="71">
        <v>0</v>
      </c>
      <c r="RC24" s="71">
        <v>0</v>
      </c>
      <c r="RD24" s="71">
        <v>0</v>
      </c>
      <c r="RE24" s="71">
        <v>1</v>
      </c>
      <c r="RF24" s="71">
        <v>0</v>
      </c>
      <c r="RG24" s="71">
        <v>0</v>
      </c>
      <c r="RH24" s="71">
        <v>1</v>
      </c>
      <c r="RI24" s="71">
        <v>1</v>
      </c>
      <c r="RJ24" s="71">
        <v>0</v>
      </c>
      <c r="RK24" s="71">
        <v>0</v>
      </c>
      <c r="RL24" s="71">
        <v>0</v>
      </c>
      <c r="RM24" s="71">
        <v>0</v>
      </c>
      <c r="RN24" s="71">
        <v>0</v>
      </c>
      <c r="RO24" s="71">
        <v>0</v>
      </c>
      <c r="RP24" s="71">
        <v>0</v>
      </c>
      <c r="RQ24" s="71">
        <v>0</v>
      </c>
      <c r="RR24" s="71">
        <v>0</v>
      </c>
      <c r="RS24" s="71">
        <v>4</v>
      </c>
      <c r="RT24" s="71">
        <v>2</v>
      </c>
      <c r="RU24" s="71">
        <v>0</v>
      </c>
      <c r="RV24" s="71">
        <v>0</v>
      </c>
      <c r="RW24" s="71">
        <v>0</v>
      </c>
      <c r="RX24" s="71">
        <v>0</v>
      </c>
      <c r="RY24" s="71">
        <v>0</v>
      </c>
      <c r="RZ24" s="71">
        <v>1</v>
      </c>
      <c r="SA24" s="71">
        <v>0</v>
      </c>
      <c r="SB24" s="71">
        <v>0</v>
      </c>
      <c r="SC24" s="71">
        <v>1</v>
      </c>
      <c r="SD24" s="71">
        <v>1</v>
      </c>
      <c r="SE24" s="71">
        <v>0</v>
      </c>
      <c r="SF24" s="71">
        <v>0</v>
      </c>
      <c r="SG24" s="71">
        <v>0</v>
      </c>
      <c r="SH24" s="71">
        <v>0</v>
      </c>
    </row>
    <row r="25" spans="1:502">
      <c r="A25" s="16" t="s">
        <v>2389</v>
      </c>
      <c r="B25" s="70">
        <v>17</v>
      </c>
      <c r="C25" s="70">
        <v>17</v>
      </c>
      <c r="D25" s="70">
        <v>1</v>
      </c>
      <c r="E25" s="70">
        <v>2020</v>
      </c>
      <c r="F25" s="70" t="s">
        <v>159</v>
      </c>
      <c r="G25" s="1073" t="s">
        <v>2372</v>
      </c>
      <c r="H25" s="70" t="s">
        <v>2373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16.722000000000001</v>
      </c>
      <c r="Z25" s="73">
        <v>0</v>
      </c>
      <c r="AA25" s="73">
        <v>0</v>
      </c>
      <c r="AB25" s="73">
        <v>0</v>
      </c>
      <c r="AC25" s="73">
        <v>0</v>
      </c>
      <c r="AD25" s="73">
        <v>0</v>
      </c>
      <c r="AE25" s="73">
        <v>0</v>
      </c>
      <c r="AF25" s="73">
        <v>0</v>
      </c>
      <c r="AG25" s="73">
        <v>0</v>
      </c>
      <c r="AH25" s="73">
        <v>0</v>
      </c>
      <c r="AI25" s="73">
        <v>0</v>
      </c>
      <c r="AJ25" s="73">
        <v>0</v>
      </c>
      <c r="AK25" s="73">
        <v>0</v>
      </c>
      <c r="AL25" s="73">
        <v>13.116</v>
      </c>
      <c r="AM25" s="73">
        <v>0</v>
      </c>
      <c r="AN25" s="73">
        <v>36.734000000000002</v>
      </c>
      <c r="AO25" s="73">
        <v>0</v>
      </c>
      <c r="AP25" s="73">
        <v>0</v>
      </c>
      <c r="AQ25" s="73">
        <v>0</v>
      </c>
      <c r="AR25" s="73">
        <v>0</v>
      </c>
      <c r="AS25" s="73">
        <v>12.3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6.0750000000000002</v>
      </c>
      <c r="CC25" s="73">
        <v>0</v>
      </c>
      <c r="CD25" s="73">
        <v>0</v>
      </c>
      <c r="CE25" s="73">
        <v>0</v>
      </c>
      <c r="CF25" s="73">
        <v>0</v>
      </c>
      <c r="CG25" s="73">
        <v>0</v>
      </c>
      <c r="CH25" s="73">
        <v>0</v>
      </c>
      <c r="CI25" s="73">
        <v>0</v>
      </c>
      <c r="CJ25" s="73">
        <v>0</v>
      </c>
      <c r="CK25" s="73">
        <v>0</v>
      </c>
      <c r="CL25" s="73">
        <v>4.2140000000000004</v>
      </c>
      <c r="CM25" s="73">
        <v>0</v>
      </c>
      <c r="CN25" s="73">
        <v>3.1150000000000002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16.722000000000001</v>
      </c>
      <c r="EA25" s="73">
        <v>0</v>
      </c>
      <c r="EB25" s="73">
        <v>0</v>
      </c>
      <c r="EC25" s="73">
        <v>0</v>
      </c>
      <c r="ED25" s="73">
        <v>0</v>
      </c>
      <c r="EE25" s="73">
        <v>0</v>
      </c>
      <c r="EF25" s="73">
        <v>0</v>
      </c>
      <c r="EG25" s="73">
        <v>0</v>
      </c>
      <c r="EH25" s="73">
        <v>0</v>
      </c>
      <c r="EI25" s="73">
        <v>0</v>
      </c>
      <c r="EJ25" s="73">
        <v>0</v>
      </c>
      <c r="EK25" s="73">
        <v>0</v>
      </c>
      <c r="EL25" s="73">
        <v>0</v>
      </c>
      <c r="EM25" s="73">
        <v>13.116</v>
      </c>
      <c r="EN25" s="73">
        <v>0</v>
      </c>
      <c r="EO25" s="73">
        <v>36.734000000000002</v>
      </c>
      <c r="EP25" s="73">
        <v>0</v>
      </c>
      <c r="EQ25" s="73">
        <v>0</v>
      </c>
      <c r="ER25" s="73">
        <v>0</v>
      </c>
      <c r="ES25" s="73">
        <v>0</v>
      </c>
      <c r="ET25" s="73">
        <v>12.3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6.0750000000000002</v>
      </c>
      <c r="GD25" s="73">
        <v>0</v>
      </c>
      <c r="GE25" s="73">
        <v>0</v>
      </c>
      <c r="GF25" s="73">
        <v>0</v>
      </c>
      <c r="GG25" s="73">
        <v>0</v>
      </c>
      <c r="GH25" s="73">
        <v>0</v>
      </c>
      <c r="GI25" s="73">
        <v>0</v>
      </c>
      <c r="GJ25" s="73">
        <v>0</v>
      </c>
      <c r="GK25" s="73">
        <v>0</v>
      </c>
      <c r="GL25" s="73">
        <v>0</v>
      </c>
      <c r="GM25" s="73">
        <v>4.2140000000000004</v>
      </c>
      <c r="GN25" s="73">
        <v>0</v>
      </c>
      <c r="GO25" s="73">
        <v>3.1150000000000002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66.572000000000003</v>
      </c>
      <c r="HL25" s="73">
        <v>12.3</v>
      </c>
      <c r="HM25" s="73">
        <v>0</v>
      </c>
      <c r="HN25" s="73">
        <v>0</v>
      </c>
      <c r="HO25" s="73">
        <v>0</v>
      </c>
      <c r="HP25" s="73">
        <v>0</v>
      </c>
      <c r="HQ25" s="73">
        <v>0</v>
      </c>
      <c r="HR25" s="73">
        <v>6.0750000000000002</v>
      </c>
      <c r="HS25" s="73">
        <v>0</v>
      </c>
      <c r="HT25" s="73">
        <v>0</v>
      </c>
      <c r="HU25" s="73">
        <v>4.2140000000000004</v>
      </c>
      <c r="HV25" s="73">
        <v>3.1150000000000002</v>
      </c>
      <c r="HW25" s="73">
        <v>0</v>
      </c>
      <c r="HX25" s="73">
        <v>0</v>
      </c>
      <c r="HY25" s="73">
        <v>0</v>
      </c>
      <c r="HZ25" s="73">
        <v>0</v>
      </c>
      <c r="IA25" s="73">
        <v>0</v>
      </c>
      <c r="IB25" s="73">
        <v>0</v>
      </c>
      <c r="IC25" s="73">
        <v>0</v>
      </c>
      <c r="ID25" s="73">
        <v>0</v>
      </c>
      <c r="IE25" s="73">
        <v>0</v>
      </c>
      <c r="IF25" s="73">
        <v>66.572000000000003</v>
      </c>
      <c r="IG25" s="73">
        <v>12.3</v>
      </c>
      <c r="IH25" s="73">
        <v>0</v>
      </c>
      <c r="II25" s="73">
        <v>0</v>
      </c>
      <c r="IJ25" s="73">
        <v>0</v>
      </c>
      <c r="IK25" s="73">
        <v>0</v>
      </c>
      <c r="IL25" s="73">
        <v>0</v>
      </c>
      <c r="IM25" s="73">
        <v>6.0750000000000002</v>
      </c>
      <c r="IN25" s="73">
        <v>0</v>
      </c>
      <c r="IO25" s="73">
        <v>0</v>
      </c>
      <c r="IP25" s="73">
        <v>4.2140000000000004</v>
      </c>
      <c r="IQ25" s="73">
        <v>3.1150000000000002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2</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2</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2</v>
      </c>
      <c r="QZ25" s="71">
        <v>0</v>
      </c>
      <c r="RA25" s="71">
        <v>0</v>
      </c>
      <c r="RB25" s="71">
        <v>0</v>
      </c>
      <c r="RC25" s="71">
        <v>0</v>
      </c>
      <c r="RD25" s="71">
        <v>0</v>
      </c>
      <c r="RE25" s="71">
        <v>1</v>
      </c>
      <c r="RF25" s="71">
        <v>0</v>
      </c>
      <c r="RG25" s="71">
        <v>0</v>
      </c>
      <c r="RH25" s="71">
        <v>1</v>
      </c>
      <c r="RI25" s="71">
        <v>1</v>
      </c>
      <c r="RJ25" s="71">
        <v>0</v>
      </c>
      <c r="RK25" s="71">
        <v>0</v>
      </c>
      <c r="RL25" s="71">
        <v>0</v>
      </c>
      <c r="RM25" s="71">
        <v>0</v>
      </c>
      <c r="RN25" s="71">
        <v>0</v>
      </c>
      <c r="RO25" s="71">
        <v>0</v>
      </c>
      <c r="RP25" s="71">
        <v>0</v>
      </c>
      <c r="RQ25" s="71">
        <v>0</v>
      </c>
      <c r="RR25" s="71">
        <v>0</v>
      </c>
      <c r="RS25" s="71">
        <v>4</v>
      </c>
      <c r="RT25" s="71">
        <v>2</v>
      </c>
      <c r="RU25" s="71">
        <v>0</v>
      </c>
      <c r="RV25" s="71">
        <v>0</v>
      </c>
      <c r="RW25" s="71">
        <v>0</v>
      </c>
      <c r="RX25" s="71">
        <v>0</v>
      </c>
      <c r="RY25" s="71">
        <v>0</v>
      </c>
      <c r="RZ25" s="71">
        <v>1</v>
      </c>
      <c r="SA25" s="71">
        <v>0</v>
      </c>
      <c r="SB25" s="71">
        <v>0</v>
      </c>
      <c r="SC25" s="71">
        <v>1</v>
      </c>
      <c r="SD25" s="71">
        <v>1</v>
      </c>
      <c r="SE25" s="71">
        <v>0</v>
      </c>
      <c r="SF25" s="71">
        <v>0</v>
      </c>
      <c r="SG25" s="71">
        <v>0</v>
      </c>
      <c r="SH25" s="71">
        <v>0</v>
      </c>
    </row>
    <row r="26" spans="1:502">
      <c r="A26" s="16" t="s">
        <v>2390</v>
      </c>
      <c r="B26" s="70">
        <v>18</v>
      </c>
      <c r="C26" s="70">
        <v>18</v>
      </c>
      <c r="D26" s="70">
        <v>1</v>
      </c>
      <c r="E26" s="70">
        <v>2021</v>
      </c>
      <c r="F26" s="70" t="s">
        <v>160</v>
      </c>
      <c r="G26" s="1073" t="s">
        <v>2372</v>
      </c>
      <c r="H26" s="70" t="s">
        <v>2373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14.939</v>
      </c>
      <c r="Z26" s="73">
        <v>0</v>
      </c>
      <c r="AA26" s="73">
        <v>0</v>
      </c>
      <c r="AB26" s="73">
        <v>0</v>
      </c>
      <c r="AC26" s="73">
        <v>0</v>
      </c>
      <c r="AD26" s="73">
        <v>0</v>
      </c>
      <c r="AE26" s="73">
        <v>0</v>
      </c>
      <c r="AF26" s="73">
        <v>0</v>
      </c>
      <c r="AG26" s="73">
        <v>0</v>
      </c>
      <c r="AH26" s="73">
        <v>0</v>
      </c>
      <c r="AI26" s="73">
        <v>0</v>
      </c>
      <c r="AJ26" s="73">
        <v>0</v>
      </c>
      <c r="AK26" s="73">
        <v>0</v>
      </c>
      <c r="AL26" s="73">
        <v>12.513999999999999</v>
      </c>
      <c r="AM26" s="73">
        <v>0</v>
      </c>
      <c r="AN26" s="73">
        <v>37.683</v>
      </c>
      <c r="AO26" s="73">
        <v>0</v>
      </c>
      <c r="AP26" s="73">
        <v>0</v>
      </c>
      <c r="AQ26" s="73">
        <v>0</v>
      </c>
      <c r="AR26" s="73">
        <v>0</v>
      </c>
      <c r="AS26" s="73">
        <v>16.254999999999999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5.6760000000000002</v>
      </c>
      <c r="CC26" s="73">
        <v>0</v>
      </c>
      <c r="CD26" s="73">
        <v>0</v>
      </c>
      <c r="CE26" s="73">
        <v>0</v>
      </c>
      <c r="CF26" s="73">
        <v>0</v>
      </c>
      <c r="CG26" s="73">
        <v>0</v>
      </c>
      <c r="CH26" s="73">
        <v>0</v>
      </c>
      <c r="CI26" s="73">
        <v>0</v>
      </c>
      <c r="CJ26" s="73">
        <v>0</v>
      </c>
      <c r="CK26" s="73">
        <v>0</v>
      </c>
      <c r="CL26" s="73">
        <v>4.3600000000000003</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14.939</v>
      </c>
      <c r="EA26" s="73">
        <v>0</v>
      </c>
      <c r="EB26" s="73">
        <v>0</v>
      </c>
      <c r="EC26" s="73">
        <v>0</v>
      </c>
      <c r="ED26" s="73">
        <v>0</v>
      </c>
      <c r="EE26" s="73">
        <v>0</v>
      </c>
      <c r="EF26" s="73">
        <v>0</v>
      </c>
      <c r="EG26" s="73">
        <v>0</v>
      </c>
      <c r="EH26" s="73">
        <v>0</v>
      </c>
      <c r="EI26" s="73">
        <v>0</v>
      </c>
      <c r="EJ26" s="73">
        <v>0</v>
      </c>
      <c r="EK26" s="73">
        <v>0</v>
      </c>
      <c r="EL26" s="73">
        <v>0</v>
      </c>
      <c r="EM26" s="73">
        <v>12.513999999999999</v>
      </c>
      <c r="EN26" s="73">
        <v>0</v>
      </c>
      <c r="EO26" s="73">
        <v>37.683</v>
      </c>
      <c r="EP26" s="73">
        <v>0</v>
      </c>
      <c r="EQ26" s="73">
        <v>0</v>
      </c>
      <c r="ER26" s="73">
        <v>0</v>
      </c>
      <c r="ES26" s="73">
        <v>0</v>
      </c>
      <c r="ET26" s="73">
        <v>16.254999999999999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5.6760000000000002</v>
      </c>
      <c r="GD26" s="73">
        <v>0</v>
      </c>
      <c r="GE26" s="73">
        <v>0</v>
      </c>
      <c r="GF26" s="73">
        <v>0</v>
      </c>
      <c r="GG26" s="73">
        <v>0</v>
      </c>
      <c r="GH26" s="73">
        <v>0</v>
      </c>
      <c r="GI26" s="73">
        <v>0</v>
      </c>
      <c r="GJ26" s="73">
        <v>0</v>
      </c>
      <c r="GK26" s="73">
        <v>0</v>
      </c>
      <c r="GL26" s="73">
        <v>0</v>
      </c>
      <c r="GM26" s="73">
        <v>4.3600000000000003</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65.135999999999996</v>
      </c>
      <c r="HL26" s="73">
        <v>16.254999999999999</v>
      </c>
      <c r="HM26" s="73">
        <v>0</v>
      </c>
      <c r="HN26" s="73">
        <v>0</v>
      </c>
      <c r="HO26" s="73">
        <v>0</v>
      </c>
      <c r="HP26" s="73">
        <v>0</v>
      </c>
      <c r="HQ26" s="73">
        <v>0</v>
      </c>
      <c r="HR26" s="73">
        <v>5.6760000000000002</v>
      </c>
      <c r="HS26" s="73">
        <v>0</v>
      </c>
      <c r="HT26" s="73">
        <v>0</v>
      </c>
      <c r="HU26" s="73">
        <v>4.3600000000000003</v>
      </c>
      <c r="HV26" s="73">
        <v>0</v>
      </c>
      <c r="HW26" s="73">
        <v>0</v>
      </c>
      <c r="HX26" s="73">
        <v>0</v>
      </c>
      <c r="HY26" s="73">
        <v>0</v>
      </c>
      <c r="HZ26" s="73">
        <v>0</v>
      </c>
      <c r="IA26" s="73">
        <v>0</v>
      </c>
      <c r="IB26" s="73">
        <v>0</v>
      </c>
      <c r="IC26" s="73">
        <v>0</v>
      </c>
      <c r="ID26" s="73">
        <v>0</v>
      </c>
      <c r="IE26" s="73">
        <v>0</v>
      </c>
      <c r="IF26" s="73">
        <v>65.135999999999996</v>
      </c>
      <c r="IG26" s="73">
        <v>16.254999999999999</v>
      </c>
      <c r="IH26" s="73">
        <v>0</v>
      </c>
      <c r="II26" s="73">
        <v>0</v>
      </c>
      <c r="IJ26" s="73">
        <v>0</v>
      </c>
      <c r="IK26" s="73">
        <v>0</v>
      </c>
      <c r="IL26" s="73">
        <v>0</v>
      </c>
      <c r="IM26" s="73">
        <v>5.6760000000000002</v>
      </c>
      <c r="IN26" s="73">
        <v>0</v>
      </c>
      <c r="IO26" s="73">
        <v>0</v>
      </c>
      <c r="IP26" s="73">
        <v>4.3600000000000003</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2</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2</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2</v>
      </c>
      <c r="QZ26" s="71">
        <v>0</v>
      </c>
      <c r="RA26" s="71">
        <v>0</v>
      </c>
      <c r="RB26" s="71">
        <v>0</v>
      </c>
      <c r="RC26" s="71">
        <v>0</v>
      </c>
      <c r="RD26" s="71">
        <v>0</v>
      </c>
      <c r="RE26" s="71">
        <v>1</v>
      </c>
      <c r="RF26" s="71">
        <v>0</v>
      </c>
      <c r="RG26" s="71">
        <v>0</v>
      </c>
      <c r="RH26" s="71">
        <v>1</v>
      </c>
      <c r="RI26" s="71">
        <v>0</v>
      </c>
      <c r="RJ26" s="71">
        <v>0</v>
      </c>
      <c r="RK26" s="71">
        <v>0</v>
      </c>
      <c r="RL26" s="71">
        <v>0</v>
      </c>
      <c r="RM26" s="71">
        <v>0</v>
      </c>
      <c r="RN26" s="71">
        <v>0</v>
      </c>
      <c r="RO26" s="71">
        <v>0</v>
      </c>
      <c r="RP26" s="71">
        <v>0</v>
      </c>
      <c r="RQ26" s="71">
        <v>0</v>
      </c>
      <c r="RR26" s="71">
        <v>0</v>
      </c>
      <c r="RS26" s="71">
        <v>4</v>
      </c>
      <c r="RT26" s="71">
        <v>2</v>
      </c>
      <c r="RU26" s="71">
        <v>0</v>
      </c>
      <c r="RV26" s="71">
        <v>0</v>
      </c>
      <c r="RW26" s="71">
        <v>0</v>
      </c>
      <c r="RX26" s="71">
        <v>0</v>
      </c>
      <c r="RY26" s="71">
        <v>0</v>
      </c>
      <c r="RZ26" s="71">
        <v>1</v>
      </c>
      <c r="SA26" s="71">
        <v>0</v>
      </c>
      <c r="SB26" s="71">
        <v>0</v>
      </c>
      <c r="SC26" s="71">
        <v>1</v>
      </c>
      <c r="SD26" s="71">
        <v>0</v>
      </c>
      <c r="SE26" s="71">
        <v>0</v>
      </c>
      <c r="SF26" s="71">
        <v>0</v>
      </c>
      <c r="SG26" s="71">
        <v>0</v>
      </c>
      <c r="SH26" s="71">
        <v>0</v>
      </c>
    </row>
    <row r="27" spans="1:502">
      <c r="A27" s="16" t="s">
        <v>2391</v>
      </c>
      <c r="B27" s="70">
        <v>19</v>
      </c>
      <c r="C27" s="70">
        <v>19</v>
      </c>
      <c r="D27" s="70">
        <v>1</v>
      </c>
      <c r="E27" s="70">
        <v>2022</v>
      </c>
      <c r="F27" s="70" t="s">
        <v>161</v>
      </c>
      <c r="G27" s="1073" t="s">
        <v>2372</v>
      </c>
      <c r="H27" s="70" t="s">
        <v>2373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2392</v>
      </c>
      <c r="B28" s="70">
        <v>20</v>
      </c>
      <c r="C28" s="70">
        <v>20</v>
      </c>
      <c r="D28" s="70">
        <v>1</v>
      </c>
      <c r="E28" s="70">
        <v>2023</v>
      </c>
      <c r="F28" s="70" t="s">
        <v>1539</v>
      </c>
      <c r="G28" s="1073" t="s">
        <v>2372</v>
      </c>
      <c r="H28" s="70" t="s">
        <v>2373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2393</v>
      </c>
      <c r="B29" s="70">
        <v>21</v>
      </c>
      <c r="C29" s="70">
        <v>21</v>
      </c>
      <c r="D29" s="70">
        <v>1</v>
      </c>
      <c r="E29" s="70">
        <v>2024</v>
      </c>
      <c r="F29" s="70" t="s">
        <v>1554</v>
      </c>
      <c r="G29" s="1073" t="s">
        <v>2372</v>
      </c>
      <c r="H29" s="70" t="s">
        <v>2373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2372</v>
      </c>
      <c r="H30" s="70" t="s">
        <v>2373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2372</v>
      </c>
      <c r="H31" s="70" t="s">
        <v>2373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2372</v>
      </c>
      <c r="H32" s="70" t="s">
        <v>2373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2372</v>
      </c>
      <c r="H33" s="70" t="s">
        <v>2373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2372</v>
      </c>
      <c r="H34" s="70" t="s">
        <v>2373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2372</v>
      </c>
      <c r="H35" s="70" t="s">
        <v>2373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2372</v>
      </c>
      <c r="H6" s="77" t="s">
        <v>2373</v>
      </c>
      <c r="I6" s="77" t="s">
        <v>2516</v>
      </c>
      <c r="J6" s="77" t="s">
        <v>2517</v>
      </c>
      <c r="K6" s="1080">
        <v>6</v>
      </c>
      <c r="L6" s="1081">
        <v>16</v>
      </c>
      <c r="M6" s="1044"/>
      <c r="N6" s="988">
        <v>1</v>
      </c>
      <c r="O6" s="77" t="s">
        <v>1801</v>
      </c>
      <c r="P6" s="77" t="s">
        <v>1802</v>
      </c>
      <c r="Q6" s="77" t="s">
        <v>1501</v>
      </c>
      <c r="R6" s="16"/>
      <c r="S6" s="77">
        <v>1</v>
      </c>
      <c r="T6" s="77" t="s">
        <v>2372</v>
      </c>
      <c r="U6" s="77" t="s">
        <v>2373</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2372</v>
      </c>
      <c r="H10" s="77" t="s">
        <v>2373</v>
      </c>
      <c r="I10" s="77" t="s">
        <v>2516</v>
      </c>
      <c r="J10" s="77" t="s">
        <v>2517</v>
      </c>
      <c r="K10" s="1079">
        <v>6</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2372</v>
      </c>
      <c r="H12" s="77"/>
      <c r="I12" s="77" t="s">
        <v>2372</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日野市</v>
      </c>
      <c r="K4" s="70" t="str">
        <f>HLOOKUP(K3,比較地域マスタ!$E$5:$L$6,2,0)</f>
        <v>13212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854.83836072771646</v>
      </c>
      <c r="BB5" s="29"/>
      <c r="BC5" s="17"/>
      <c r="BD5" s="1005">
        <f>SUM(BC6:BC8)</f>
        <v>550.55556690536957</v>
      </c>
      <c r="BE5" s="29"/>
      <c r="BF5" s="17"/>
      <c r="BG5" s="1005">
        <f>AK35</f>
        <v>104.26416277954137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846.29192582431972</v>
      </c>
      <c r="BA6" s="17"/>
      <c r="BB6" s="29"/>
      <c r="BC6" s="1005">
        <f>O32</f>
        <v>543.92270490626402</v>
      </c>
      <c r="BD6" s="17"/>
      <c r="BE6" s="29"/>
      <c r="BF6" s="1005">
        <f>AK36</f>
        <v>97.973074996551617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7.7139101732774016</v>
      </c>
      <c r="BA7" s="17"/>
      <c r="BB7" s="29"/>
      <c r="BC7" s="1005">
        <f>O33</f>
        <v>5.8966540832744467</v>
      </c>
      <c r="BD7" s="17"/>
      <c r="BE7" s="29"/>
      <c r="BF7" s="1005">
        <f t="shared" ref="BF7:BF8" si="0">AK37</f>
        <v>4.7232366469256277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0.83252473011934425</v>
      </c>
      <c r="BA8" s="17"/>
      <c r="BB8" s="29"/>
      <c r="BC8" s="1005">
        <f>O34</f>
        <v>0.73620791583101852</v>
      </c>
      <c r="BD8" s="17"/>
      <c r="BE8" s="29"/>
      <c r="BF8" s="1005">
        <f t="shared" si="0"/>
        <v>1.5678511360641181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1391.0997968782456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143.61142231664181</v>
      </c>
      <c r="BA9" s="1005">
        <f>AZ9</f>
        <v>143.61142231664181</v>
      </c>
      <c r="BB9" s="29"/>
      <c r="BC9" s="1005">
        <f>O35</f>
        <v>214.7022593947602</v>
      </c>
      <c r="BD9" s="1005">
        <f>BC9</f>
        <v>214.7022593947602</v>
      </c>
      <c r="BE9" s="29"/>
      <c r="BF9" s="1005">
        <f>AK39</f>
        <v>150.90085750280551</v>
      </c>
      <c r="BG9" s="1005">
        <f>AK39</f>
        <v>150.90085750280551</v>
      </c>
      <c r="BH9" s="29"/>
    </row>
    <row r="10" spans="1:62" ht="17.100000000000001" customHeight="1" thickBot="1">
      <c r="B10" s="323"/>
      <c r="C10" s="324"/>
      <c r="D10" s="326"/>
      <c r="E10" s="326"/>
      <c r="F10" s="326"/>
      <c r="G10" s="325"/>
      <c r="H10" s="325"/>
      <c r="I10" s="326"/>
      <c r="J10" s="327"/>
      <c r="K10" s="334"/>
      <c r="L10" s="246" t="s">
        <v>114</v>
      </c>
      <c r="M10" s="246"/>
      <c r="N10" s="563"/>
      <c r="O10" s="906">
        <f>SUM(O11:O13)</f>
        <v>854.83836072771646</v>
      </c>
      <c r="P10" s="453">
        <f t="shared" ref="P10:P22" si="1">O10/$O$9</f>
        <v>0.61450541697012062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199.12932190968351</v>
      </c>
      <c r="BA10" s="1005">
        <f>AZ10</f>
        <v>199.12932190968351</v>
      </c>
      <c r="BB10" s="29"/>
      <c r="BC10" s="1005">
        <f>O36</f>
        <v>245.60325482795861</v>
      </c>
      <c r="BD10" s="1005">
        <f>BC10</f>
        <v>245.60325482795861</v>
      </c>
      <c r="BE10" s="29"/>
      <c r="BF10" s="1005">
        <f>AK40</f>
        <v>217.80088714984313</v>
      </c>
      <c r="BG10" s="1005">
        <f>AK40</f>
        <v>217.80088714984313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846.29192582431972</v>
      </c>
      <c r="P11" s="454">
        <f t="shared" si="1"/>
        <v>0.60836176363728589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175.15204462420382</v>
      </c>
      <c r="BB11" s="29"/>
      <c r="BC11" s="1005"/>
      <c r="BD11" s="1005">
        <f>SUM(BC12:BC14)</f>
        <v>161.83375682671172</v>
      </c>
      <c r="BE11" s="29"/>
      <c r="BF11" s="17"/>
      <c r="BG11" s="1005">
        <f>AK41</f>
        <v>135.89079904811265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7.7139101732774016</v>
      </c>
      <c r="P12" s="454">
        <f t="shared" si="1"/>
        <v>5.5451881961223184E-3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165.12135193623521</v>
      </c>
      <c r="BA12" s="17"/>
      <c r="BB12" s="29"/>
      <c r="BC12" s="1005">
        <f>O38</f>
        <v>147.94306119251081</v>
      </c>
      <c r="BD12" s="17"/>
      <c r="BE12" s="29"/>
      <c r="BF12" s="1005">
        <f>AK42</f>
        <v>124.8671855592911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0.83252473011934425</v>
      </c>
      <c r="P13" s="454">
        <f t="shared" si="1"/>
        <v>5.9846513671240947E-4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10.0306926879686</v>
      </c>
      <c r="BA13" s="17"/>
      <c r="BB13" s="29"/>
      <c r="BC13" s="1005">
        <f>O41</f>
        <v>13.890695634200901</v>
      </c>
      <c r="BD13" s="17"/>
      <c r="BE13" s="29"/>
      <c r="BF13" s="1005">
        <f>AK45</f>
        <v>11.023613488821557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143.61142231664181</v>
      </c>
      <c r="P14" s="453">
        <f t="shared" si="1"/>
        <v>0.10323588763287789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199.12932190968351</v>
      </c>
      <c r="P15" s="453">
        <f t="shared" si="1"/>
        <v>0.14314524547882748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18.368647299999999</v>
      </c>
      <c r="BA15" s="1005">
        <f>AZ15</f>
        <v>18.368647299999999</v>
      </c>
      <c r="BB15" s="29"/>
      <c r="BC15" s="1005">
        <f>O43</f>
        <v>11.539304727159999</v>
      </c>
      <c r="BD15" s="1005">
        <f>BC15</f>
        <v>11.539304727159999</v>
      </c>
      <c r="BE15" s="29"/>
      <c r="BF15" s="1005">
        <f>AK47</f>
        <v>6.8710954826477986</v>
      </c>
      <c r="BG15" s="1005">
        <f>AK47</f>
        <v>6.8710954826477986</v>
      </c>
      <c r="BH15" s="29"/>
    </row>
    <row r="16" spans="1:62" ht="17.100000000000001" customHeight="1" thickBot="1">
      <c r="B16" s="323"/>
      <c r="C16" s="324"/>
      <c r="D16" s="326"/>
      <c r="E16" s="326"/>
      <c r="F16" s="326"/>
      <c r="G16" s="325"/>
      <c r="H16" s="325"/>
      <c r="I16" s="326"/>
      <c r="J16" s="327"/>
      <c r="K16" s="335"/>
      <c r="L16" s="246" t="s">
        <v>128</v>
      </c>
      <c r="M16" s="344"/>
      <c r="N16" s="345"/>
      <c r="O16" s="906">
        <f>SUM(O18:O21)</f>
        <v>175.15204462420382</v>
      </c>
      <c r="P16" s="453">
        <f t="shared" si="1"/>
        <v>0.12590904334632277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165.12135193623521</v>
      </c>
      <c r="P17" s="454">
        <f t="shared" si="1"/>
        <v>0.11869842286425643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120.09469888529679</v>
      </c>
      <c r="P18" s="454">
        <f t="shared" si="1"/>
        <v>8.6330757257531213E-2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45.026653050938407</v>
      </c>
      <c r="P19" s="454">
        <f t="shared" si="1"/>
        <v>3.2367665606725202E-2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10.0306926879686</v>
      </c>
      <c r="P20" s="454">
        <f t="shared" si="1"/>
        <v>7.2106204820663374E-3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18.368647299999999</v>
      </c>
      <c r="P22" s="612">
        <f t="shared" si="1"/>
        <v>1.3204406571851218E-2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543.26412146683049</v>
      </c>
      <c r="AZ22" s="1005">
        <f t="shared" si="3"/>
        <v>536.47067674239622</v>
      </c>
      <c r="BA22" s="1005">
        <f t="shared" si="3"/>
        <v>621.84217326240582</v>
      </c>
      <c r="BB22" s="1005">
        <f t="shared" si="3"/>
        <v>580.48344827819017</v>
      </c>
      <c r="BC22" s="1005">
        <f t="shared" si="3"/>
        <v>550.55556690536957</v>
      </c>
      <c r="BD22" s="1005">
        <f t="shared" si="3"/>
        <v>531.7751896778708</v>
      </c>
      <c r="BE22" s="1005">
        <f t="shared" si="3"/>
        <v>608.89242647591857</v>
      </c>
      <c r="BF22" s="1005">
        <f t="shared" si="3"/>
        <v>515.88988379112755</v>
      </c>
      <c r="BG22" s="1005">
        <f t="shared" si="3"/>
        <v>336.11683557825739</v>
      </c>
      <c r="BH22" s="1005">
        <f t="shared" si="3"/>
        <v>219.16875669303147</v>
      </c>
      <c r="BI22" s="1005">
        <f t="shared" si="3"/>
        <v>186.26034312084226</v>
      </c>
      <c r="BJ22" s="1005">
        <f t="shared" si="3"/>
        <v>109.32291223257674</v>
      </c>
      <c r="BK22" s="1005">
        <f t="shared" si="3"/>
        <v>75.166613261330198</v>
      </c>
      <c r="BL22" s="1005">
        <f t="shared" si="3"/>
        <v>104.26416277954137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148.97507782920479</v>
      </c>
      <c r="AZ23" s="1005">
        <f t="shared" ref="AZ23:BL23" si="4">Y39</f>
        <v>150.70806349009311</v>
      </c>
      <c r="BA23" s="1005">
        <f t="shared" si="4"/>
        <v>191.64354493414569</v>
      </c>
      <c r="BB23" s="1005">
        <f t="shared" si="4"/>
        <v>201.7841605312091</v>
      </c>
      <c r="BC23" s="1005">
        <f t="shared" si="4"/>
        <v>214.7022593947602</v>
      </c>
      <c r="BD23" s="1005">
        <f t="shared" si="4"/>
        <v>199.0942774458712</v>
      </c>
      <c r="BE23" s="1005">
        <f t="shared" si="4"/>
        <v>211.82424797574799</v>
      </c>
      <c r="BF23" s="1005">
        <f t="shared" si="4"/>
        <v>163.15928337069224</v>
      </c>
      <c r="BG23" s="1005">
        <f t="shared" si="4"/>
        <v>163.6900040438401</v>
      </c>
      <c r="BH23" s="1005">
        <f t="shared" si="4"/>
        <v>162.44187036466428</v>
      </c>
      <c r="BI23" s="1005">
        <f t="shared" si="4"/>
        <v>157.16975075083522</v>
      </c>
      <c r="BJ23" s="1005">
        <f t="shared" si="4"/>
        <v>140.14354792630226</v>
      </c>
      <c r="BK23" s="1005">
        <f t="shared" si="4"/>
        <v>153.28509390186463</v>
      </c>
      <c r="BL23" s="1005">
        <f t="shared" si="4"/>
        <v>150.90085750280551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196.88810044467121</v>
      </c>
      <c r="AZ24" s="1005">
        <f t="shared" ref="AZ24:BL24" si="5">Y40</f>
        <v>201.5317900561671</v>
      </c>
      <c r="BA24" s="1005">
        <f t="shared" si="5"/>
        <v>234.89825180514271</v>
      </c>
      <c r="BB24" s="1005">
        <f t="shared" si="5"/>
        <v>253.22982437275749</v>
      </c>
      <c r="BC24" s="1005">
        <f t="shared" si="5"/>
        <v>245.60325482795861</v>
      </c>
      <c r="BD24" s="1005">
        <f t="shared" si="5"/>
        <v>223.27004914076471</v>
      </c>
      <c r="BE24" s="1005">
        <f t="shared" si="5"/>
        <v>225.98057298707209</v>
      </c>
      <c r="BF24" s="1005">
        <f t="shared" si="5"/>
        <v>216.48335940428925</v>
      </c>
      <c r="BG24" s="1005">
        <f t="shared" si="5"/>
        <v>223.89409641984506</v>
      </c>
      <c r="BH24" s="1005">
        <f t="shared" si="5"/>
        <v>215.34596248923009</v>
      </c>
      <c r="BI24" s="1005">
        <f t="shared" si="5"/>
        <v>204.39763457438181</v>
      </c>
      <c r="BJ24" s="1005">
        <f t="shared" si="5"/>
        <v>208.36789815374254</v>
      </c>
      <c r="BK24" s="1005">
        <f t="shared" si="5"/>
        <v>212.03523521296771</v>
      </c>
      <c r="BL24" s="1005">
        <f t="shared" si="5"/>
        <v>217.80088714984313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164.15234770275217</v>
      </c>
      <c r="AZ25" s="1005">
        <f t="shared" ref="AZ25:BL25" si="6">Y41</f>
        <v>164.81080514599813</v>
      </c>
      <c r="BA25" s="1005">
        <f t="shared" si="6"/>
        <v>163.91891743165357</v>
      </c>
      <c r="BB25" s="1005">
        <f t="shared" si="6"/>
        <v>165.23407016410596</v>
      </c>
      <c r="BC25" s="1005">
        <f t="shared" si="6"/>
        <v>161.83375682671172</v>
      </c>
      <c r="BD25" s="1005">
        <f t="shared" si="6"/>
        <v>156.05509294597312</v>
      </c>
      <c r="BE25" s="1005">
        <f t="shared" si="6"/>
        <v>155.20209393173661</v>
      </c>
      <c r="BF25" s="1005">
        <f t="shared" si="6"/>
        <v>154.00352362321192</v>
      </c>
      <c r="BG25" s="1005">
        <f t="shared" si="6"/>
        <v>153.32500073378782</v>
      </c>
      <c r="BH25" s="1005">
        <f t="shared" si="6"/>
        <v>150.29111847770113</v>
      </c>
      <c r="BI25" s="1005">
        <f t="shared" si="6"/>
        <v>147.37591339912987</v>
      </c>
      <c r="BJ25" s="1005">
        <f t="shared" si="6"/>
        <v>133.20293833191116</v>
      </c>
      <c r="BK25" s="1005">
        <f t="shared" si="6"/>
        <v>131.83277082576387</v>
      </c>
      <c r="BL25" s="1005">
        <f t="shared" si="6"/>
        <v>135.89079904811265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14.86434849992</v>
      </c>
      <c r="AZ26" s="1005">
        <f t="shared" si="7"/>
        <v>14.31094941696</v>
      </c>
      <c r="BA26" s="1005">
        <f t="shared" si="7"/>
        <v>11.9223450465</v>
      </c>
      <c r="BB26" s="1005">
        <f t="shared" si="7"/>
        <v>10.5452464029</v>
      </c>
      <c r="BC26" s="1005">
        <f t="shared" si="7"/>
        <v>11.539304727159999</v>
      </c>
      <c r="BD26" s="1005">
        <f t="shared" si="7"/>
        <v>16.606374428599999</v>
      </c>
      <c r="BE26" s="1005">
        <f t="shared" si="7"/>
        <v>18.91246343936</v>
      </c>
      <c r="BF26" s="1005">
        <f t="shared" si="7"/>
        <v>22.209755628549999</v>
      </c>
      <c r="BG26" s="1005">
        <f t="shared" si="7"/>
        <v>21.859513075039995</v>
      </c>
      <c r="BH26" s="1005">
        <f t="shared" si="7"/>
        <v>21.535683719129995</v>
      </c>
      <c r="BI26" s="1005">
        <f t="shared" si="7"/>
        <v>25.638765037372806</v>
      </c>
      <c r="BJ26" s="1005">
        <f t="shared" si="7"/>
        <v>6.7880808226468732</v>
      </c>
      <c r="BK26" s="1005">
        <f t="shared" si="7"/>
        <v>7.6105494436789289</v>
      </c>
      <c r="BL26" s="1005">
        <f t="shared" si="7"/>
        <v>6.8710954826477986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1068.1439959433785</v>
      </c>
      <c r="AZ27" s="1005">
        <f t="shared" si="8"/>
        <v>1067.8322848516145</v>
      </c>
      <c r="BA27" s="1005">
        <f t="shared" si="8"/>
        <v>1224.2252324798478</v>
      </c>
      <c r="BB27" s="1005">
        <f t="shared" si="8"/>
        <v>1211.2767497491627</v>
      </c>
      <c r="BC27" s="1005">
        <f t="shared" si="8"/>
        <v>1184.2341426819601</v>
      </c>
      <c r="BD27" s="1005">
        <f t="shared" si="8"/>
        <v>1126.80098363908</v>
      </c>
      <c r="BE27" s="1005">
        <f t="shared" si="8"/>
        <v>1220.8118048098352</v>
      </c>
      <c r="BF27" s="1005">
        <f t="shared" si="8"/>
        <v>1071.7458058178711</v>
      </c>
      <c r="BG27" s="1005">
        <f t="shared" si="8"/>
        <v>898.88544985077033</v>
      </c>
      <c r="BH27" s="1005">
        <f t="shared" si="8"/>
        <v>768.78339174375708</v>
      </c>
      <c r="BI27" s="1005">
        <f t="shared" si="8"/>
        <v>720.84240688256205</v>
      </c>
      <c r="BJ27" s="1005">
        <f t="shared" si="8"/>
        <v>597.82537746717958</v>
      </c>
      <c r="BK27" s="1005">
        <f t="shared" si="8"/>
        <v>579.93026264560535</v>
      </c>
      <c r="BL27" s="1005">
        <f t="shared" si="8"/>
        <v>615.72780196295037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1184.2341426819601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550.55556690536957</v>
      </c>
      <c r="P31" s="453">
        <f t="shared" ref="P31:P43" si="9">O31/$O$30</f>
        <v>0.46490431837956875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543.92270490626402</v>
      </c>
      <c r="P32" s="454">
        <f t="shared" si="9"/>
        <v>0.45930334661220862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5.8966540832744467</v>
      </c>
      <c r="P33" s="454">
        <f t="shared" si="9"/>
        <v>4.9792974807500228E-3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0.73620791583101852</v>
      </c>
      <c r="P34" s="454">
        <f t="shared" si="9"/>
        <v>6.2167428661000505E-4</v>
      </c>
      <c r="Q34" s="328"/>
      <c r="R34" s="13"/>
      <c r="S34" s="323"/>
      <c r="T34" s="563" t="s">
        <v>112</v>
      </c>
      <c r="U34" s="332"/>
      <c r="V34" s="332"/>
      <c r="W34" s="332"/>
      <c r="X34" s="893">
        <f>X35+X39+X40+X41+X47</f>
        <v>1068.1439959433785</v>
      </c>
      <c r="Y34" s="894">
        <f t="shared" ref="Y34:AK34" si="10">Y35+Y39+Y40+Y41+Y47</f>
        <v>1067.8322848516145</v>
      </c>
      <c r="Z34" s="894">
        <f t="shared" si="10"/>
        <v>1224.2252324798478</v>
      </c>
      <c r="AA34" s="894">
        <f t="shared" si="10"/>
        <v>1211.2767497491627</v>
      </c>
      <c r="AB34" s="894">
        <f t="shared" si="10"/>
        <v>1184.2341426819601</v>
      </c>
      <c r="AC34" s="894">
        <f t="shared" si="10"/>
        <v>1126.80098363908</v>
      </c>
      <c r="AD34" s="894">
        <f t="shared" si="10"/>
        <v>1220.8118048098352</v>
      </c>
      <c r="AE34" s="894">
        <f t="shared" si="10"/>
        <v>1071.7458058178711</v>
      </c>
      <c r="AF34" s="894">
        <f t="shared" si="10"/>
        <v>898.88544985077033</v>
      </c>
      <c r="AG34" s="894">
        <f t="shared" si="10"/>
        <v>768.78339174375708</v>
      </c>
      <c r="AH34" s="894">
        <f t="shared" si="10"/>
        <v>720.84240688256205</v>
      </c>
      <c r="AI34" s="894">
        <f t="shared" si="10"/>
        <v>597.82537746717958</v>
      </c>
      <c r="AJ34" s="894">
        <f t="shared" si="10"/>
        <v>579.93026264560535</v>
      </c>
      <c r="AK34" s="895">
        <f t="shared" si="10"/>
        <v>615.72780196295037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214.7022593947602</v>
      </c>
      <c r="P35" s="453">
        <f t="shared" si="9"/>
        <v>0.18130051453213422</v>
      </c>
      <c r="Q35" s="328"/>
      <c r="R35" s="13"/>
      <c r="S35" s="323"/>
      <c r="T35" s="334"/>
      <c r="U35" s="246" t="s">
        <v>114</v>
      </c>
      <c r="V35" s="344"/>
      <c r="W35" s="344"/>
      <c r="X35" s="896">
        <f>SUM(X36:X38)</f>
        <v>543.26412146683049</v>
      </c>
      <c r="Y35" s="897">
        <f t="shared" ref="Y35:AK35" si="11">SUM(Y36:Y38)</f>
        <v>536.47067674239622</v>
      </c>
      <c r="Z35" s="897">
        <f t="shared" si="11"/>
        <v>621.84217326240582</v>
      </c>
      <c r="AA35" s="897">
        <f t="shared" si="11"/>
        <v>580.48344827819017</v>
      </c>
      <c r="AB35" s="897">
        <f t="shared" si="11"/>
        <v>550.55556690536957</v>
      </c>
      <c r="AC35" s="897">
        <f t="shared" si="11"/>
        <v>531.7751896778708</v>
      </c>
      <c r="AD35" s="897">
        <f t="shared" si="11"/>
        <v>608.89242647591857</v>
      </c>
      <c r="AE35" s="897">
        <f t="shared" si="11"/>
        <v>515.88988379112755</v>
      </c>
      <c r="AF35" s="897">
        <f t="shared" si="11"/>
        <v>336.11683557825739</v>
      </c>
      <c r="AG35" s="897">
        <f t="shared" si="11"/>
        <v>219.16875669303147</v>
      </c>
      <c r="AH35" s="897">
        <f t="shared" si="11"/>
        <v>186.26034312084226</v>
      </c>
      <c r="AI35" s="897">
        <f t="shared" si="11"/>
        <v>109.32291223257674</v>
      </c>
      <c r="AJ35" s="897">
        <f t="shared" si="11"/>
        <v>75.166613261330198</v>
      </c>
      <c r="AK35" s="898">
        <f t="shared" si="11"/>
        <v>104.26416277954137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245.60325482795861</v>
      </c>
      <c r="P36" s="453">
        <f t="shared" si="9"/>
        <v>0.20739416807535691</v>
      </c>
      <c r="Q36" s="328"/>
      <c r="R36" s="13"/>
      <c r="S36" s="356" t="s">
        <v>184</v>
      </c>
      <c r="T36" s="335"/>
      <c r="U36" s="346"/>
      <c r="V36" s="336" t="s">
        <v>184</v>
      </c>
      <c r="W36" s="357"/>
      <c r="X36" s="899">
        <f>VLOOKUP(年度マスタ!$K$4&amp;"_"&amp;X$33,データシート1!$A:$BT,MATCH("aa_"&amp;$S36,データシート1!$A$1:$BT$1,0),0)</f>
        <v>536.17192788975603</v>
      </c>
      <c r="Y36" s="900">
        <f>VLOOKUP(年度マスタ!$K$4&amp;"_"&amp;Y$33,データシート1!$A:$BT,MATCH("aa_"&amp;$S36,データシート1!$A$1:$BT$1,0),0)</f>
        <v>530.03874789398265</v>
      </c>
      <c r="Z36" s="900">
        <f>VLOOKUP(年度マスタ!$K$4&amp;"_"&amp;Z$33,データシート1!$A:$BT,MATCH("aa_"&amp;$S36,データシート1!$A$1:$BT$1,0),0)</f>
        <v>614.0987077193688</v>
      </c>
      <c r="AA36" s="900">
        <f>VLOOKUP(年度マスタ!$K$4&amp;"_"&amp;AA$33,データシート1!$A:$BT,MATCH("aa_"&amp;$S36,データシート1!$A$1:$BT$1,0),0)</f>
        <v>572.84212628009209</v>
      </c>
      <c r="AB36" s="900">
        <f>VLOOKUP(年度マスタ!$K$4&amp;"_"&amp;AB$33,データシート1!$A:$BT,MATCH("aa_"&amp;$S36,データシート1!$A$1:$BT$1,0),0)</f>
        <v>543.92270490626402</v>
      </c>
      <c r="AC36" s="900">
        <f>VLOOKUP(年度マスタ!$K$4&amp;"_"&amp;AC$33,データシート1!$A:$BT,MATCH("aa_"&amp;$S36,データシート1!$A$1:$BT$1,0),0)</f>
        <v>525.39315500585724</v>
      </c>
      <c r="AD36" s="900">
        <f>VLOOKUP(年度マスタ!$K$4&amp;"_"&amp;AD$33,データシート1!$A:$BT,MATCH("aa_"&amp;$S36,データシート1!$A$1:$BT$1,0),0)</f>
        <v>601.76504046773493</v>
      </c>
      <c r="AE36" s="900">
        <f>VLOOKUP(年度マスタ!$K$4&amp;"_"&amp;AE$33,データシート1!$A:$BT,MATCH("aa_"&amp;$S36,データシート1!$A$1:$BT$1,0),0)</f>
        <v>508.31699269152853</v>
      </c>
      <c r="AF36" s="900">
        <f>VLOOKUP(年度マスタ!$K$4&amp;"_"&amp;AF$33,データシート1!$A:$BT,MATCH("aa_"&amp;$S36,データシート1!$A$1:$BT$1,0),0)</f>
        <v>328.89164062190343</v>
      </c>
      <c r="AG36" s="900">
        <f>VLOOKUP(年度マスタ!$K$4&amp;"_"&amp;AG$33,データシート1!$A:$BT,MATCH("aa_"&amp;$S36,データシート1!$A$1:$BT$1,0),0)</f>
        <v>212.38824604049572</v>
      </c>
      <c r="AH36" s="900">
        <f>VLOOKUP(年度マスタ!$K$4&amp;"_"&amp;AH$33,データシート1!$A:$BT,MATCH("aa_"&amp;$S36,データシート1!$A$1:$BT$1,0),0)</f>
        <v>179.90182582522291</v>
      </c>
      <c r="AI36" s="900">
        <f>VLOOKUP(年度マスタ!$K$4&amp;"_"&amp;AI$33,データシート1!$A:$BT,MATCH("aa_"&amp;$S36,データシート1!$A$1:$BT$1,0),0)</f>
        <v>103.28999761759709</v>
      </c>
      <c r="AJ36" s="900">
        <f>VLOOKUP(年度マスタ!$K$4&amp;"_"&amp;AJ$33,データシート1!$A:$BT,MATCH("aa_"&amp;$S36,データシート1!$A$1:$BT$1,0),0)</f>
        <v>68.37412320827211</v>
      </c>
      <c r="AK36" s="901">
        <f>VLOOKUP(年度マスタ!$K$4&amp;"_"&amp;AK$33,データシート1!$A:$BT,MATCH("aa_"&amp;$S36,データシート1!$A$1:$BT$1,0),0)</f>
        <v>97.973074996551617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161.83375682671172</v>
      </c>
      <c r="P37" s="453">
        <f t="shared" si="9"/>
        <v>0.13665689156723973</v>
      </c>
      <c r="Q37" s="328"/>
      <c r="R37" s="13"/>
      <c r="S37" s="356" t="s">
        <v>187</v>
      </c>
      <c r="T37" s="335"/>
      <c r="U37" s="346"/>
      <c r="V37" s="336" t="s">
        <v>194</v>
      </c>
      <c r="W37" s="357"/>
      <c r="X37" s="899">
        <f>VLOOKUP(年度マスタ!$K$4&amp;"_"&amp;X$33,データシート1!$A:$BT,MATCH("aa_"&amp;$S37,データシート1!$A$1:$BT$1,0),0)</f>
        <v>5.1222292980745081</v>
      </c>
      <c r="Y37" s="900">
        <f>VLOOKUP(年度マスタ!$K$4&amp;"_"&amp;Y$33,データシート1!$A:$BT,MATCH("aa_"&amp;$S37,データシート1!$A$1:$BT$1,0),0)</f>
        <v>4.5918781471592389</v>
      </c>
      <c r="Z37" s="900">
        <f>VLOOKUP(年度マスタ!$K$4&amp;"_"&amp;Z$33,データシート1!$A:$BT,MATCH("aa_"&amp;$S37,データシート1!$A$1:$BT$1,0),0)</f>
        <v>6.9321348009919701</v>
      </c>
      <c r="AA37" s="900">
        <f>VLOOKUP(年度マスタ!$K$4&amp;"_"&amp;AA$33,データシート1!$A:$BT,MATCH("aa_"&amp;$S37,データシート1!$A$1:$BT$1,0),0)</f>
        <v>6.8380618608175414</v>
      </c>
      <c r="AB37" s="900">
        <f>VLOOKUP(年度マスタ!$K$4&amp;"_"&amp;AB$33,データシート1!$A:$BT,MATCH("aa_"&amp;$S37,データシート1!$A$1:$BT$1,0),0)</f>
        <v>5.8966540832744467</v>
      </c>
      <c r="AC37" s="900">
        <f>VLOOKUP(年度マスタ!$K$4&amp;"_"&amp;AC$33,データシート1!$A:$BT,MATCH("aa_"&amp;$S37,データシート1!$A$1:$BT$1,0),0)</f>
        <v>4.5236751035492446</v>
      </c>
      <c r="AD37" s="900">
        <f>VLOOKUP(年度マスタ!$K$4&amp;"_"&amp;AD$33,データシート1!$A:$BT,MATCH("aa_"&amp;$S37,データシート1!$A$1:$BT$1,0),0)</f>
        <v>4.8109901208638668</v>
      </c>
      <c r="AE37" s="900">
        <f>VLOOKUP(年度マスタ!$K$4&amp;"_"&amp;AE$33,データシート1!$A:$BT,MATCH("aa_"&amp;$S37,データシート1!$A$1:$BT$1,0),0)</f>
        <v>4.9552637396815342</v>
      </c>
      <c r="AF37" s="900">
        <f>VLOOKUP(年度マスタ!$K$4&amp;"_"&amp;AF$33,データシート1!$A:$BT,MATCH("aa_"&amp;$S37,データシート1!$A$1:$BT$1,0),0)</f>
        <v>5.0693218100774438</v>
      </c>
      <c r="AG37" s="900">
        <f>VLOOKUP(年度マスタ!$K$4&amp;"_"&amp;AG$33,データシート1!$A:$BT,MATCH("aa_"&amp;$S37,データシート1!$A$1:$BT$1,0),0)</f>
        <v>4.7657824364067993</v>
      </c>
      <c r="AH37" s="900">
        <f>VLOOKUP(年度マスタ!$K$4&amp;"_"&amp;AH$33,データシート1!$A:$BT,MATCH("aa_"&amp;$S37,データシート1!$A$1:$BT$1,0),0)</f>
        <v>4.3157087624905976</v>
      </c>
      <c r="AI37" s="900">
        <f>VLOOKUP(年度マスタ!$K$4&amp;"_"&amp;AI$33,データシート1!$A:$BT,MATCH("aa_"&amp;$S37,データシート1!$A$1:$BT$1,0),0)</f>
        <v>4.3689317592656058</v>
      </c>
      <c r="AJ37" s="900">
        <f>VLOOKUP(年度マスタ!$K$4&amp;"_"&amp;AJ$33,データシート1!$A:$BT,MATCH("aa_"&amp;$S37,データシート1!$A$1:$BT$1,0),0)</f>
        <v>5.0039390378600119</v>
      </c>
      <c r="AK37" s="901">
        <f>VLOOKUP(年度マスタ!$K$4&amp;"_"&amp;AK$33,データシート1!$A:$BT,MATCH("aa_"&amp;$S37,データシート1!$A$1:$BT$1,0),0)</f>
        <v>4.7232366469256277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147.94306119251081</v>
      </c>
      <c r="P38" s="454">
        <f t="shared" si="9"/>
        <v>0.12492720473120378</v>
      </c>
      <c r="Q38" s="328"/>
      <c r="R38" s="13"/>
      <c r="S38" s="356" t="s">
        <v>188</v>
      </c>
      <c r="T38" s="335"/>
      <c r="U38" s="348"/>
      <c r="V38" s="358" t="s">
        <v>197</v>
      </c>
      <c r="W38" s="358"/>
      <c r="X38" s="899">
        <f>VLOOKUP(年度マスタ!$K$4&amp;"_"&amp;X$33,データシート1!$A:$BT,MATCH("aa_"&amp;$S38,データシート1!$A$1:$BT$1,0),0)</f>
        <v>1.9699642789999221</v>
      </c>
      <c r="Y38" s="900">
        <f>VLOOKUP(年度マスタ!$K$4&amp;"_"&amp;Y$33,データシート1!$A:$BT,MATCH("aa_"&amp;$S38,データシート1!$A$1:$BT$1,0),0)</f>
        <v>1.8400507012543359</v>
      </c>
      <c r="Z38" s="900">
        <f>VLOOKUP(年度マスタ!$K$4&amp;"_"&amp;Z$33,データシート1!$A:$BT,MATCH("aa_"&amp;$S38,データシート1!$A$1:$BT$1,0),0)</f>
        <v>0.8113307420450242</v>
      </c>
      <c r="AA38" s="900">
        <f>VLOOKUP(年度マスタ!$K$4&amp;"_"&amp;AA$33,データシート1!$A:$BT,MATCH("aa_"&amp;$S38,データシート1!$A$1:$BT$1,0),0)</f>
        <v>0.80326013728053713</v>
      </c>
      <c r="AB38" s="900">
        <f>VLOOKUP(年度マスタ!$K$4&amp;"_"&amp;AB$33,データシート1!$A:$BT,MATCH("aa_"&amp;$S38,データシート1!$A$1:$BT$1,0),0)</f>
        <v>0.73620791583101852</v>
      </c>
      <c r="AC38" s="900">
        <f>VLOOKUP(年度マスタ!$K$4&amp;"_"&amp;AC$33,データシート1!$A:$BT,MATCH("aa_"&amp;$S38,データシート1!$A$1:$BT$1,0),0)</f>
        <v>1.858359568464222</v>
      </c>
      <c r="AD38" s="900">
        <f>VLOOKUP(年度マスタ!$K$4&amp;"_"&amp;AD$33,データシート1!$A:$BT,MATCH("aa_"&amp;$S38,データシート1!$A$1:$BT$1,0),0)</f>
        <v>2.3163958873197852</v>
      </c>
      <c r="AE38" s="900">
        <f>VLOOKUP(年度マスタ!$K$4&amp;"_"&amp;AE$33,データシート1!$A:$BT,MATCH("aa_"&amp;$S38,データシート1!$A$1:$BT$1,0),0)</f>
        <v>2.6176273599175461</v>
      </c>
      <c r="AF38" s="900">
        <f>VLOOKUP(年度マスタ!$K$4&amp;"_"&amp;AF$33,データシート1!$A:$BT,MATCH("aa_"&amp;$S38,データシート1!$A$1:$BT$1,0),0)</f>
        <v>2.1558731462765057</v>
      </c>
      <c r="AG38" s="900">
        <f>VLOOKUP(年度マスタ!$K$4&amp;"_"&amp;AG$33,データシート1!$A:$BT,MATCH("aa_"&amp;$S38,データシート1!$A$1:$BT$1,0),0)</f>
        <v>2.0147282161289475</v>
      </c>
      <c r="AH38" s="900">
        <f>VLOOKUP(年度マスタ!$K$4&amp;"_"&amp;AH$33,データシート1!$A:$BT,MATCH("aa_"&amp;$S38,データシート1!$A$1:$BT$1,0),0)</f>
        <v>2.0428085331287407</v>
      </c>
      <c r="AI38" s="900">
        <f>VLOOKUP(年度マスタ!$K$4&amp;"_"&amp;AI$33,データシート1!$A:$BT,MATCH("aa_"&amp;$S38,データシート1!$A$1:$BT$1,0),0)</f>
        <v>1.6639828557140361</v>
      </c>
      <c r="AJ38" s="900">
        <f>VLOOKUP(年度マスタ!$K$4&amp;"_"&amp;AJ$33,データシート1!$A:$BT,MATCH("aa_"&amp;$S38,データシート1!$A$1:$BT$1,0),0)</f>
        <v>1.788551015198087</v>
      </c>
      <c r="AK38" s="901">
        <f>VLOOKUP(年度マスタ!$K$4&amp;"_"&amp;AK$33,データシート1!$A:$BT,MATCH("aa_"&amp;$S38,データシート1!$A$1:$BT$1,0),0)</f>
        <v>1.5678511360641181</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107.77034454877689</v>
      </c>
      <c r="P39" s="454">
        <f t="shared" si="9"/>
        <v>9.1004253858706627E-2</v>
      </c>
      <c r="Q39" s="328"/>
      <c r="R39" s="13"/>
      <c r="S39" s="356" t="s">
        <v>189</v>
      </c>
      <c r="T39" s="335"/>
      <c r="U39" s="343" t="s">
        <v>199</v>
      </c>
      <c r="V39" s="344"/>
      <c r="W39" s="344"/>
      <c r="X39" s="896">
        <f>VLOOKUP(年度マスタ!$K$4&amp;"_"&amp;X$33,データシート1!$A:$BT,MATCH("aa_"&amp;$S39,データシート1!$A$1:$BT$1,0),0)</f>
        <v>148.97507782920479</v>
      </c>
      <c r="Y39" s="897">
        <f>VLOOKUP(年度マスタ!$K$4&amp;"_"&amp;Y$33,データシート1!$A:$BT,MATCH("aa_"&amp;$S39,データシート1!$A$1:$BT$1,0),0)</f>
        <v>150.70806349009311</v>
      </c>
      <c r="Z39" s="897">
        <f>VLOOKUP(年度マスタ!$K$4&amp;"_"&amp;Z$33,データシート1!$A:$BT,MATCH("aa_"&amp;$S39,データシート1!$A$1:$BT$1,0),0)</f>
        <v>191.64354493414569</v>
      </c>
      <c r="AA39" s="897">
        <f>VLOOKUP(年度マスタ!$K$4&amp;"_"&amp;AA$33,データシート1!$A:$BT,MATCH("aa_"&amp;$S39,データシート1!$A$1:$BT$1,0),0)</f>
        <v>201.7841605312091</v>
      </c>
      <c r="AB39" s="897">
        <f>VLOOKUP(年度マスタ!$K$4&amp;"_"&amp;AB$33,データシート1!$A:$BT,MATCH("aa_"&amp;$S39,データシート1!$A$1:$BT$1,0),0)</f>
        <v>214.7022593947602</v>
      </c>
      <c r="AC39" s="897">
        <f>VLOOKUP(年度マスタ!$K$4&amp;"_"&amp;AC$33,データシート1!$A:$BT,MATCH("aa_"&amp;$S39,データシート1!$A$1:$BT$1,0),0)</f>
        <v>199.0942774458712</v>
      </c>
      <c r="AD39" s="897">
        <f>VLOOKUP(年度マスタ!$K$4&amp;"_"&amp;AD$33,データシート1!$A:$BT,MATCH("aa_"&amp;$S39,データシート1!$A$1:$BT$1,0),0)</f>
        <v>211.82424797574799</v>
      </c>
      <c r="AE39" s="897">
        <f>VLOOKUP(年度マスタ!$K$4&amp;"_"&amp;AE$33,データシート1!$A:$BT,MATCH("aa_"&amp;$S39,データシート1!$A$1:$BT$1,0),0)</f>
        <v>163.15928337069224</v>
      </c>
      <c r="AF39" s="897">
        <f>VLOOKUP(年度マスタ!$K$4&amp;"_"&amp;AF$33,データシート1!$A:$BT,MATCH("aa_"&amp;$S39,データシート1!$A$1:$BT$1,0),0)</f>
        <v>163.6900040438401</v>
      </c>
      <c r="AG39" s="897">
        <f>VLOOKUP(年度マスタ!$K$4&amp;"_"&amp;AG$33,データシート1!$A:$BT,MATCH("aa_"&amp;$S39,データシート1!$A$1:$BT$1,0),0)</f>
        <v>162.44187036466428</v>
      </c>
      <c r="AH39" s="897">
        <f>VLOOKUP(年度マスタ!$K$4&amp;"_"&amp;AH$33,データシート1!$A:$BT,MATCH("aa_"&amp;$S39,データシート1!$A$1:$BT$1,0),0)</f>
        <v>157.16975075083522</v>
      </c>
      <c r="AI39" s="897">
        <f>VLOOKUP(年度マスタ!$K$4&amp;"_"&amp;AI$33,データシート1!$A:$BT,MATCH("aa_"&amp;$S39,データシート1!$A$1:$BT$1,0),0)</f>
        <v>140.14354792630226</v>
      </c>
      <c r="AJ39" s="897">
        <f>VLOOKUP(年度マスタ!$K$4&amp;"_"&amp;AJ$33,データシート1!$A:$BT,MATCH("aa_"&amp;$S39,データシート1!$A$1:$BT$1,0),0)</f>
        <v>153.28509390186463</v>
      </c>
      <c r="AK39" s="898">
        <f>VLOOKUP(年度マスタ!$K$4&amp;"_"&amp;AK$33,データシート1!$A:$BT,MATCH("aa_"&amp;$S39,データシート1!$A$1:$BT$1,0),0)</f>
        <v>150.90085750280551</v>
      </c>
      <c r="AL39" s="330"/>
      <c r="AW39" s="17" t="str">
        <f>年度マスタ!K4</f>
        <v>13212</v>
      </c>
      <c r="AX39" s="17" t="s">
        <v>200</v>
      </c>
      <c r="AY39" s="17">
        <f>VLOOKUP($AW39&amp;"_"&amp;$AY$34,データシート1!$A:$BT,MATCH($AY$31&amp;"_"&amp;AY$36,データシート1!$A$1:$BT$1,0),0)</f>
        <v>97.973074996551617</v>
      </c>
      <c r="AZ39" s="17">
        <f>VLOOKUP($AW39&amp;"_"&amp;$AY$34,データシート1!$A:$BT,MATCH($AY$31&amp;"_"&amp;AZ$36,データシート1!$A$1:$BT$1,0),0)</f>
        <v>4.7232366469256277</v>
      </c>
      <c r="BA39" s="17">
        <f>VLOOKUP($AW39&amp;"_"&amp;$AY$34,データシート1!$A:$BT,MATCH($AY$31&amp;"_"&amp;BA$36,データシート1!$A$1:$BT$1,0),0)</f>
        <v>1.5678511360641181</v>
      </c>
      <c r="BB39" s="17">
        <f>VLOOKUP($AW39&amp;"_"&amp;$AY$34,データシート1!$A:$BT,MATCH($AY$31&amp;"_"&amp;BB$36,データシート1!$A$1:$BT$1,0),0)</f>
        <v>150.90085750280551</v>
      </c>
      <c r="BC39" s="17">
        <f>VLOOKUP($AW39&amp;"_"&amp;$AY$34,データシート1!$A:$BT,MATCH($AY$31&amp;"_"&amp;BC$36,データシート1!$A$1:$BT$1,0),0)</f>
        <v>217.80088714984313</v>
      </c>
      <c r="BD39" s="17">
        <f>VLOOKUP($AW39&amp;"_"&amp;$AY$34,データシート1!$A:$BT,MATCH($AY$31&amp;"_"&amp;BD$36,データシート1!$A$1:$BT$1,0),0)</f>
        <v>86.229513714934384</v>
      </c>
      <c r="BE39" s="17">
        <f>VLOOKUP($AW39&amp;"_"&amp;$AY$34,データシート1!$A:$BT,MATCH($AY$31&amp;"_"&amp;BE$36,データシート1!$A$1:$BT$1,0),0)</f>
        <v>38.637671844356724</v>
      </c>
      <c r="BF39" s="17">
        <f>VLOOKUP($AW39&amp;"_"&amp;$AY$34,データシート1!$A:$BT,MATCH($AY$31&amp;"_"&amp;BF$36,データシート1!$A$1:$BT$1,0),0)</f>
        <v>11.023613488821557</v>
      </c>
      <c r="BG39" s="17">
        <f>VLOOKUP($AW39&amp;"_"&amp;$AY$34,データシート1!$A:$BT,MATCH($AY$31&amp;"_"&amp;BG$36,データシート1!$A$1:$BT$1,0),0)</f>
        <v>0</v>
      </c>
      <c r="BH39" s="17">
        <f>VLOOKUP($AW39&amp;"_"&amp;$AY$34,データシート1!$A:$BT,MATCH($AY$31&amp;"_"&amp;BH$36,データシート1!$A$1:$BT$1,0),0)</f>
        <v>6.8710954826477986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40.172716643733914</v>
      </c>
      <c r="P40" s="454">
        <f t="shared" si="9"/>
        <v>3.3922950872497151E-2</v>
      </c>
      <c r="Q40" s="328"/>
      <c r="R40" s="13"/>
      <c r="S40" s="356" t="s">
        <v>165</v>
      </c>
      <c r="T40" s="335"/>
      <c r="U40" s="343" t="s">
        <v>165</v>
      </c>
      <c r="V40" s="344"/>
      <c r="W40" s="344"/>
      <c r="X40" s="896">
        <f>VLOOKUP(年度マスタ!$K$4&amp;"_"&amp;X$33,データシート1!$A:$BT,MATCH("aa_"&amp;$S40,データシート1!$A$1:$BT$1,0),0)</f>
        <v>196.88810044467121</v>
      </c>
      <c r="Y40" s="897">
        <f>VLOOKUP(年度マスタ!$K$4&amp;"_"&amp;Y$33,データシート1!$A:$BT,MATCH("aa_"&amp;$S40,データシート1!$A$1:$BT$1,0),0)</f>
        <v>201.5317900561671</v>
      </c>
      <c r="Z40" s="897">
        <f>VLOOKUP(年度マスタ!$K$4&amp;"_"&amp;Z$33,データシート1!$A:$BT,MATCH("aa_"&amp;$S40,データシート1!$A$1:$BT$1,0),0)</f>
        <v>234.89825180514271</v>
      </c>
      <c r="AA40" s="897">
        <f>VLOOKUP(年度マスタ!$K$4&amp;"_"&amp;AA$33,データシート1!$A:$BT,MATCH("aa_"&amp;$S40,データシート1!$A$1:$BT$1,0),0)</f>
        <v>253.22982437275749</v>
      </c>
      <c r="AB40" s="897">
        <f>VLOOKUP(年度マスタ!$K$4&amp;"_"&amp;AB$33,データシート1!$A:$BT,MATCH("aa_"&amp;$S40,データシート1!$A$1:$BT$1,0),0)</f>
        <v>245.60325482795861</v>
      </c>
      <c r="AC40" s="897">
        <f>VLOOKUP(年度マスタ!$K$4&amp;"_"&amp;AC$33,データシート1!$A:$BT,MATCH("aa_"&amp;$S40,データシート1!$A$1:$BT$1,0),0)</f>
        <v>223.27004914076471</v>
      </c>
      <c r="AD40" s="897">
        <f>VLOOKUP(年度マスタ!$K$4&amp;"_"&amp;AD$33,データシート1!$A:$BT,MATCH("aa_"&amp;$S40,データシート1!$A$1:$BT$1,0),0)</f>
        <v>225.98057298707209</v>
      </c>
      <c r="AE40" s="897">
        <f>VLOOKUP(年度マスタ!$K$4&amp;"_"&amp;AE$33,データシート1!$A:$BT,MATCH("aa_"&amp;$S40,データシート1!$A$1:$BT$1,0),0)</f>
        <v>216.48335940428925</v>
      </c>
      <c r="AF40" s="897">
        <f>VLOOKUP(年度マスタ!$K$4&amp;"_"&amp;AF$33,データシート1!$A:$BT,MATCH("aa_"&amp;$S40,データシート1!$A$1:$BT$1,0),0)</f>
        <v>223.89409641984506</v>
      </c>
      <c r="AG40" s="897">
        <f>VLOOKUP(年度マスタ!$K$4&amp;"_"&amp;AG$33,データシート1!$A:$BT,MATCH("aa_"&amp;$S40,データシート1!$A$1:$BT$1,0),0)</f>
        <v>215.34596248923009</v>
      </c>
      <c r="AH40" s="897">
        <f>VLOOKUP(年度マスタ!$K$4&amp;"_"&amp;AH$33,データシート1!$A:$BT,MATCH("aa_"&amp;$S40,データシート1!$A$1:$BT$1,0),0)</f>
        <v>204.39763457438181</v>
      </c>
      <c r="AI40" s="897">
        <f>VLOOKUP(年度マスタ!$K$4&amp;"_"&amp;AI$33,データシート1!$A:$BT,MATCH("aa_"&amp;$S40,データシート1!$A$1:$BT$1,0),0)</f>
        <v>208.36789815374254</v>
      </c>
      <c r="AJ40" s="897">
        <f>VLOOKUP(年度マスタ!$K$4&amp;"_"&amp;AJ$33,データシート1!$A:$BT,MATCH("aa_"&amp;$S40,データシート1!$A$1:$BT$1,0),0)</f>
        <v>212.03523521296771</v>
      </c>
      <c r="AK40" s="898">
        <f>VLOOKUP(年度マスタ!$K$4&amp;"_"&amp;AK$33,データシート1!$A:$BT,MATCH("aa_"&amp;$S40,データシート1!$A$1:$BT$1,0),0)</f>
        <v>217.80088714984313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13.890695634200901</v>
      </c>
      <c r="P41" s="454">
        <f t="shared" si="9"/>
        <v>1.1729686836035945E-2</v>
      </c>
      <c r="Q41" s="328"/>
      <c r="R41" s="13"/>
      <c r="S41" s="356" t="s">
        <v>201</v>
      </c>
      <c r="T41" s="335"/>
      <c r="U41" s="246" t="s">
        <v>128</v>
      </c>
      <c r="V41" s="344"/>
      <c r="W41" s="344"/>
      <c r="X41" s="896">
        <f>X42+X45+X46</f>
        <v>164.15234770275217</v>
      </c>
      <c r="Y41" s="897">
        <f t="shared" ref="Y41:AH41" si="12">Y42+Y45+Y46</f>
        <v>164.81080514599813</v>
      </c>
      <c r="Z41" s="897">
        <f t="shared" si="12"/>
        <v>163.91891743165357</v>
      </c>
      <c r="AA41" s="897">
        <f t="shared" si="12"/>
        <v>165.23407016410596</v>
      </c>
      <c r="AB41" s="897">
        <f t="shared" si="12"/>
        <v>161.83375682671172</v>
      </c>
      <c r="AC41" s="897">
        <f t="shared" si="12"/>
        <v>156.05509294597312</v>
      </c>
      <c r="AD41" s="897">
        <f t="shared" si="12"/>
        <v>155.20209393173661</v>
      </c>
      <c r="AE41" s="897">
        <f t="shared" si="12"/>
        <v>154.00352362321192</v>
      </c>
      <c r="AF41" s="897">
        <f t="shared" si="12"/>
        <v>153.32500073378782</v>
      </c>
      <c r="AG41" s="897">
        <f t="shared" si="12"/>
        <v>150.29111847770113</v>
      </c>
      <c r="AH41" s="897">
        <f t="shared" si="12"/>
        <v>147.37591339912987</v>
      </c>
      <c r="AI41" s="897">
        <f>AI42+AI45+AI46</f>
        <v>133.20293833191116</v>
      </c>
      <c r="AJ41" s="897">
        <f>AJ42+AJ45+AJ46</f>
        <v>131.83277082576387</v>
      </c>
      <c r="AK41" s="898">
        <f>AK42+AK45+AK46</f>
        <v>135.89079904811265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153.97526125972476</v>
      </c>
      <c r="Y42" s="900">
        <f t="shared" ref="Y42:AK42" si="13">SUM(Y43:Y44)</f>
        <v>154.14804625167173</v>
      </c>
      <c r="Z42" s="900">
        <f t="shared" si="13"/>
        <v>151.57582843401946</v>
      </c>
      <c r="AA42" s="900">
        <f t="shared" si="13"/>
        <v>151.62089096784416</v>
      </c>
      <c r="AB42" s="900">
        <f t="shared" si="13"/>
        <v>147.94306119251081</v>
      </c>
      <c r="AC42" s="900">
        <f t="shared" si="13"/>
        <v>142.6235966127183</v>
      </c>
      <c r="AD42" s="900">
        <f t="shared" si="13"/>
        <v>141.92347389074843</v>
      </c>
      <c r="AE42" s="900">
        <f t="shared" si="13"/>
        <v>141.03626026201849</v>
      </c>
      <c r="AF42" s="900">
        <f t="shared" si="13"/>
        <v>140.71173806815881</v>
      </c>
      <c r="AG42" s="900">
        <f t="shared" si="13"/>
        <v>138.54075563484594</v>
      </c>
      <c r="AH42" s="900">
        <f t="shared" si="13"/>
        <v>135.87646082798847</v>
      </c>
      <c r="AI42" s="900">
        <f t="shared" si="13"/>
        <v>122.17569111678145</v>
      </c>
      <c r="AJ42" s="900">
        <f t="shared" si="13"/>
        <v>120.89663206179458</v>
      </c>
      <c r="AK42" s="901">
        <f t="shared" si="13"/>
        <v>124.8671855592911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11.539304727159999</v>
      </c>
      <c r="P43" s="612">
        <f t="shared" si="9"/>
        <v>9.7441074457004697E-3</v>
      </c>
      <c r="Q43" s="328"/>
      <c r="R43" s="13"/>
      <c r="S43" s="356" t="s">
        <v>190</v>
      </c>
      <c r="T43" s="359"/>
      <c r="U43" s="346"/>
      <c r="V43" s="360"/>
      <c r="W43" s="347" t="s">
        <v>190</v>
      </c>
      <c r="X43" s="899">
        <f>VLOOKUP(年度マスタ!$K$4&amp;"_"&amp;X$33,データシート1!$A:$BT,MATCH("aa_"&amp;$S43,データシート1!$A$1:$BT$1,0),0)</f>
        <v>113.4425900459091</v>
      </c>
      <c r="Y43" s="900">
        <f>VLOOKUP(年度マスタ!$K$4&amp;"_"&amp;Y$33,データシート1!$A:$BT,MATCH("aa_"&amp;$S43,データシート1!$A$1:$BT$1,0),0)</f>
        <v>113.2447363271082</v>
      </c>
      <c r="Z43" s="900">
        <f>VLOOKUP(年度マスタ!$K$4&amp;"_"&amp;Z$33,データシート1!$A:$BT,MATCH("aa_"&amp;$S43,データシート1!$A$1:$BT$1,0),0)</f>
        <v>111.62692911358585</v>
      </c>
      <c r="AA43" s="900">
        <f>VLOOKUP(年度マスタ!$K$4&amp;"_"&amp;AA$33,データシート1!$A:$BT,MATCH("aa_"&amp;$S43,データシート1!$A$1:$BT$1,0),0)</f>
        <v>111.58404734945147</v>
      </c>
      <c r="AB43" s="900">
        <f>VLOOKUP(年度マスタ!$K$4&amp;"_"&amp;AB$33,データシート1!$A:$BT,MATCH("aa_"&amp;$S43,データシート1!$A$1:$BT$1,0),0)</f>
        <v>107.77034454877689</v>
      </c>
      <c r="AC43" s="900">
        <f>VLOOKUP(年度マスタ!$K$4&amp;"_"&amp;AC$33,データシート1!$A:$BT,MATCH("aa_"&amp;$S43,データシート1!$A$1:$BT$1,0),0)</f>
        <v>102.49815610540006</v>
      </c>
      <c r="AD43" s="900">
        <f>VLOOKUP(年度マスタ!$K$4&amp;"_"&amp;AD$33,データシート1!$A:$BT,MATCH("aa_"&amp;$S43,データシート1!$A$1:$BT$1,0),0)</f>
        <v>102.10805208238725</v>
      </c>
      <c r="AE43" s="900">
        <f>VLOOKUP(年度マスタ!$K$4&amp;"_"&amp;AE$33,データシート1!$A:$BT,MATCH("aa_"&amp;$S43,データシート1!$A$1:$BT$1,0),0)</f>
        <v>101.60773176711575</v>
      </c>
      <c r="AF43" s="900">
        <f>VLOOKUP(年度マスタ!$K$4&amp;"_"&amp;AF$33,データシート1!$A:$BT,MATCH("aa_"&amp;$S43,データシート1!$A$1:$BT$1,0),0)</f>
        <v>100.239086319473</v>
      </c>
      <c r="AG43" s="900">
        <f>VLOOKUP(年度マスタ!$K$4&amp;"_"&amp;AG$33,データシート1!$A:$BT,MATCH("aa_"&amp;$S43,データシート1!$A$1:$BT$1,0),0)</f>
        <v>98.48053803846642</v>
      </c>
      <c r="AH43" s="900">
        <f>VLOOKUP(年度マスタ!$K$4&amp;"_"&amp;AH$33,データシート1!$A:$BT,MATCH("aa_"&amp;$S43,データシート1!$A$1:$BT$1,0),0)</f>
        <v>95.754924982369431</v>
      </c>
      <c r="AI43" s="900">
        <f>VLOOKUP(年度マスタ!$K$4&amp;"_"&amp;AI$33,データシート1!$A:$BT,MATCH("aa_"&amp;$S43,データシート1!$A$1:$BT$1,0),0)</f>
        <v>84.120161768704435</v>
      </c>
      <c r="AJ43" s="900">
        <f>VLOOKUP(年度マスタ!$K$4&amp;"_"&amp;AJ$33,データシート1!$A:$BT,MATCH("aa_"&amp;$S43,データシート1!$A$1:$BT$1,0),0)</f>
        <v>81.762883470284009</v>
      </c>
      <c r="AK43" s="901">
        <f>VLOOKUP(年度マスタ!$K$4&amp;"_"&amp;AK$33,データシート1!$A:$BT,MATCH("aa_"&amp;$S43,データシート1!$A$1:$BT$1,0),0)</f>
        <v>86.229513714934384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40.532671213815661</v>
      </c>
      <c r="Y44" s="900">
        <f>VLOOKUP(年度マスタ!$K$4&amp;"_"&amp;Y$33,データシート1!$A:$BT,MATCH("aa_"&amp;$S44,データシート1!$A$1:$BT$1,0),0)</f>
        <v>40.903309924563523</v>
      </c>
      <c r="Z44" s="900">
        <f>VLOOKUP(年度マスタ!$K$4&amp;"_"&amp;Z$33,データシート1!$A:$BT,MATCH("aa_"&amp;$S44,データシート1!$A$1:$BT$1,0),0)</f>
        <v>39.948899320433611</v>
      </c>
      <c r="AA44" s="900">
        <f>VLOOKUP(年度マスタ!$K$4&amp;"_"&amp;AA$33,データシート1!$A:$BT,MATCH("aa_"&amp;$S44,データシート1!$A$1:$BT$1,0),0)</f>
        <v>40.036843618392702</v>
      </c>
      <c r="AB44" s="900">
        <f>VLOOKUP(年度マスタ!$K$4&amp;"_"&amp;AB$33,データシート1!$A:$BT,MATCH("aa_"&amp;$S44,データシート1!$A$1:$BT$1,0),0)</f>
        <v>40.172716643733914</v>
      </c>
      <c r="AC44" s="900">
        <f>VLOOKUP(年度マスタ!$K$4&amp;"_"&amp;AC$33,データシート1!$A:$BT,MATCH("aa_"&amp;$S44,データシート1!$A$1:$BT$1,0),0)</f>
        <v>40.125440507318238</v>
      </c>
      <c r="AD44" s="900">
        <f>VLOOKUP(年度マスタ!$K$4&amp;"_"&amp;AD$33,データシート1!$A:$BT,MATCH("aa_"&amp;$S44,データシート1!$A$1:$BT$1,0),0)</f>
        <v>39.815421808361165</v>
      </c>
      <c r="AE44" s="900">
        <f>VLOOKUP(年度マスタ!$K$4&amp;"_"&amp;AE$33,データシート1!$A:$BT,MATCH("aa_"&amp;$S44,データシート1!$A$1:$BT$1,0),0)</f>
        <v>39.428528494902736</v>
      </c>
      <c r="AF44" s="900">
        <f>VLOOKUP(年度マスタ!$K$4&amp;"_"&amp;AF$33,データシート1!$A:$BT,MATCH("aa_"&amp;$S44,データシート1!$A$1:$BT$1,0),0)</f>
        <v>40.472651748685792</v>
      </c>
      <c r="AG44" s="900">
        <f>VLOOKUP(年度マスタ!$K$4&amp;"_"&amp;AG$33,データシート1!$A:$BT,MATCH("aa_"&amp;$S44,データシート1!$A$1:$BT$1,0),0)</f>
        <v>40.060217596379516</v>
      </c>
      <c r="AH44" s="900">
        <f>VLOOKUP(年度マスタ!$K$4&amp;"_"&amp;AH$33,データシート1!$A:$BT,MATCH("aa_"&amp;$S44,データシート1!$A$1:$BT$1,0),0)</f>
        <v>40.12153584561905</v>
      </c>
      <c r="AI44" s="900">
        <f>VLOOKUP(年度マスタ!$K$4&amp;"_"&amp;AI$33,データシート1!$A:$BT,MATCH("aa_"&amp;$S44,データシート1!$A$1:$BT$1,0),0)</f>
        <v>38.055529348077023</v>
      </c>
      <c r="AJ44" s="900">
        <f>VLOOKUP(年度マスタ!$K$4&amp;"_"&amp;AJ$33,データシート1!$A:$BT,MATCH("aa_"&amp;$S44,データシート1!$A$1:$BT$1,0),0)</f>
        <v>39.133748591510567</v>
      </c>
      <c r="AK44" s="901">
        <f>VLOOKUP(年度マスタ!$K$4&amp;"_"&amp;AK$33,データシート1!$A:$BT,MATCH("aa_"&amp;$S44,データシート1!$A$1:$BT$1,0),0)</f>
        <v>38.637671844356724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10.177086443027401</v>
      </c>
      <c r="Y45" s="900">
        <f>VLOOKUP(年度マスタ!$K$4&amp;"_"&amp;Y$33,データシート1!$A:$BT,MATCH("aa_"&amp;$S45,データシート1!$A$1:$BT$1,0),0)</f>
        <v>10.6627588943264</v>
      </c>
      <c r="Z45" s="900">
        <f>VLOOKUP(年度マスタ!$K$4&amp;"_"&amp;Z$33,データシート1!$A:$BT,MATCH("aa_"&amp;$S45,データシート1!$A$1:$BT$1,0),0)</f>
        <v>12.3430889976341</v>
      </c>
      <c r="AA45" s="900">
        <f>VLOOKUP(年度マスタ!$K$4&amp;"_"&amp;AA$33,データシート1!$A:$BT,MATCH("aa_"&amp;$S45,データシート1!$A$1:$BT$1,0),0)</f>
        <v>13.6131791962618</v>
      </c>
      <c r="AB45" s="900">
        <f>VLOOKUP(年度マスタ!$K$4&amp;"_"&amp;AB$33,データシート1!$A:$BT,MATCH("aa_"&amp;$S45,データシート1!$A$1:$BT$1,0),0)</f>
        <v>13.890695634200901</v>
      </c>
      <c r="AC45" s="900">
        <f>VLOOKUP(年度マスタ!$K$4&amp;"_"&amp;AC$33,データシート1!$A:$BT,MATCH("aa_"&amp;$S45,データシート1!$A$1:$BT$1,0),0)</f>
        <v>13.431496333254801</v>
      </c>
      <c r="AD45" s="900">
        <f>VLOOKUP(年度マスタ!$K$4&amp;"_"&amp;AD$33,データシート1!$A:$BT,MATCH("aa_"&amp;$S45,データシート1!$A$1:$BT$1,0),0)</f>
        <v>13.2786200409882</v>
      </c>
      <c r="AE45" s="900">
        <f>VLOOKUP(年度マスタ!$K$4&amp;"_"&amp;AE$33,データシート1!$A:$BT,MATCH("aa_"&amp;$S45,データシート1!$A$1:$BT$1,0),0)</f>
        <v>12.967263361193432</v>
      </c>
      <c r="AF45" s="900">
        <f>VLOOKUP(年度マスタ!$K$4&amp;"_"&amp;AF$33,データシート1!$A:$BT,MATCH("aa_"&amp;$S45,データシート1!$A$1:$BT$1,0),0)</f>
        <v>12.613262665629</v>
      </c>
      <c r="AG45" s="900">
        <f>VLOOKUP(年度マスタ!$K$4&amp;"_"&amp;AG$33,データシート1!$A:$BT,MATCH("aa_"&amp;$S45,データシート1!$A$1:$BT$1,0),0)</f>
        <v>11.7503628428552</v>
      </c>
      <c r="AH45" s="900">
        <f>VLOOKUP(年度マスタ!$K$4&amp;"_"&amp;AH$33,データシート1!$A:$BT,MATCH("aa_"&amp;$S45,データシート1!$A$1:$BT$1,0),0)</f>
        <v>11.499452571141401</v>
      </c>
      <c r="AI45" s="900">
        <f>VLOOKUP(年度マスタ!$K$4&amp;"_"&amp;AI$33,データシート1!$A:$BT,MATCH("aa_"&amp;$S45,データシート1!$A$1:$BT$1,0),0)</f>
        <v>11.0272472151297</v>
      </c>
      <c r="AJ45" s="900">
        <f>VLOOKUP(年度マスタ!$K$4&amp;"_"&amp;AJ$33,データシート1!$A:$BT,MATCH("aa_"&amp;$S45,データシート1!$A$1:$BT$1,0),0)</f>
        <v>10.9361387639693</v>
      </c>
      <c r="AK45" s="901">
        <f>VLOOKUP(年度マスタ!$K$4&amp;"_"&amp;AK$33,データシート1!$A:$BT,MATCH("aa_"&amp;$S45,データシート1!$A$1:$BT$1,0),0)</f>
        <v>11.023613488821557</v>
      </c>
      <c r="AL45" s="330"/>
      <c r="AW45" s="17" t="str">
        <f>AW48</f>
        <v>日野市</v>
      </c>
      <c r="AX45" s="1010">
        <f t="shared" ref="AX45:BB45" si="15">AX48/$BC48</f>
        <v>0.16933483017519349</v>
      </c>
      <c r="AY45" s="1010">
        <f t="shared" si="15"/>
        <v>0.24507721922208334</v>
      </c>
      <c r="AZ45" s="1010">
        <f t="shared" si="15"/>
        <v>0.35372917457274194</v>
      </c>
      <c r="BA45" s="1010">
        <f t="shared" si="15"/>
        <v>0.22069946917272623</v>
      </c>
      <c r="BB45" s="1010">
        <f t="shared" si="15"/>
        <v>1.1159306857255158E-2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14.86434849992</v>
      </c>
      <c r="Y47" s="903">
        <f>VLOOKUP(年度マスタ!$K$4&amp;"_"&amp;Y$33,データシート1!$A:$BT,MATCH("aa_"&amp;$S47,データシート1!$A$1:$BT$1,0),0)</f>
        <v>14.31094941696</v>
      </c>
      <c r="Z47" s="903">
        <f>VLOOKUP(年度マスタ!$K$4&amp;"_"&amp;Z$33,データシート1!$A:$BT,MATCH("aa_"&amp;$S47,データシート1!$A$1:$BT$1,0),0)</f>
        <v>11.9223450465</v>
      </c>
      <c r="AA47" s="903">
        <f>VLOOKUP(年度マスタ!$K$4&amp;"_"&amp;AA$33,データシート1!$A:$BT,MATCH("aa_"&amp;$S47,データシート1!$A$1:$BT$1,0),0)</f>
        <v>10.5452464029</v>
      </c>
      <c r="AB47" s="903">
        <f>VLOOKUP(年度マスタ!$K$4&amp;"_"&amp;AB$33,データシート1!$A:$BT,MATCH("aa_"&amp;$S47,データシート1!$A$1:$BT$1,0),0)</f>
        <v>11.539304727159999</v>
      </c>
      <c r="AC47" s="903">
        <f>VLOOKUP(年度マスタ!$K$4&amp;"_"&amp;AC$33,データシート1!$A:$BT,MATCH("aa_"&amp;$S47,データシート1!$A$1:$BT$1,0),0)</f>
        <v>16.606374428599999</v>
      </c>
      <c r="AD47" s="903">
        <f>VLOOKUP(年度マスタ!$K$4&amp;"_"&amp;AD$33,データシート1!$A:$BT,MATCH("aa_"&amp;$S47,データシート1!$A$1:$BT$1,0),0)</f>
        <v>18.91246343936</v>
      </c>
      <c r="AE47" s="903">
        <f>VLOOKUP(年度マスタ!$K$4&amp;"_"&amp;AE$33,データシート1!$A:$BT,MATCH("aa_"&amp;$S47,データシート1!$A$1:$BT$1,0),0)</f>
        <v>22.209755628549999</v>
      </c>
      <c r="AF47" s="903">
        <f>VLOOKUP(年度マスタ!$K$4&amp;"_"&amp;AF$33,データシート1!$A:$BT,MATCH("aa_"&amp;$S47,データシート1!$A$1:$BT$1,0),0)</f>
        <v>21.859513075039995</v>
      </c>
      <c r="AG47" s="903">
        <f>VLOOKUP(年度マスタ!$K$4&amp;"_"&amp;AG$33,データシート1!$A:$BT,MATCH("aa_"&amp;$S47,データシート1!$A$1:$BT$1,0),0)</f>
        <v>21.535683719129995</v>
      </c>
      <c r="AH47" s="903">
        <f>VLOOKUP(年度マスタ!$K$4&amp;"_"&amp;AH$33,データシート1!$A:$BT,MATCH("aa_"&amp;$S47,データシート1!$A$1:$BT$1,0),0)</f>
        <v>25.638765037372806</v>
      </c>
      <c r="AI47" s="903">
        <f>VLOOKUP(年度マスタ!$K$4&amp;"_"&amp;AI$33,データシート1!$A:$BT,MATCH("aa_"&amp;$S47,データシート1!$A$1:$BT$1,0),0)</f>
        <v>6.7880808226468732</v>
      </c>
      <c r="AJ47" s="903">
        <f>VLOOKUP(年度マスタ!$K$4&amp;"_"&amp;AJ$33,データシート1!$A:$BT,MATCH("aa_"&amp;$S47,データシート1!$A$1:$BT$1,0),0)</f>
        <v>7.6105494436789289</v>
      </c>
      <c r="AK47" s="904">
        <f>VLOOKUP(年度マスタ!$K$4&amp;"_"&amp;AK$33,データシート1!$A:$BT,MATCH("aa_"&amp;$S47,データシート1!$A$1:$BT$1,0),0)</f>
        <v>6.8710954826477986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日野市</v>
      </c>
      <c r="AX48" s="1011">
        <f>SUM(AY39:BA39)</f>
        <v>104.26416277954137</v>
      </c>
      <c r="AY48" s="1011">
        <f>BB39</f>
        <v>150.90085750280551</v>
      </c>
      <c r="AZ48" s="1011">
        <f>BC39</f>
        <v>217.80088714984313</v>
      </c>
      <c r="BA48" s="1011">
        <f>SUM(BD39:BG39)</f>
        <v>135.89079904811265</v>
      </c>
      <c r="BB48" s="1011">
        <f>BH39</f>
        <v>6.8710954826477986</v>
      </c>
      <c r="BC48" s="1011">
        <f>SUM(AX48:BB48)</f>
        <v>615.72780196295037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615.72780196295037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104.26416277954137</v>
      </c>
      <c r="P52" s="453">
        <f t="shared" ref="P52:P64" si="18">O52/$O$51</f>
        <v>0.16933483017519349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97.973074996551617</v>
      </c>
      <c r="P53" s="454">
        <f t="shared" si="18"/>
        <v>0.15911751050417383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4.7232366469256277</v>
      </c>
      <c r="P54" s="454">
        <f t="shared" si="18"/>
        <v>7.670981612114755E-3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1.5678511360641181</v>
      </c>
      <c r="P55" s="454">
        <f t="shared" si="18"/>
        <v>2.5463380589048974E-3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150.90085750280551</v>
      </c>
      <c r="P56" s="453">
        <f t="shared" si="18"/>
        <v>0.24507721922208334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217.80088714984313</v>
      </c>
      <c r="P57" s="453">
        <f t="shared" si="18"/>
        <v>0.35372917457274194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135.89079904811265</v>
      </c>
      <c r="P58" s="453">
        <f t="shared" si="18"/>
        <v>0.22069946917272623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124.8671855592911</v>
      </c>
      <c r="P59" s="454">
        <f t="shared" si="18"/>
        <v>0.20279608158217391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86.229513714934384</v>
      </c>
      <c r="P60" s="454">
        <f t="shared" si="18"/>
        <v>0.14004485982285236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38.637671844356724</v>
      </c>
      <c r="P61" s="454">
        <f t="shared" si="18"/>
        <v>6.275122175932156E-2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11.023613488821557</v>
      </c>
      <c r="P62" s="454">
        <f t="shared" si="18"/>
        <v>1.7903387590552343E-2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6.8710954826477986</v>
      </c>
      <c r="P64" s="612">
        <f t="shared" si="18"/>
        <v>1.1159306857255158E-2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6623.5168999999996</v>
      </c>
      <c r="AI7" s="78">
        <f>VLOOKUP(年度マスタ!$K$4&amp;"_"&amp;$AG7,データシート1!$A:$BT,MATCH("ab_"&amp;AI$2,データシート1!$A$1:$BT$1,0),0)</f>
        <v>3141</v>
      </c>
      <c r="AJ7" s="78">
        <f>VLOOKUP(年度マスタ!$K$4&amp;"_"&amp;$AG7,データシート1!$A:$BT,MATCH("ab_"&amp;AJ$2,データシート1!$A$1:$BT$1,0),0)</f>
        <v>19</v>
      </c>
      <c r="AK7" s="78">
        <f>VLOOKUP(年度マスタ!$K$4&amp;"_"&amp;$AG7,データシート1!$A:$BT,MATCH("ab_"&amp;AK$2,データシート1!$A$1:$BT$1,0),0)</f>
        <v>43515</v>
      </c>
      <c r="AL7" s="78">
        <f>VLOOKUP(年度マスタ!$K$4&amp;"_"&amp;$AG7,データシート1!$A:$BT,MATCH("ab_"&amp;AL$2,データシート1!$A$1:$BT$1,0),0)</f>
        <v>78996</v>
      </c>
      <c r="AM7" s="78">
        <f>VLOOKUP(年度マスタ!$K$4&amp;"_"&amp;$AG7,データシート1!$A:$BT,MATCH("ab_"&amp;AM$2,データシート1!$A$1:$BT$1,0),0)</f>
        <v>57348</v>
      </c>
      <c r="AN7" s="78">
        <f>VLOOKUP(年度マスタ!$K$4&amp;"_"&amp;$AG7,データシート1!$A:$BT,MATCH("ab_"&amp;AN$2,データシート1!$A$1:$BT$1,0),0)</f>
        <v>8158</v>
      </c>
      <c r="AO7" s="78">
        <f>VLOOKUP(年度マスタ!$K$4&amp;"_"&amp;$AG7,データシート1!$A:$BT,MATCH("ab_"&amp;AO$2,データシート1!$A$1:$BT$1,0),0)</f>
        <v>174572</v>
      </c>
      <c r="AP7" s="78">
        <f>VLOOKUP(年度マスタ!$K$4&amp;"_"&amp;$AG7,データシート1!$A:$BT,MATCH("ab_"&amp;AP$2,データシート1!$A$1:$BT$1,0),0)</f>
        <v>0</v>
      </c>
      <c r="AQ7" s="954">
        <f>VLOOKUP(年度マスタ!$K$4&amp;"_"&amp;$AG7,データシート1!$A:$BT,MATCH("ab_"&amp;AQ$2,データシート1!$A$1:$BT$1,0),0)</f>
        <v>14.86434849992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6998.9609</v>
      </c>
      <c r="AI8" s="78">
        <f>VLOOKUP(年度マスタ!$K$4&amp;"_"&amp;$AG8,データシート1!$A:$BT,MATCH("ab_"&amp;AI$2,データシート1!$A$1:$BT$1,0),0)</f>
        <v>3141</v>
      </c>
      <c r="AJ8" s="78">
        <f>VLOOKUP(年度マスタ!$K$4&amp;"_"&amp;$AG8,データシート1!$A:$BT,MATCH("ab_"&amp;AJ$2,データシート1!$A$1:$BT$1,0),0)</f>
        <v>19</v>
      </c>
      <c r="AK8" s="78">
        <f>VLOOKUP(年度マスタ!$K$4&amp;"_"&amp;$AG8,データシート1!$A:$BT,MATCH("ab_"&amp;AK$2,データシート1!$A$1:$BT$1,0),0)</f>
        <v>43515</v>
      </c>
      <c r="AL8" s="78">
        <f>VLOOKUP(年度マスタ!$K$4&amp;"_"&amp;$AG8,データシート1!$A:$BT,MATCH("ab_"&amp;AL$2,データシート1!$A$1:$BT$1,0),0)</f>
        <v>79760</v>
      </c>
      <c r="AM8" s="78">
        <f>VLOOKUP(年度マスタ!$K$4&amp;"_"&amp;$AG8,データシート1!$A:$BT,MATCH("ab_"&amp;AM$2,データシート1!$A$1:$BT$1,0),0)</f>
        <v>57514</v>
      </c>
      <c r="AN8" s="78">
        <f>VLOOKUP(年度マスタ!$K$4&amp;"_"&amp;$AG8,データシート1!$A:$BT,MATCH("ab_"&amp;AN$2,データシート1!$A$1:$BT$1,0),0)</f>
        <v>8027</v>
      </c>
      <c r="AO8" s="78">
        <f>VLOOKUP(年度マスタ!$K$4&amp;"_"&amp;$AG8,データシート1!$A:$BT,MATCH("ab_"&amp;AO$2,データシート1!$A$1:$BT$1,0),0)</f>
        <v>175262</v>
      </c>
      <c r="AP8" s="78">
        <f>VLOOKUP(年度マスタ!$K$4&amp;"_"&amp;$AG8,データシート1!$A:$BT,MATCH("ab_"&amp;AP$2,データシート1!$A$1:$BT$1,0),0)</f>
        <v>0</v>
      </c>
      <c r="AQ8" s="954">
        <f>VLOOKUP(年度マスタ!$K$4&amp;"_"&amp;$AG8,データシート1!$A:$BT,MATCH("ab_"&amp;AQ$2,データシート1!$A$1:$BT$1,0),0)</f>
        <v>14.31094941696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7618.8618999999999</v>
      </c>
      <c r="AI9" s="78">
        <f>VLOOKUP(年度マスタ!$K$4&amp;"_"&amp;$AG9,データシート1!$A:$BT,MATCH("ab_"&amp;AI$2,データシート1!$A$1:$BT$1,0),0)</f>
        <v>3141</v>
      </c>
      <c r="AJ9" s="78">
        <f>VLOOKUP(年度マスタ!$K$4&amp;"_"&amp;$AG9,データシート1!$A:$BT,MATCH("ab_"&amp;AJ$2,データシート1!$A$1:$BT$1,0),0)</f>
        <v>19</v>
      </c>
      <c r="AK9" s="78">
        <f>VLOOKUP(年度マスタ!$K$4&amp;"_"&amp;$AG9,データシート1!$A:$BT,MATCH("ab_"&amp;AK$2,データシート1!$A$1:$BT$1,0),0)</f>
        <v>43515</v>
      </c>
      <c r="AL9" s="78">
        <f>VLOOKUP(年度マスタ!$K$4&amp;"_"&amp;$AG9,データシート1!$A:$BT,MATCH("ab_"&amp;AL$2,データシート1!$A$1:$BT$1,0),0)</f>
        <v>80483</v>
      </c>
      <c r="AM9" s="78">
        <f>VLOOKUP(年度マスタ!$K$4&amp;"_"&amp;$AG9,データシート1!$A:$BT,MATCH("ab_"&amp;AM$2,データシート1!$A$1:$BT$1,0),0)</f>
        <v>57924</v>
      </c>
      <c r="AN9" s="78">
        <f>VLOOKUP(年度マスタ!$K$4&amp;"_"&amp;$AG9,データシート1!$A:$BT,MATCH("ab_"&amp;AN$2,データシート1!$A$1:$BT$1,0),0)</f>
        <v>8073</v>
      </c>
      <c r="AO9" s="78">
        <f>VLOOKUP(年度マスタ!$K$4&amp;"_"&amp;$AG9,データシート1!$A:$BT,MATCH("ab_"&amp;AO$2,データシート1!$A$1:$BT$1,0),0)</f>
        <v>175885</v>
      </c>
      <c r="AP9" s="78">
        <f>VLOOKUP(年度マスタ!$K$4&amp;"_"&amp;$AG9,データシート1!$A:$BT,MATCH("ab_"&amp;AP$2,データシート1!$A$1:$BT$1,0),0)</f>
        <v>0</v>
      </c>
      <c r="AQ9" s="954">
        <f>VLOOKUP(年度マスタ!$K$4&amp;"_"&amp;$AG9,データシート1!$A:$BT,MATCH("ab_"&amp;AQ$2,データシート1!$A$1:$BT$1,0),0)</f>
        <v>11.9223450465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7663.5483000000004</v>
      </c>
      <c r="AI10" s="78">
        <f>VLOOKUP(年度マスタ!$K$4&amp;"_"&amp;$AG10,データシート1!$A:$BT,MATCH("ab_"&amp;AI$2,データシート1!$A$1:$BT$1,0),0)</f>
        <v>3141</v>
      </c>
      <c r="AJ10" s="78">
        <f>VLOOKUP(年度マスタ!$K$4&amp;"_"&amp;$AG10,データシート1!$A:$BT,MATCH("ab_"&amp;AJ$2,データシート1!$A$1:$BT$1,0),0)</f>
        <v>19</v>
      </c>
      <c r="AK10" s="78">
        <f>VLOOKUP(年度マスタ!$K$4&amp;"_"&amp;$AG10,データシート1!$A:$BT,MATCH("ab_"&amp;AK$2,データシート1!$A$1:$BT$1,0),0)</f>
        <v>43515</v>
      </c>
      <c r="AL10" s="78">
        <f>VLOOKUP(年度マスタ!$K$4&amp;"_"&amp;$AG10,データシート1!$A:$BT,MATCH("ab_"&amp;AL$2,データシート1!$A$1:$BT$1,0),0)</f>
        <v>82180</v>
      </c>
      <c r="AM10" s="78">
        <f>VLOOKUP(年度マスタ!$K$4&amp;"_"&amp;$AG10,データシート1!$A:$BT,MATCH("ab_"&amp;AM$2,データシート1!$A$1:$BT$1,0),0)</f>
        <v>58361</v>
      </c>
      <c r="AN10" s="78">
        <f>VLOOKUP(年度マスタ!$K$4&amp;"_"&amp;$AG10,データシート1!$A:$BT,MATCH("ab_"&amp;AN$2,データシート1!$A$1:$BT$1,0),0)</f>
        <v>8045</v>
      </c>
      <c r="AO10" s="78">
        <f>VLOOKUP(年度マスタ!$K$4&amp;"_"&amp;$AG10,データシート1!$A:$BT,MATCH("ab_"&amp;AO$2,データシート1!$A$1:$BT$1,0),0)</f>
        <v>178543</v>
      </c>
      <c r="AP10" s="78">
        <f>VLOOKUP(年度マスタ!$K$4&amp;"_"&amp;$AG10,データシート1!$A:$BT,MATCH("ab_"&amp;AP$2,データシート1!$A$1:$BT$1,0),0)</f>
        <v>0</v>
      </c>
      <c r="AQ10" s="954">
        <f>VLOOKUP(年度マスタ!$K$4&amp;"_"&amp;$AG10,データシート1!$A:$BT,MATCH("ab_"&amp;AQ$2,データシート1!$A$1:$BT$1,0),0)</f>
        <v>10.5452464029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7041.0257000000001</v>
      </c>
      <c r="AI11" s="78">
        <f>VLOOKUP(年度マスタ!$K$4&amp;"_"&amp;$AG11,データシート1!$A:$BT,MATCH("ab_"&amp;AI$2,データシート1!$A$1:$BT$1,0),0)</f>
        <v>3141</v>
      </c>
      <c r="AJ11" s="78">
        <f>VLOOKUP(年度マスタ!$K$4&amp;"_"&amp;$AG11,データシート1!$A:$BT,MATCH("ab_"&amp;AJ$2,データシート1!$A$1:$BT$1,0),0)</f>
        <v>19</v>
      </c>
      <c r="AK11" s="78">
        <f>VLOOKUP(年度マスタ!$K$4&amp;"_"&amp;$AG11,データシート1!$A:$BT,MATCH("ab_"&amp;AK$2,データシート1!$A$1:$BT$1,0),0)</f>
        <v>43515</v>
      </c>
      <c r="AL11" s="78">
        <f>VLOOKUP(年度マスタ!$K$4&amp;"_"&amp;$AG11,データシート1!$A:$BT,MATCH("ab_"&amp;AL$2,データシート1!$A$1:$BT$1,0),0)</f>
        <v>82906</v>
      </c>
      <c r="AM11" s="78">
        <f>VLOOKUP(年度マスタ!$K$4&amp;"_"&amp;$AG11,データシート1!$A:$BT,MATCH("ab_"&amp;AM$2,データシート1!$A$1:$BT$1,0),0)</f>
        <v>58883</v>
      </c>
      <c r="AN11" s="78">
        <f>VLOOKUP(年度マスタ!$K$4&amp;"_"&amp;$AG11,データシート1!$A:$BT,MATCH("ab_"&amp;AN$2,データシート1!$A$1:$BT$1,0),0)</f>
        <v>8042</v>
      </c>
      <c r="AO11" s="78">
        <f>VLOOKUP(年度マスタ!$K$4&amp;"_"&amp;$AG11,データシート1!$A:$BT,MATCH("ab_"&amp;AO$2,データシート1!$A$1:$BT$1,0),0)</f>
        <v>179571</v>
      </c>
      <c r="AP11" s="78">
        <f>VLOOKUP(年度マスタ!$K$4&amp;"_"&amp;$AG11,データシート1!$A:$BT,MATCH("ab_"&amp;AP$2,データシート1!$A$1:$BT$1,0),0)</f>
        <v>0</v>
      </c>
      <c r="AQ11" s="954">
        <f>VLOOKUP(年度マスタ!$K$4&amp;"_"&amp;$AG11,データシート1!$A:$BT,MATCH("ab_"&amp;AQ$2,データシート1!$A$1:$BT$1,0),0)</f>
        <v>11.539304727159999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7801.1391000000003</v>
      </c>
      <c r="AI12" s="78">
        <f>VLOOKUP(年度マスタ!$K$4&amp;"_"&amp;$AG12,データシート1!$A:$BT,MATCH("ab_"&amp;AI$2,データシート1!$A$1:$BT$1,0),0)</f>
        <v>2304</v>
      </c>
      <c r="AJ12" s="78">
        <f>VLOOKUP(年度マスタ!$K$4&amp;"_"&amp;$AG12,データシート1!$A:$BT,MATCH("ab_"&amp;AJ$2,データシート1!$A$1:$BT$1,0),0)</f>
        <v>21</v>
      </c>
      <c r="AK12" s="78">
        <f>VLOOKUP(年度マスタ!$K$4&amp;"_"&amp;$AG12,データシート1!$A:$BT,MATCH("ab_"&amp;AK$2,データシート1!$A$1:$BT$1,0),0)</f>
        <v>44562</v>
      </c>
      <c r="AL12" s="78">
        <f>VLOOKUP(年度マスタ!$K$4&amp;"_"&amp;$AG12,データシート1!$A:$BT,MATCH("ab_"&amp;AL$2,データシート1!$A$1:$BT$1,0),0)</f>
        <v>84008</v>
      </c>
      <c r="AM12" s="78">
        <f>VLOOKUP(年度マスタ!$K$4&amp;"_"&amp;$AG12,データシート1!$A:$BT,MATCH("ab_"&amp;AM$2,データシート1!$A$1:$BT$1,0),0)</f>
        <v>58983</v>
      </c>
      <c r="AN12" s="78">
        <f>VLOOKUP(年度マスタ!$K$4&amp;"_"&amp;$AG12,データシート1!$A:$BT,MATCH("ab_"&amp;AN$2,データシート1!$A$1:$BT$1,0),0)</f>
        <v>7991</v>
      </c>
      <c r="AO12" s="78">
        <f>VLOOKUP(年度マスタ!$K$4&amp;"_"&amp;$AG12,データシート1!$A:$BT,MATCH("ab_"&amp;AO$2,データシート1!$A$1:$BT$1,0),0)</f>
        <v>180975</v>
      </c>
      <c r="AP12" s="78">
        <f>VLOOKUP(年度マスタ!$K$4&amp;"_"&amp;$AG12,データシート1!$A:$BT,MATCH("ab_"&amp;AP$2,データシート1!$A$1:$BT$1,0),0)</f>
        <v>0</v>
      </c>
      <c r="AQ12" s="954">
        <f>VLOOKUP(年度マスタ!$K$4&amp;"_"&amp;$AG12,データシート1!$A:$BT,MATCH("ab_"&amp;AQ$2,データシート1!$A$1:$BT$1,0),0)</f>
        <v>16.606374428599999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8105.7470000000003</v>
      </c>
      <c r="AI13" s="78">
        <f>VLOOKUP(年度マスタ!$K$4&amp;"_"&amp;$AG13,データシート1!$A:$BT,MATCH("ab_"&amp;AI$2,データシート1!$A$1:$BT$1,0),0)</f>
        <v>2304</v>
      </c>
      <c r="AJ13" s="78">
        <f>VLOOKUP(年度マスタ!$K$4&amp;"_"&amp;$AG13,データシート1!$A:$BT,MATCH("ab_"&amp;AJ$2,データシート1!$A$1:$BT$1,0),0)</f>
        <v>21</v>
      </c>
      <c r="AK13" s="78">
        <f>VLOOKUP(年度マスタ!$K$4&amp;"_"&amp;$AG13,データシート1!$A:$BT,MATCH("ab_"&amp;AK$2,データシート1!$A$1:$BT$1,0),0)</f>
        <v>44562</v>
      </c>
      <c r="AL13" s="78">
        <f>VLOOKUP(年度マスタ!$K$4&amp;"_"&amp;$AG13,データシート1!$A:$BT,MATCH("ab_"&amp;AL$2,データシート1!$A$1:$BT$1,0),0)</f>
        <v>85408</v>
      </c>
      <c r="AM13" s="78">
        <f>VLOOKUP(年度マスタ!$K$4&amp;"_"&amp;$AG13,データシート1!$A:$BT,MATCH("ab_"&amp;AM$2,データシート1!$A$1:$BT$1,0),0)</f>
        <v>59324</v>
      </c>
      <c r="AN13" s="78">
        <f>VLOOKUP(年度マスタ!$K$4&amp;"_"&amp;$AG13,データシート1!$A:$BT,MATCH("ab_"&amp;AN$2,データシート1!$A$1:$BT$1,0),0)</f>
        <v>7923</v>
      </c>
      <c r="AO13" s="78">
        <f>VLOOKUP(年度マスタ!$K$4&amp;"_"&amp;$AG13,データシート1!$A:$BT,MATCH("ab_"&amp;AO$2,データシート1!$A$1:$BT$1,0),0)</f>
        <v>182765</v>
      </c>
      <c r="AP13" s="78">
        <f>VLOOKUP(年度マスタ!$K$4&amp;"_"&amp;$AG13,データシート1!$A:$BT,MATCH("ab_"&amp;AP$2,データシート1!$A$1:$BT$1,0),0)</f>
        <v>0</v>
      </c>
      <c r="AQ13" s="954">
        <f>VLOOKUP(年度マスタ!$K$4&amp;"_"&amp;$AG13,データシート1!$A:$BT,MATCH("ab_"&amp;AQ$2,データシート1!$A$1:$BT$1,0),0)</f>
        <v>18.91246343936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8006.2123000000001</v>
      </c>
      <c r="AI14" s="78">
        <f>VLOOKUP(年度マスタ!$K$4&amp;"_"&amp;$AG14,データシート1!$A:$BT,MATCH("ab_"&amp;AI$2,データシート1!$A$1:$BT$1,0),0)</f>
        <v>2304</v>
      </c>
      <c r="AJ14" s="78">
        <f>VLOOKUP(年度マスタ!$K$4&amp;"_"&amp;$AG14,データシート1!$A:$BT,MATCH("ab_"&amp;AJ$2,データシート1!$A$1:$BT$1,0),0)</f>
        <v>21</v>
      </c>
      <c r="AK14" s="78">
        <f>VLOOKUP(年度マスタ!$K$4&amp;"_"&amp;$AG14,データシート1!$A:$BT,MATCH("ab_"&amp;AK$2,データシート1!$A$1:$BT$1,0),0)</f>
        <v>44562</v>
      </c>
      <c r="AL14" s="78">
        <f>VLOOKUP(年度マスタ!$K$4&amp;"_"&amp;$AG14,データシート1!$A:$BT,MATCH("ab_"&amp;AL$2,データシート1!$A$1:$BT$1,0),0)</f>
        <v>86257</v>
      </c>
      <c r="AM14" s="78">
        <f>VLOOKUP(年度マスタ!$K$4&amp;"_"&amp;$AG14,データシート1!$A:$BT,MATCH("ab_"&amp;AM$2,データシート1!$A$1:$BT$1,0),0)</f>
        <v>59759</v>
      </c>
      <c r="AN14" s="78">
        <f>VLOOKUP(年度マスタ!$K$4&amp;"_"&amp;$AG14,データシート1!$A:$BT,MATCH("ab_"&amp;AN$2,データシート1!$A$1:$BT$1,0),0)</f>
        <v>8115</v>
      </c>
      <c r="AO14" s="78">
        <f>VLOOKUP(年度マスタ!$K$4&amp;"_"&amp;$AG14,データシート1!$A:$BT,MATCH("ab_"&amp;AO$2,データシート1!$A$1:$BT$1,0),0)</f>
        <v>183589</v>
      </c>
      <c r="AP14" s="78">
        <f>VLOOKUP(年度マスタ!$K$4&amp;"_"&amp;$AG14,データシート1!$A:$BT,MATCH("ab_"&amp;AP$2,データシート1!$A$1:$BT$1,0),0)</f>
        <v>0</v>
      </c>
      <c r="AQ14" s="954">
        <f>VLOOKUP(年度マスタ!$K$4&amp;"_"&amp;$AG14,データシート1!$A:$BT,MATCH("ab_"&amp;AQ$2,データシート1!$A$1:$BT$1,0),0)</f>
        <v>22.209755628549999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5595.6107999999995</v>
      </c>
      <c r="AI15" s="78">
        <f>VLOOKUP(年度マスタ!$K$4&amp;"_"&amp;$AG15,データシート1!$A:$BT,MATCH("ab_"&amp;AI$2,データシート1!$A$1:$BT$1,0),0)</f>
        <v>2304</v>
      </c>
      <c r="AJ15" s="78">
        <f>VLOOKUP(年度マスタ!$K$4&amp;"_"&amp;$AG15,データシート1!$A:$BT,MATCH("ab_"&amp;AJ$2,データシート1!$A$1:$BT$1,0),0)</f>
        <v>21</v>
      </c>
      <c r="AK15" s="78">
        <f>VLOOKUP(年度マスタ!$K$4&amp;"_"&amp;$AG15,データシート1!$A:$BT,MATCH("ab_"&amp;AK$2,データシート1!$A$1:$BT$1,0),0)</f>
        <v>44562</v>
      </c>
      <c r="AL15" s="78">
        <f>VLOOKUP(年度マスタ!$K$4&amp;"_"&amp;$AG15,データシート1!$A:$BT,MATCH("ab_"&amp;AL$2,データシート1!$A$1:$BT$1,0),0)</f>
        <v>87444</v>
      </c>
      <c r="AM15" s="78">
        <f>VLOOKUP(年度マスタ!$K$4&amp;"_"&amp;$AG15,データシート1!$A:$BT,MATCH("ab_"&amp;AM$2,データシート1!$A$1:$BT$1,0),0)</f>
        <v>59932</v>
      </c>
      <c r="AN15" s="78">
        <f>VLOOKUP(年度マスタ!$K$4&amp;"_"&amp;$AG15,データシート1!$A:$BT,MATCH("ab_"&amp;AN$2,データシート1!$A$1:$BT$1,0),0)</f>
        <v>8383</v>
      </c>
      <c r="AO15" s="78">
        <f>VLOOKUP(年度マスタ!$K$4&amp;"_"&amp;$AG15,データシート1!$A:$BT,MATCH("ab_"&amp;AO$2,データシート1!$A$1:$BT$1,0),0)</f>
        <v>184667</v>
      </c>
      <c r="AP15" s="78">
        <f>VLOOKUP(年度マスタ!$K$4&amp;"_"&amp;$AG15,データシート1!$A:$BT,MATCH("ab_"&amp;AP$2,データシート1!$A$1:$BT$1,0),0)</f>
        <v>0</v>
      </c>
      <c r="AQ15" s="954">
        <f>VLOOKUP(年度マスタ!$K$4&amp;"_"&amp;$AG15,データシート1!$A:$BT,MATCH("ab_"&amp;AQ$2,データシート1!$A$1:$BT$1,0),0)</f>
        <v>21.859513075039999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3650.7406999999998</v>
      </c>
      <c r="AI16" s="78">
        <f>VLOOKUP(年度マスタ!$K$4&amp;"_"&amp;$AG16,データシート1!$A:$BT,MATCH("ab_"&amp;AI$2,データシート1!$A$1:$BT$1,0),0)</f>
        <v>2304</v>
      </c>
      <c r="AJ16" s="78">
        <f>VLOOKUP(年度マスタ!$K$4&amp;"_"&amp;$AG16,データシート1!$A:$BT,MATCH("ab_"&amp;AJ$2,データシート1!$A$1:$BT$1,0),0)</f>
        <v>21</v>
      </c>
      <c r="AK16" s="78">
        <f>VLOOKUP(年度マスタ!$K$4&amp;"_"&amp;$AG16,データシート1!$A:$BT,MATCH("ab_"&amp;AK$2,データシート1!$A$1:$BT$1,0),0)</f>
        <v>44562</v>
      </c>
      <c r="AL16" s="78">
        <f>VLOOKUP(年度マスタ!$K$4&amp;"_"&amp;$AG16,データシート1!$A:$BT,MATCH("ab_"&amp;AL$2,データシート1!$A$1:$BT$1,0),0)</f>
        <v>88402</v>
      </c>
      <c r="AM16" s="78">
        <f>VLOOKUP(年度マスタ!$K$4&amp;"_"&amp;$AG16,データシート1!$A:$BT,MATCH("ab_"&amp;AM$2,データシート1!$A$1:$BT$1,0),0)</f>
        <v>60008</v>
      </c>
      <c r="AN16" s="78">
        <f>VLOOKUP(年度マスタ!$K$4&amp;"_"&amp;$AG16,データシート1!$A:$BT,MATCH("ab_"&amp;AN$2,データシート1!$A$1:$BT$1,0),0)</f>
        <v>8381</v>
      </c>
      <c r="AO16" s="78">
        <f>VLOOKUP(年度マスタ!$K$4&amp;"_"&amp;$AG16,データシート1!$A:$BT,MATCH("ab_"&amp;AO$2,データシート1!$A$1:$BT$1,0),0)</f>
        <v>185393</v>
      </c>
      <c r="AP16" s="78">
        <f>VLOOKUP(年度マスタ!$K$4&amp;"_"&amp;$AG16,データシート1!$A:$BT,MATCH("ab_"&amp;AP$2,データシート1!$A$1:$BT$1,0),0)</f>
        <v>0</v>
      </c>
      <c r="AQ16" s="954">
        <f>VLOOKUP(年度マスタ!$K$4&amp;"_"&amp;$AG16,データシート1!$A:$BT,MATCH("ab_"&amp;AQ$2,データシート1!$A$1:$BT$1,0),0)</f>
        <v>21.535683719129999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3233.453</v>
      </c>
      <c r="AI17" s="151">
        <f>VLOOKUP(年度マスタ!$K$4&amp;"_"&amp;$AG17,データシート1!$A:$BT,MATCH("ab_"&amp;AI$2,データシート1!$A$1:$BT$1,0),0)</f>
        <v>2304</v>
      </c>
      <c r="AJ17" s="151">
        <f>VLOOKUP(年度マスタ!$K$4&amp;"_"&amp;$AG17,データシート1!$A:$BT,MATCH("ab_"&amp;AJ$2,データシート1!$A$1:$BT$1,0),0)</f>
        <v>21</v>
      </c>
      <c r="AK17" s="151">
        <f>VLOOKUP(年度マスタ!$K$4&amp;"_"&amp;$AG17,データシート1!$A:$BT,MATCH("ab_"&amp;AK$2,データシート1!$A$1:$BT$1,0),0)</f>
        <v>44562</v>
      </c>
      <c r="AL17" s="151">
        <f>VLOOKUP(年度マスタ!$K$4&amp;"_"&amp;$AG17,データシート1!$A:$BT,MATCH("ab_"&amp;AL$2,データシート1!$A$1:$BT$1,0),0)</f>
        <v>89585</v>
      </c>
      <c r="AM17" s="151">
        <f>VLOOKUP(年度マスタ!$K$4&amp;"_"&amp;$AG17,データシート1!$A:$BT,MATCH("ab_"&amp;AM$2,データシート1!$A$1:$BT$1,0),0)</f>
        <v>59949</v>
      </c>
      <c r="AN17" s="151">
        <f>VLOOKUP(年度マスタ!$K$4&amp;"_"&amp;$AG17,データシート1!$A:$BT,MATCH("ab_"&amp;AN$2,データシート1!$A$1:$BT$1,0),0)</f>
        <v>8331</v>
      </c>
      <c r="AO17" s="151">
        <f>VLOOKUP(年度マスタ!$K$4&amp;"_"&amp;$AG17,データシート1!$A:$BT,MATCH("ab_"&amp;AO$2,データシート1!$A$1:$BT$1,0),0)</f>
        <v>186346</v>
      </c>
      <c r="AP17" s="151">
        <f>VLOOKUP(年度マスタ!$K$4&amp;"_"&amp;$AG17,データシート1!$A:$BT,MATCH("ab_"&amp;AP$2,データシート1!$A$1:$BT$1,0),0)</f>
        <v>0</v>
      </c>
      <c r="AQ17" s="955">
        <f>VLOOKUP(年度マスタ!$K$4&amp;"_"&amp;$AG17,データシート1!$A:$BT,MATCH("ab_"&amp;AQ$2,データシート1!$A$1:$BT$1,0),0)</f>
        <v>25.63876503737281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2038.9567</v>
      </c>
      <c r="AI18" s="78">
        <f>VLOOKUP(年度マスタ!$K$4&amp;"_"&amp;$AG18,データシート1!$A:$BT,MATCH("ab_"&amp;AI$2,データシート1!$A$1:$BT$1,0),0)</f>
        <v>2312</v>
      </c>
      <c r="AJ18" s="78">
        <f>VLOOKUP(年度マスタ!$K$4&amp;"_"&amp;$AG18,データシート1!$A:$BT,MATCH("ab_"&amp;AJ$2,データシート1!$A$1:$BT$1,0),0)</f>
        <v>21</v>
      </c>
      <c r="AK18" s="78">
        <f>VLOOKUP(年度マスタ!$K$4&amp;"_"&amp;$AG18,データシート1!$A:$BT,MATCH("ab_"&amp;AK$2,データシート1!$A$1:$BT$1,0),0)</f>
        <v>45529</v>
      </c>
      <c r="AL18" s="78">
        <f>VLOOKUP(年度マスタ!$K$4&amp;"_"&amp;$AG18,データシート1!$A:$BT,MATCH("ab_"&amp;AL$2,データシート1!$A$1:$BT$1,0),0)</f>
        <v>90870</v>
      </c>
      <c r="AM18" s="78">
        <f>VLOOKUP(年度マスタ!$K$4&amp;"_"&amp;$AG18,データシート1!$A:$BT,MATCH("ab_"&amp;AM$2,データシート1!$A$1:$BT$1,0),0)</f>
        <v>60110</v>
      </c>
      <c r="AN18" s="78">
        <f>VLOOKUP(年度マスタ!$K$4&amp;"_"&amp;$AG18,データシート1!$A:$BT,MATCH("ab_"&amp;AN$2,データシート1!$A$1:$BT$1,0),0)</f>
        <v>8399</v>
      </c>
      <c r="AO18" s="78">
        <f>VLOOKUP(年度マスタ!$K$4&amp;"_"&amp;$AG18,データシート1!$A:$BT,MATCH("ab_"&amp;AO$2,データシート1!$A$1:$BT$1,0),0)</f>
        <v>187027</v>
      </c>
      <c r="AP18" s="78">
        <f>VLOOKUP(年度マスタ!$K$4&amp;"_"&amp;$AG18,データシート1!$A:$BT,MATCH("ab_"&amp;AP$2,データシート1!$A$1:$BT$1,0),0)</f>
        <v>0</v>
      </c>
      <c r="AQ18" s="954">
        <f>VLOOKUP(年度マスタ!$K$4&amp;"_"&amp;$AG18,データシート1!$A:$BT,MATCH("ab_"&amp;AQ$2,データシート1!$A$1:$BT$1,0),0)</f>
        <v>6.7880808226468732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1331.5160000000001</v>
      </c>
      <c r="AI19" s="78">
        <f>VLOOKUP(年度マスタ!$K$4&amp;"_"&amp;$AG19,データシート1!$A:$BT,MATCH("ab_"&amp;AI$2,データシート1!$A$1:$BT$1,0),0)</f>
        <v>2312</v>
      </c>
      <c r="AJ19" s="78">
        <f>VLOOKUP(年度マスタ!$K$4&amp;"_"&amp;$AG19,データシート1!$A:$BT,MATCH("ab_"&amp;AJ$2,データシート1!$A$1:$BT$1,0),0)</f>
        <v>21</v>
      </c>
      <c r="AK19" s="78">
        <f>VLOOKUP(年度マスタ!$K$4&amp;"_"&amp;$AG19,データシート1!$A:$BT,MATCH("ab_"&amp;AK$2,データシート1!$A$1:$BT$1,0),0)</f>
        <v>45529</v>
      </c>
      <c r="AL19" s="78">
        <f>VLOOKUP(年度マスタ!$K$4&amp;"_"&amp;$AG19,データシート1!$A:$BT,MATCH("ab_"&amp;AL$2,データシート1!$A$1:$BT$1,0),0)</f>
        <v>91736</v>
      </c>
      <c r="AM19" s="78">
        <f>VLOOKUP(年度マスタ!$K$4&amp;"_"&amp;$AG19,データシート1!$A:$BT,MATCH("ab_"&amp;AM$2,データシート1!$A$1:$BT$1,0),0)</f>
        <v>60158</v>
      </c>
      <c r="AN19" s="78">
        <f>VLOOKUP(年度マスタ!$K$4&amp;"_"&amp;$AG19,データシート1!$A:$BT,MATCH("ab_"&amp;AN$2,データシート1!$A$1:$BT$1,0),0)</f>
        <v>8422</v>
      </c>
      <c r="AO19" s="78">
        <f>VLOOKUP(年度マスタ!$K$4&amp;"_"&amp;$AG19,データシート1!$A:$BT,MATCH("ab_"&amp;AO$2,データシート1!$A$1:$BT$1,0),0)</f>
        <v>187304</v>
      </c>
      <c r="AP19" s="78">
        <f>VLOOKUP(年度マスタ!$K$4&amp;"_"&amp;$AG19,データシート1!$A:$BT,MATCH("ab_"&amp;AP$2,データシート1!$A$1:$BT$1,0),0)</f>
        <v>0</v>
      </c>
      <c r="AQ19" s="954">
        <f>VLOOKUP(年度マスタ!$K$4&amp;"_"&amp;$AG19,データシート1!$A:$BT,MATCH("ab_"&amp;AQ$2,データシート1!$A$1:$BT$1,0),0)</f>
        <v>7.6105494436789289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2293.9461000000001</v>
      </c>
      <c r="AI20" s="78">
        <f>VLOOKUP(年度マスタ!$K$4&amp;"_"&amp;$AG20,データシート1!$A:$BT,MATCH("ab_"&amp;AI$2,データシート1!$A$1:$BT$1,0),0)</f>
        <v>2312</v>
      </c>
      <c r="AJ20" s="78">
        <f>VLOOKUP(年度マスタ!$K$4&amp;"_"&amp;$AG20,データシート1!$A:$BT,MATCH("ab_"&amp;AJ$2,データシート1!$A$1:$BT$1,0),0)</f>
        <v>21</v>
      </c>
      <c r="AK20" s="78">
        <f>VLOOKUP(年度マスタ!$K$4&amp;"_"&amp;$AG20,データシート1!$A:$BT,MATCH("ab_"&amp;AK$2,データシート1!$A$1:$BT$1,0),0)</f>
        <v>45529</v>
      </c>
      <c r="AL20" s="78">
        <f>VLOOKUP(年度マスタ!$K$4&amp;"_"&amp;$AG20,データシート1!$A:$BT,MATCH("ab_"&amp;AL$2,データシート1!$A$1:$BT$1,0),0)</f>
        <v>92594</v>
      </c>
      <c r="AM20" s="78">
        <f>VLOOKUP(年度マスタ!$K$4&amp;"_"&amp;$AG20,データシート1!$A:$BT,MATCH("ab_"&amp;AM$2,データシート1!$A$1:$BT$1,0),0)</f>
        <v>60279</v>
      </c>
      <c r="AN20" s="78">
        <f>VLOOKUP(年度マスタ!$K$4&amp;"_"&amp;$AG20,データシート1!$A:$BT,MATCH("ab_"&amp;AN$2,データシート1!$A$1:$BT$1,0),0)</f>
        <v>8442</v>
      </c>
      <c r="AO20" s="78">
        <f>VLOOKUP(年度マスタ!$K$4&amp;"_"&amp;$AG20,データシート1!$A:$BT,MATCH("ab_"&amp;AO$2,データシート1!$A$1:$BT$1,0),0)</f>
        <v>187254</v>
      </c>
      <c r="AP20" s="78">
        <f>VLOOKUP(年度マスタ!$K$4&amp;"_"&amp;$AG20,データシート1!$A:$BT,MATCH("ab_"&amp;AP$2,データシート1!$A$1:$BT$1,0),0)</f>
        <v>0</v>
      </c>
      <c r="AQ20" s="954">
        <f>VLOOKUP(年度マスタ!$K$4&amp;"_"&amp;$AG20,データシート1!$A:$BT,MATCH("ab_"&amp;AQ$2,データシート1!$A$1:$BT$1,0),0)</f>
        <v>6.8710954826477986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65.135999999999996</v>
      </c>
      <c r="BE13" s="70" t="str">
        <f>年度マスタ!K4</f>
        <v>13212</v>
      </c>
      <c r="BF13" s="70" t="str">
        <f>年度マスタ!K4</f>
        <v>13212</v>
      </c>
      <c r="BG13" s="70" t="str">
        <f>年度マスタ!K4</f>
        <v>13212</v>
      </c>
      <c r="BH13" s="278" t="s">
        <v>195</v>
      </c>
      <c r="BI13" s="278" t="s">
        <v>195</v>
      </c>
      <c r="BJ13" s="278" t="s">
        <v>195</v>
      </c>
      <c r="BK13" s="278" t="str">
        <f>年度マスタ!K4</f>
        <v>13212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65.135999999999996</v>
      </c>
      <c r="AY14" s="70"/>
      <c r="BE14" s="70" t="str">
        <f>AP2</f>
        <v>日野市</v>
      </c>
      <c r="BF14" s="70" t="str">
        <f>AP2</f>
        <v>日野市</v>
      </c>
      <c r="BG14" s="70" t="str">
        <f>AP2</f>
        <v>日野市</v>
      </c>
      <c r="BH14" s="70" t="s">
        <v>205</v>
      </c>
      <c r="BI14" s="70" t="s">
        <v>205</v>
      </c>
      <c r="BJ14" s="70" t="s">
        <v>205</v>
      </c>
      <c r="BK14" s="70" t="str">
        <f>AP2</f>
        <v>日野市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26.290999999999997</v>
      </c>
      <c r="AY17" s="165">
        <f>AX17</f>
        <v>26.290999999999997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14.939</v>
      </c>
      <c r="BG17" s="952">
        <f t="shared" ref="BG17:BG39" si="2">BF17/BE17</f>
        <v>14.939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0.25822789935753426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142.89699999999999</v>
      </c>
      <c r="G21" s="877">
        <f t="shared" ref="G21:O21" si="5">SUM(G22,G26,G27,G28)</f>
        <v>175.46900000000002</v>
      </c>
      <c r="H21" s="877">
        <f t="shared" si="5"/>
        <v>167.155</v>
      </c>
      <c r="I21" s="877">
        <f t="shared" si="5"/>
        <v>153.595</v>
      </c>
      <c r="J21" s="877">
        <f t="shared" si="5"/>
        <v>134.364</v>
      </c>
      <c r="K21" s="877">
        <f t="shared" si="5"/>
        <v>128.77700000000002</v>
      </c>
      <c r="L21" s="877">
        <f t="shared" si="5"/>
        <v>112.366</v>
      </c>
      <c r="M21" s="877">
        <f t="shared" si="5"/>
        <v>104.99</v>
      </c>
      <c r="N21" s="877">
        <f t="shared" si="5"/>
        <v>103.31899999999999</v>
      </c>
      <c r="O21" s="877">
        <f t="shared" si="5"/>
        <v>92.27600000000001</v>
      </c>
      <c r="P21" s="878">
        <f>SUM(P22,P26,P27,P28)</f>
        <v>91.426999999999992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119.324</v>
      </c>
      <c r="G22" s="879">
        <f t="shared" ref="G22:P22" si="6">SUM(G23:G25)</f>
        <v>144.84800000000001</v>
      </c>
      <c r="H22" s="879">
        <f t="shared" si="6"/>
        <v>133.303</v>
      </c>
      <c r="I22" s="879">
        <f t="shared" si="6"/>
        <v>112.893</v>
      </c>
      <c r="J22" s="879">
        <f t="shared" si="6"/>
        <v>96.271000000000001</v>
      </c>
      <c r="K22" s="879">
        <f t="shared" si="6"/>
        <v>99.23</v>
      </c>
      <c r="L22" s="879">
        <f t="shared" si="6"/>
        <v>83.668999999999997</v>
      </c>
      <c r="M22" s="879">
        <f t="shared" si="6"/>
        <v>77.706999999999994</v>
      </c>
      <c r="N22" s="879">
        <f t="shared" si="6"/>
        <v>75.477999999999994</v>
      </c>
      <c r="O22" s="879">
        <f t="shared" si="6"/>
        <v>66.572000000000003</v>
      </c>
      <c r="P22" s="880">
        <f t="shared" si="6"/>
        <v>65.135999999999996</v>
      </c>
      <c r="Z22" s="273"/>
      <c r="AB22" s="272"/>
      <c r="AC22" s="521" t="s">
        <v>286</v>
      </c>
      <c r="AP22" s="16" t="s">
        <v>287</v>
      </c>
      <c r="AQ22" s="273"/>
      <c r="AV22" s="70" t="str">
        <f>AW22</f>
        <v>エネルギー起源CO2</v>
      </c>
      <c r="AW22" s="70" t="str">
        <f>D56</f>
        <v>エネルギー起源CO2</v>
      </c>
      <c r="AX22" s="165">
        <f>P56</f>
        <v>87.025000000000006</v>
      </c>
      <c r="AY22" s="165">
        <f>AX22</f>
        <v>87.025000000000006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119.324</v>
      </c>
      <c r="G23" s="881">
        <f>IFERROR(VLOOKUP(年度マスタ!$K$4&amp;"_"&amp;G$20,データシート1!$A:$BU,MATCH("ba_"&amp;$E23,データシート1!$A$1:$BU$1,0),0),0)</f>
        <v>144.84800000000001</v>
      </c>
      <c r="H23" s="881">
        <f>IFERROR(VLOOKUP(年度マスタ!$K$4&amp;"_"&amp;H$20,データシート1!$A:$BU,MATCH("ba_"&amp;$E23,データシート1!$A$1:$BU$1,0),0),0)</f>
        <v>133.303</v>
      </c>
      <c r="I23" s="881">
        <f>IFERROR(VLOOKUP(年度マスタ!$K$4&amp;"_"&amp;I$20,データシート1!$A:$BU,MATCH("ba_"&amp;$E23,データシート1!$A$1:$BU$1,0),0),0)</f>
        <v>112.893</v>
      </c>
      <c r="J23" s="881">
        <f>IFERROR(VLOOKUP(年度マスタ!$K$4&amp;"_"&amp;J$20,データシート1!$A:$BU,MATCH("ba_"&amp;$E23,データシート1!$A$1:$BU$1,0),0),0)</f>
        <v>96.271000000000001</v>
      </c>
      <c r="K23" s="881">
        <f>IFERROR(VLOOKUP(年度マスタ!$K$4&amp;"_"&amp;K$20,データシート1!$A:$BU,MATCH("ba_"&amp;$E23,データシート1!$A$1:$BU$1,0),0),0)</f>
        <v>99.23</v>
      </c>
      <c r="L23" s="881">
        <f>IFERROR(VLOOKUP(年度マスタ!$K$4&amp;"_"&amp;L$20,データシート1!$A:$BU,MATCH("ba_"&amp;$E23,データシート1!$A$1:$BU$1,0),0),0)</f>
        <v>83.668999999999997</v>
      </c>
      <c r="M23" s="881">
        <f>IFERROR(VLOOKUP(年度マスタ!$K$4&amp;"_"&amp;M$20,データシート1!$A:$BU,MATCH("ba_"&amp;$E23,データシート1!$A$1:$BU$1,0),0),0)</f>
        <v>77.706999999999994</v>
      </c>
      <c r="N23" s="881">
        <f>IFERROR(VLOOKUP(年度マスタ!$K$4&amp;"_"&amp;N$20,データシート1!$A:$BU,MATCH("ba_"&amp;$E23,データシート1!$A$1:$BU$1,0),0),0)</f>
        <v>75.477999999999994</v>
      </c>
      <c r="O23" s="881">
        <f>IFERROR(VLOOKUP(年度マスタ!$K$4&amp;"_"&amp;O$20,データシート1!$A:$BU,MATCH("ba_"&amp;$E23,データシート1!$A$1:$BU$1,0),0),0)</f>
        <v>66.572000000000003</v>
      </c>
      <c r="P23" s="882">
        <f>IFERROR(VLOOKUP(年度マスタ!$K$4&amp;"_"&amp;P$20,データシート1!$A:$BU,MATCH("ba_"&amp;$E23,データシート1!$A$1:$BU$1,0),0),0)</f>
        <v>65.135999999999996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813.48571819655149</v>
      </c>
      <c r="AG24" s="877">
        <f t="shared" ref="AG24:AP24" si="11">AG25+AG29</f>
        <v>782.26760880939923</v>
      </c>
      <c r="AH24" s="877">
        <f t="shared" si="11"/>
        <v>765.25782630012975</v>
      </c>
      <c r="AI24" s="877">
        <f t="shared" si="11"/>
        <v>730.86946712374197</v>
      </c>
      <c r="AJ24" s="877">
        <f t="shared" si="11"/>
        <v>820.71667445166656</v>
      </c>
      <c r="AK24" s="877">
        <f t="shared" si="11"/>
        <v>679.04916716181981</v>
      </c>
      <c r="AL24" s="877">
        <f t="shared" si="11"/>
        <v>499.80683962209753</v>
      </c>
      <c r="AM24" s="877">
        <f t="shared" si="11"/>
        <v>381.61062705769575</v>
      </c>
      <c r="AN24" s="877">
        <f t="shared" si="11"/>
        <v>343.43009387167751</v>
      </c>
      <c r="AO24" s="877">
        <f t="shared" si="11"/>
        <v>249.46646015887899</v>
      </c>
      <c r="AP24" s="878">
        <f t="shared" si="11"/>
        <v>228.45170716319484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621.84217326240582</v>
      </c>
      <c r="AG25" s="879">
        <f>①CO2排出量の現状把握!AA35</f>
        <v>580.48344827819017</v>
      </c>
      <c r="AH25" s="879">
        <f>①CO2排出量の現状把握!AB35</f>
        <v>550.55556690536957</v>
      </c>
      <c r="AI25" s="879">
        <f>①CO2排出量の現状把握!AC35</f>
        <v>531.7751896778708</v>
      </c>
      <c r="AJ25" s="879">
        <f>①CO2排出量の現状把握!AD35</f>
        <v>608.89242647591857</v>
      </c>
      <c r="AK25" s="879">
        <f>①CO2排出量の現状把握!AE35</f>
        <v>515.88988379112755</v>
      </c>
      <c r="AL25" s="879">
        <f>①CO2排出量の現状把握!AF35</f>
        <v>336.11683557825739</v>
      </c>
      <c r="AM25" s="879">
        <f>①CO2排出量の現状把握!AG35</f>
        <v>219.16875669303147</v>
      </c>
      <c r="AN25" s="879">
        <f>①CO2排出量の現状把握!AH35</f>
        <v>186.26034312084226</v>
      </c>
      <c r="AO25" s="879">
        <f>①CO2排出量の現状把握!AI35</f>
        <v>109.32291223257674</v>
      </c>
      <c r="AP25" s="880">
        <f>①CO2排出量の現状把握!AJ35</f>
        <v>75.166613261330198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23.573</v>
      </c>
      <c r="G26" s="879">
        <f>IFERROR(VLOOKUP(年度マスタ!$K$4&amp;"_"&amp;G$20,データシート1!$A:$BU,MATCH("ba_"&amp;$D26,データシート1!$A$1:$BU$1,0),0),0)</f>
        <v>30.621000000000002</v>
      </c>
      <c r="H26" s="879">
        <f>IFERROR(VLOOKUP(年度マスタ!$K$4&amp;"_"&amp;H$20,データシート1!$A:$BU,MATCH("ba_"&amp;$D26,データシート1!$A$1:$BU$1,0),0),0)</f>
        <v>33.852000000000004</v>
      </c>
      <c r="I26" s="879">
        <f>IFERROR(VLOOKUP(年度マスタ!$K$4&amp;"_"&amp;I$20,データシート1!$A:$BU,MATCH("ba_"&amp;$D26,データシート1!$A$1:$BU$1,0),0),0)</f>
        <v>40.701999999999998</v>
      </c>
      <c r="J26" s="879">
        <f>IFERROR(VLOOKUP(年度マスタ!$K$4&amp;"_"&amp;J$20,データシート1!$A:$BU,MATCH("ba_"&amp;$D26,データシート1!$A$1:$BU$1,0),0),0)</f>
        <v>38.093000000000004</v>
      </c>
      <c r="K26" s="879">
        <f>IFERROR(VLOOKUP(年度マスタ!$K$4&amp;"_"&amp;K$20,データシート1!$A:$BU,MATCH("ba_"&amp;$D26,データシート1!$A$1:$BU$1,0),0),0)</f>
        <v>29.547000000000004</v>
      </c>
      <c r="L26" s="879">
        <f>IFERROR(VLOOKUP(年度マスタ!$K$4&amp;"_"&amp;L$20,データシート1!$A:$BU,MATCH("ba_"&amp;$D26,データシート1!$A$1:$BU$1,0),0),0)</f>
        <v>28.696999999999999</v>
      </c>
      <c r="M26" s="879">
        <f>IFERROR(VLOOKUP(年度マスタ!$K$4&amp;"_"&amp;M$20,データシート1!$A:$BU,MATCH("ba_"&amp;$D26,データシート1!$A$1:$BU$1,0),0),0)</f>
        <v>27.283000000000001</v>
      </c>
      <c r="N26" s="879">
        <f>IFERROR(VLOOKUP(年度マスタ!$K$4&amp;"_"&amp;N$20,データシート1!$A:$BU,MATCH("ba_"&amp;$D26,データシート1!$A$1:$BU$1,0),0),0)</f>
        <v>27.840999999999998</v>
      </c>
      <c r="O26" s="879">
        <f>IFERROR(VLOOKUP(年度マスタ!$K$4&amp;"_"&amp;O$20,データシート1!$A:$BU,MATCH("ba_"&amp;$D26,データシート1!$A$1:$BU$1,0),0),0)</f>
        <v>25.704000000000001</v>
      </c>
      <c r="P26" s="880">
        <f>IFERROR(VLOOKUP(年度マスタ!$K$4&amp;"_"&amp;P$20,データシート1!$A:$BU,MATCH("ba_"&amp;$D26,データシート1!$A$1:$BU$1,0),0),0)</f>
        <v>26.290999999999997</v>
      </c>
      <c r="Z26" s="273"/>
      <c r="AB26" s="272"/>
      <c r="AC26" s="522"/>
      <c r="AD26" s="410"/>
      <c r="AE26" s="409" t="s">
        <v>184</v>
      </c>
      <c r="AF26" s="881">
        <f>①CO2排出量の現状把握!Z36</f>
        <v>614.0987077193688</v>
      </c>
      <c r="AG26" s="881">
        <f>①CO2排出量の現状把握!AA36</f>
        <v>572.84212628009209</v>
      </c>
      <c r="AH26" s="881">
        <f>①CO2排出量の現状把握!AB36</f>
        <v>543.92270490626402</v>
      </c>
      <c r="AI26" s="881">
        <f>①CO2排出量の現状把握!AC36</f>
        <v>525.39315500585724</v>
      </c>
      <c r="AJ26" s="881">
        <f>①CO2排出量の現状把握!AD36</f>
        <v>601.76504046773493</v>
      </c>
      <c r="AK26" s="881">
        <f>①CO2排出量の現状把握!AE36</f>
        <v>508.31699269152853</v>
      </c>
      <c r="AL26" s="881">
        <f>①CO2排出量の現状把握!AF36</f>
        <v>328.89164062190343</v>
      </c>
      <c r="AM26" s="881">
        <f>①CO2排出量の現状把握!AG36</f>
        <v>212.38824604049572</v>
      </c>
      <c r="AN26" s="881">
        <f>①CO2排出量の現状把握!AH36</f>
        <v>179.90182582522291</v>
      </c>
      <c r="AO26" s="881">
        <f>①CO2排出量の現状把握!AI36</f>
        <v>103.28999761759709</v>
      </c>
      <c r="AP26" s="882">
        <f>①CO2排出量の現状把握!AJ36</f>
        <v>68.37412320827211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6.9321348009919701</v>
      </c>
      <c r="AG27" s="881">
        <f>①CO2排出量の現状把握!AA37</f>
        <v>6.8380618608175414</v>
      </c>
      <c r="AH27" s="881">
        <f>①CO2排出量の現状把握!AB37</f>
        <v>5.8966540832744467</v>
      </c>
      <c r="AI27" s="881">
        <f>①CO2排出量の現状把握!AC37</f>
        <v>4.5236751035492446</v>
      </c>
      <c r="AJ27" s="881">
        <f>①CO2排出量の現状把握!AD37</f>
        <v>4.8109901208638668</v>
      </c>
      <c r="AK27" s="881">
        <f>①CO2排出量の現状把握!AE37</f>
        <v>4.9552637396815342</v>
      </c>
      <c r="AL27" s="881">
        <f>①CO2排出量の現状把握!AF37</f>
        <v>5.0693218100774438</v>
      </c>
      <c r="AM27" s="881">
        <f>①CO2排出量の現状把握!AG37</f>
        <v>4.7657824364067993</v>
      </c>
      <c r="AN27" s="881">
        <f>①CO2排出量の現状把握!AH37</f>
        <v>4.3157087624905976</v>
      </c>
      <c r="AO27" s="881">
        <f>①CO2排出量の現状把握!AI37</f>
        <v>4.3689317592656058</v>
      </c>
      <c r="AP27" s="882">
        <f>①CO2排出量の現状把握!AJ37</f>
        <v>5.0039390378600119</v>
      </c>
      <c r="AQ27" s="273"/>
      <c r="AV27" s="70" t="str">
        <f t="shared" ref="AV27:AV31" si="14">AW27</f>
        <v>N2O</v>
      </c>
      <c r="AW27" s="70" t="str">
        <f t="shared" si="13"/>
        <v>N2O</v>
      </c>
      <c r="AX27" s="287">
        <f t="shared" si="12"/>
        <v>4.4020000000000001</v>
      </c>
      <c r="AY27" s="287">
        <f t="shared" ref="AY27:AY31" si="15">AX27</f>
        <v>4.4020000000000001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0.8113307420450242</v>
      </c>
      <c r="AG28" s="881">
        <f>①CO2排出量の現状把握!AA38</f>
        <v>0.80326013728053713</v>
      </c>
      <c r="AH28" s="881">
        <f>①CO2排出量の現状把握!AB38</f>
        <v>0.73620791583101852</v>
      </c>
      <c r="AI28" s="881">
        <f>①CO2排出量の現状把握!AC38</f>
        <v>1.858359568464222</v>
      </c>
      <c r="AJ28" s="881">
        <f>①CO2排出量の現状把握!AD38</f>
        <v>2.3163958873197852</v>
      </c>
      <c r="AK28" s="881">
        <f>①CO2排出量の現状把握!AE38</f>
        <v>2.6176273599175461</v>
      </c>
      <c r="AL28" s="881">
        <f>①CO2排出量の現状把握!AF38</f>
        <v>2.1558731462765057</v>
      </c>
      <c r="AM28" s="881">
        <f>①CO2排出量の現状把握!AG38</f>
        <v>2.0147282161289475</v>
      </c>
      <c r="AN28" s="881">
        <f>①CO2排出量の現状把握!AH38</f>
        <v>2.0428085331287407</v>
      </c>
      <c r="AO28" s="881">
        <f>①CO2排出量の現状把握!AI38</f>
        <v>1.6639828557140361</v>
      </c>
      <c r="AP28" s="882">
        <f>①CO2排出量の現状把握!AJ38</f>
        <v>1.788551015198087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191.64354493414569</v>
      </c>
      <c r="AG29" s="883">
        <f>①CO2排出量の現状把握!AA39</f>
        <v>201.7841605312091</v>
      </c>
      <c r="AH29" s="883">
        <f>①CO2排出量の現状把握!AB39</f>
        <v>214.7022593947602</v>
      </c>
      <c r="AI29" s="883">
        <f>①CO2排出量の現状把握!AC39</f>
        <v>199.0942774458712</v>
      </c>
      <c r="AJ29" s="883">
        <f>①CO2排出量の現状把握!AD39</f>
        <v>211.82424797574799</v>
      </c>
      <c r="AK29" s="883">
        <f>①CO2排出量の現状把握!AE39</f>
        <v>163.15928337069224</v>
      </c>
      <c r="AL29" s="883">
        <f>①CO2排出量の現状把握!AF39</f>
        <v>163.6900040438401</v>
      </c>
      <c r="AM29" s="883">
        <f>①CO2排出量の現状把握!AG39</f>
        <v>162.44187036466428</v>
      </c>
      <c r="AN29" s="883">
        <f>①CO2排出量の現状把握!AH39</f>
        <v>157.16975075083522</v>
      </c>
      <c r="AO29" s="883">
        <f>①CO2排出量の現状把握!AI39</f>
        <v>140.14354792630226</v>
      </c>
      <c r="AP29" s="884">
        <f>①CO2排出量の現状把握!AJ39</f>
        <v>153.28509390186463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0.17566012138085715</v>
      </c>
      <c r="AG32" s="461">
        <f t="shared" si="16"/>
        <v>0.22430814982491923</v>
      </c>
      <c r="AH32" s="461">
        <f t="shared" si="16"/>
        <v>0.21842965109963183</v>
      </c>
      <c r="AI32" s="461">
        <f t="shared" si="16"/>
        <v>0.21015380571917522</v>
      </c>
      <c r="AJ32" s="461">
        <f t="shared" si="16"/>
        <v>0.1637154503894668</v>
      </c>
      <c r="AK32" s="461">
        <f t="shared" si="16"/>
        <v>0.18964311603273346</v>
      </c>
      <c r="AL32" s="461">
        <f t="shared" si="16"/>
        <v>0.2248188521888968</v>
      </c>
      <c r="AM32" s="461">
        <f t="shared" si="16"/>
        <v>0.27512336543008942</v>
      </c>
      <c r="AN32" s="461">
        <f t="shared" si="16"/>
        <v>0.30084434021266954</v>
      </c>
      <c r="AO32" s="461">
        <f t="shared" si="16"/>
        <v>0.3698934114879881</v>
      </c>
      <c r="AP32" s="461">
        <f t="shared" si="16"/>
        <v>0.40020274365771741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0.19188791807732136</v>
      </c>
      <c r="AG33" s="458">
        <f t="shared" ref="AG33:AP33" si="17">IFERROR(IF(G22/AG25&gt;1,1,G22/AG25),0)</f>
        <v>0.24952993996580458</v>
      </c>
      <c r="AH33" s="458">
        <f t="shared" si="17"/>
        <v>0.24212451569472976</v>
      </c>
      <c r="AI33" s="458">
        <f t="shared" si="17"/>
        <v>0.21229459777615103</v>
      </c>
      <c r="AJ33" s="458">
        <f t="shared" si="17"/>
        <v>0.15810838797451765</v>
      </c>
      <c r="AK33" s="458">
        <f t="shared" si="17"/>
        <v>0.19234724912763757</v>
      </c>
      <c r="AL33" s="458">
        <f t="shared" si="17"/>
        <v>0.24892832236759385</v>
      </c>
      <c r="AM33" s="458">
        <f t="shared" si="17"/>
        <v>0.35455327288659438</v>
      </c>
      <c r="AN33" s="458">
        <f>IFERROR(IF(N22/AN25&gt;1,1,N22/AN25),0)</f>
        <v>0.40522850294027035</v>
      </c>
      <c r="AO33" s="458">
        <f t="shared" si="17"/>
        <v>0.60894828577538074</v>
      </c>
      <c r="AP33" s="458">
        <f t="shared" si="17"/>
        <v>0.86655493940565109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0.19430752499568643</v>
      </c>
      <c r="AG34" s="459">
        <f t="shared" ref="AG34:AP36" si="18">IFERROR(IF(G23/AG26&gt;1,1,G23/AG26),0)</f>
        <v>0.25285849862441218</v>
      </c>
      <c r="AH34" s="459">
        <f t="shared" si="18"/>
        <v>0.24507710157635826</v>
      </c>
      <c r="AI34" s="459">
        <f t="shared" si="18"/>
        <v>0.21487337420439259</v>
      </c>
      <c r="AJ34" s="459">
        <f t="shared" si="18"/>
        <v>0.15998104496926455</v>
      </c>
      <c r="AK34" s="459">
        <f t="shared" si="18"/>
        <v>0.19521283259601277</v>
      </c>
      <c r="AL34" s="459">
        <f t="shared" si="18"/>
        <v>0.25439685801010242</v>
      </c>
      <c r="AM34" s="459">
        <f t="shared" si="18"/>
        <v>0.36587241266253373</v>
      </c>
      <c r="AN34" s="459">
        <f t="shared" si="18"/>
        <v>0.41955105043418461</v>
      </c>
      <c r="AO34" s="459">
        <f t="shared" si="18"/>
        <v>0.64451545682539935</v>
      </c>
      <c r="AP34" s="459">
        <f t="shared" si="18"/>
        <v>0.95264110080931386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12.513999999999999</v>
      </c>
      <c r="BG36" s="952">
        <f t="shared" si="2"/>
        <v>6.2569999999999997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0.51691546710866876</v>
      </c>
    </row>
    <row r="37" spans="2:63" ht="15.95" customHeight="1">
      <c r="B37" s="290"/>
      <c r="C37" s="29"/>
      <c r="Z37" s="273"/>
      <c r="AB37" s="272"/>
      <c r="AC37" s="522"/>
      <c r="AD37" s="408" t="s">
        <v>199</v>
      </c>
      <c r="AE37" s="413"/>
      <c r="AF37" s="460">
        <f>IFERROR(IF(F26/AF29&gt;1,1,F26/AF29),0)</f>
        <v>0.12300440386917477</v>
      </c>
      <c r="AG37" s="460">
        <f t="shared" ref="AG37:AP37" si="21">IFERROR(IF(G26/AG29&gt;1,1,G26/AG29),0)</f>
        <v>0.15175125698364209</v>
      </c>
      <c r="AH37" s="460">
        <f t="shared" si="21"/>
        <v>0.15766950983854508</v>
      </c>
      <c r="AI37" s="460">
        <f t="shared" si="21"/>
        <v>0.2044358106227632</v>
      </c>
      <c r="AJ37" s="460">
        <f t="shared" si="21"/>
        <v>0.17983304727398969</v>
      </c>
      <c r="AK37" s="460">
        <f t="shared" si="21"/>
        <v>0.18109297485004419</v>
      </c>
      <c r="AL37" s="460">
        <f t="shared" si="21"/>
        <v>0.1753130874889236</v>
      </c>
      <c r="AM37" s="460">
        <f t="shared" si="21"/>
        <v>0.16795546578448428</v>
      </c>
      <c r="AN37" s="460">
        <f t="shared" si="21"/>
        <v>0.17713968411222442</v>
      </c>
      <c r="AO37" s="460">
        <f t="shared" si="21"/>
        <v>0.18341193997398328</v>
      </c>
      <c r="AP37" s="460">
        <f t="shared" si="21"/>
        <v>0.17151700358308736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37.683</v>
      </c>
      <c r="BG38" s="952">
        <f t="shared" si="2"/>
        <v>37.683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2.7380067599008147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16.254999999999999</v>
      </c>
      <c r="BG40" s="952">
        <f t="shared" ref="BG40:BG51" si="22">BF40/BE40</f>
        <v>8.1274999999999995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0.82237106741409949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5.6760000000000002</v>
      </c>
      <c r="BG46" s="952">
        <f t="shared" si="22"/>
        <v>5.6760000000000002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0.4704956295623296</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4.3600000000000003</v>
      </c>
      <c r="BG49" s="952">
        <f t="shared" si="22"/>
        <v>4.3600000000000003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0.51055476661400656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142.89699999999999</v>
      </c>
      <c r="G55" s="885">
        <f t="shared" ref="G55:P55" si="32">SUM(G56,G57,G60,G61,G62,G63,G64,G65,)</f>
        <v>175.46899999999999</v>
      </c>
      <c r="H55" s="885">
        <f t="shared" si="32"/>
        <v>167.155</v>
      </c>
      <c r="I55" s="885">
        <f t="shared" si="32"/>
        <v>153.595</v>
      </c>
      <c r="J55" s="885">
        <f t="shared" si="32"/>
        <v>134.364</v>
      </c>
      <c r="K55" s="885">
        <f t="shared" si="32"/>
        <v>128.77699999999999</v>
      </c>
      <c r="L55" s="885">
        <f t="shared" si="32"/>
        <v>112.366</v>
      </c>
      <c r="M55" s="885">
        <f t="shared" si="32"/>
        <v>104.99</v>
      </c>
      <c r="N55" s="885">
        <f t="shared" si="32"/>
        <v>103.319</v>
      </c>
      <c r="O55" s="885">
        <f t="shared" si="32"/>
        <v>92.275999999999996</v>
      </c>
      <c r="P55" s="886">
        <f t="shared" si="32"/>
        <v>91.427000000000007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142.89699999999999</v>
      </c>
      <c r="G56" s="887">
        <f>IFERROR(VLOOKUP(年度マスタ!$K$4&amp;"_"&amp;G$54,データシート1!$A:$CE,MATCH("bc_"&amp;$C56,データシート1!$A$1:$CE$1,0),0),0)</f>
        <v>171.99299999999999</v>
      </c>
      <c r="H56" s="887">
        <f>IFERROR(VLOOKUP(年度マスタ!$K$4&amp;"_"&amp;H$54,データシート1!$A:$CE,MATCH("bc_"&amp;$C56,データシート1!$A$1:$CE$1,0),0),0)</f>
        <v>162.48099999999999</v>
      </c>
      <c r="I56" s="887">
        <f>IFERROR(VLOOKUP(年度マスタ!$K$4&amp;"_"&amp;I$54,データシート1!$A:$CE,MATCH("bc_"&amp;$C56,データシート1!$A$1:$CE$1,0),0),0)</f>
        <v>149.68899999999999</v>
      </c>
      <c r="J56" s="887">
        <f>IFERROR(VLOOKUP(年度マスタ!$K$4&amp;"_"&amp;J$54,データシート1!$A:$CE,MATCH("bc_"&amp;$C56,データシート1!$A$1:$CE$1,0),0),0)</f>
        <v>129.804</v>
      </c>
      <c r="K56" s="887">
        <f>IFERROR(VLOOKUP(年度マスタ!$K$4&amp;"_"&amp;K$54,データシート1!$A:$CE,MATCH("bc_"&amp;$C56,データシート1!$A$1:$CE$1,0),0),0)</f>
        <v>128.77699999999999</v>
      </c>
      <c r="L56" s="887">
        <f>IFERROR(VLOOKUP(年度マスタ!$K$4&amp;"_"&amp;L$54,データシート1!$A:$CE,MATCH("bc_"&amp;$C56,データシート1!$A$1:$CE$1,0),0),0)</f>
        <v>112.366</v>
      </c>
      <c r="M56" s="887">
        <f>IFERROR(VLOOKUP(年度マスタ!$K$4&amp;"_"&amp;M$54,データシート1!$A:$CE,MATCH("bc_"&amp;$C56,データシート1!$A$1:$CE$1,0),0),0)</f>
        <v>104.99</v>
      </c>
      <c r="N56" s="887">
        <f>IFERROR(VLOOKUP(年度マスタ!$K$4&amp;"_"&amp;N$54,データシート1!$A:$CE,MATCH("bc_"&amp;$C56,データシート1!$A$1:$CE$1,0),0),0)</f>
        <v>103.319</v>
      </c>
      <c r="O56" s="887">
        <f>IFERROR(VLOOKUP(年度マスタ!$K$4&amp;"_"&amp;O$54,データシート1!$A:$CE,MATCH("bc_"&amp;$C56,データシート1!$A$1:$CE$1,0),0),0)</f>
        <v>92.275999999999996</v>
      </c>
      <c r="P56" s="888">
        <f>IFERROR(VLOOKUP(年度マスタ!$K$4&amp;"_"&amp;P$54,データシート1!$A:$CE,MATCH("bc_"&amp;$C56,データシート1!$A$1:$CE$1,0),0),0)</f>
        <v>87.025000000000006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3.476</v>
      </c>
      <c r="H61" s="887">
        <f>IFERROR(VLOOKUP(年度マスタ!$K$4&amp;"_"&amp;H$54,データシート1!$A:$CE,MATCH("bc_"&amp;$C61,データシート1!$A$1:$CE$1,0),0),0)</f>
        <v>4.6740000000000004</v>
      </c>
      <c r="I61" s="887">
        <f>IFERROR(VLOOKUP(年度マスタ!$K$4&amp;"_"&amp;I$54,データシート1!$A:$CE,MATCH("bc_"&amp;$C61,データシート1!$A$1:$CE$1,0),0),0)</f>
        <v>3.9060000000000001</v>
      </c>
      <c r="J61" s="887">
        <f>IFERROR(VLOOKUP(年度マスタ!$K$4&amp;"_"&amp;J$54,データシート1!$A:$CE,MATCH("bc_"&amp;$C61,データシート1!$A$1:$CE$1,0),0),0)</f>
        <v>4.5599999999999996</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4.4020000000000001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8712.4</v>
      </c>
      <c r="K6" s="619">
        <f>VLOOKUP(年度マスタ!$K$4&amp;"_"&amp;K$5,データシート1!$A:$BT,MATCH("cb_"&amp;$G6,データシート1!$A$1:$BT$1,0),0)</f>
        <v>9361.2000000000007</v>
      </c>
      <c r="L6" s="619">
        <f>VLOOKUP(年度マスタ!$K$4&amp;"_"&amp;L$5,データシート1!$A:$BT,MATCH("cb_"&amp;$G6,データシート1!$A$1:$BT$1,0),0)</f>
        <v>10004.5</v>
      </c>
      <c r="M6" s="619">
        <f>VLOOKUP(年度マスタ!$K$4&amp;"_"&amp;M$5,データシート1!$A:$BT,MATCH("cb_"&amp;$G6,データシート1!$A$1:$BT$1,0),0)</f>
        <v>10726.4</v>
      </c>
      <c r="N6" s="619">
        <f>VLOOKUP(年度マスタ!$K$4&amp;"_"&amp;N$5,データシート1!$A:$BT,MATCH("cb_"&amp;$G6,データシート1!$A$1:$BT$1,0),0)</f>
        <v>11547.599999999989</v>
      </c>
      <c r="O6" s="619">
        <f>VLOOKUP(年度マスタ!$K$4&amp;"_"&amp;O$5,データシート1!$A:$BT,MATCH("cb_"&amp;$G6,データシート1!$A$1:$BT$1,0),0)</f>
        <v>12228.3</v>
      </c>
      <c r="P6" s="619">
        <f>VLOOKUP(年度マスタ!$K$4&amp;"_"&amp;P$5,データシート1!$A:$BT,MATCH("cb_"&amp;$G6,データシート1!$A$1:$BT$1,0),0)</f>
        <v>13074.3</v>
      </c>
      <c r="Q6" s="619">
        <f>VLOOKUP(年度マスタ!$K$4&amp;"_"&amp;Q$5,データシート1!$A:$BT,MATCH("cb_"&amp;$G6,データシート1!$A$1:$BT$1,0),0)</f>
        <v>14264.19999999999</v>
      </c>
      <c r="R6" s="633">
        <f>VLOOKUP(年度マスタ!$K$4&amp;"_"&amp;R$5,データシート1!$A:$BT,MATCH("cb_"&amp;$G6,データシート1!$A$1:$BT$1,0),0)</f>
        <v>16215.499999999975</v>
      </c>
      <c r="S6" s="568"/>
      <c r="T6" s="190"/>
      <c r="U6" s="581"/>
      <c r="V6" s="195"/>
      <c r="W6" s="195"/>
      <c r="X6" s="195"/>
      <c r="Y6" s="196" t="s">
        <v>372</v>
      </c>
      <c r="Z6" s="663" t="s">
        <v>373</v>
      </c>
      <c r="AA6" s="663"/>
      <c r="AB6" s="663"/>
      <c r="AC6" s="664">
        <f>SUM(AC7:AC8)</f>
        <v>431092</v>
      </c>
      <c r="AD6" s="664">
        <f>SUM(AD7:AD8)</f>
        <v>585772.21900000004</v>
      </c>
      <c r="AE6" s="665">
        <f>$AD6*3600/100000000</f>
        <v>21.087799884000002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3413.8</v>
      </c>
      <c r="K7" s="617">
        <f>VLOOKUP(年度マスタ!$K$4&amp;"_"&amp;K$5,データシート1!$A:$BT,MATCH("cb_"&amp;$G7,データシート1!$A$1:$BT$1,0),0)</f>
        <v>3745.3</v>
      </c>
      <c r="L7" s="617">
        <f>VLOOKUP(年度マスタ!$K$4&amp;"_"&amp;L$5,データシート1!$A:$BT,MATCH("cb_"&amp;$G7,データシート1!$A$1:$BT$1,0),0)</f>
        <v>3934.8999999999992</v>
      </c>
      <c r="M7" s="617">
        <f>VLOOKUP(年度マスタ!$K$4&amp;"_"&amp;M$5,データシート1!$A:$BT,MATCH("cb_"&amp;$G7,データシート1!$A$1:$BT$1,0),0)</f>
        <v>4253.3999999999996</v>
      </c>
      <c r="N7" s="617">
        <f>VLOOKUP(年度マスタ!$K$4&amp;"_"&amp;N$5,データシート1!$A:$BT,MATCH("cb_"&amp;$G7,データシート1!$A$1:$BT$1,0),0)</f>
        <v>4457.8999999999996</v>
      </c>
      <c r="O7" s="617">
        <f>VLOOKUP(年度マスタ!$K$4&amp;"_"&amp;O$5,データシート1!$A:$BT,MATCH("cb_"&amp;$G7,データシート1!$A$1:$BT$1,0),0)</f>
        <v>4489.7999999999984</v>
      </c>
      <c r="P7" s="617">
        <f>VLOOKUP(年度マスタ!$K$4&amp;"_"&amp;P$5,データシート1!$A:$BT,MATCH("cb_"&amp;$G7,データシート1!$A$1:$BT$1,0),0)</f>
        <v>4489.7999999999984</v>
      </c>
      <c r="Q7" s="617">
        <f>VLOOKUP(年度マスタ!$K$4&amp;"_"&amp;Q$5,データシート1!$A:$BT,MATCH("cb_"&amp;$G7,データシート1!$A$1:$BT$1,0),0)</f>
        <v>4489.7999999999984</v>
      </c>
      <c r="R7" s="634">
        <f>VLOOKUP(年度マスタ!$K$4&amp;"_"&amp;R$5,データシート1!$A:$BT,MATCH("cb_"&amp;$G7,データシート1!$A$1:$BT$1,0),0)</f>
        <v>4489.7999999999984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350260</v>
      </c>
      <c r="AD7" s="1022">
        <f>VLOOKUP(年度マスタ!$K$4&amp;"_"&amp;年度マスタ!$K$9,データシート3!A:AB,MATCH("ea_"&amp;$Y7&amp;"_年間発電",データシート3!$A$1:$AB$1,0),0)/10^3</f>
        <v>476710.723</v>
      </c>
      <c r="AE7" s="554">
        <f t="shared" ref="AE7:AE16" si="0">$AD7*3600/100000000</f>
        <v>17.161586027999999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80832</v>
      </c>
      <c r="AD8" s="1022">
        <f>VLOOKUP(年度マスタ!$K$4&amp;"_"&amp;年度マスタ!$K$9,データシート3!A:AB,MATCH("ea_"&amp;$Y8&amp;"_年間発電",データシート3!$A$1:$AB$1,0),0)/10^3</f>
        <v>109061.496</v>
      </c>
      <c r="AE8" s="554">
        <f t="shared" si="0"/>
        <v>3.9262138560000004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119</v>
      </c>
      <c r="AD10" s="666">
        <f>SUM(AD11:AD12)</f>
        <v>987.73</v>
      </c>
      <c r="AE10" s="667">
        <f t="shared" si="0"/>
        <v>3.5558279999999998E-2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2772.654</v>
      </c>
      <c r="P11" s="654">
        <f>VLOOKUP(年度マスタ!$K$4&amp;"_"&amp;P$5,データシート1!$A:$BT,MATCH("cb_"&amp;$G11,データシート1!$A$1:$BT$1,0),0)</f>
        <v>2772.654</v>
      </c>
      <c r="Q11" s="654">
        <f>VLOOKUP(年度マスタ!$K$4&amp;"_"&amp;Q$5,データシート1!$A:$BT,MATCH("cb_"&amp;$G11,データシート1!$A$1:$BT$1,0),0)</f>
        <v>2772.654</v>
      </c>
      <c r="R11" s="655">
        <f>VLOOKUP(年度マスタ!$K$4&amp;"_"&amp;R$5,データシート1!$A:$BT,MATCH("cb_"&amp;$G11,データシート1!$A$1:$BT$1,0),0)</f>
        <v>3464.3249999999998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12126.2</v>
      </c>
      <c r="K12" s="651">
        <f t="shared" ref="K12:Q12" si="1">SUM(K6:K11)</f>
        <v>13106.5</v>
      </c>
      <c r="L12" s="651">
        <f t="shared" si="1"/>
        <v>13939.4</v>
      </c>
      <c r="M12" s="651">
        <f t="shared" si="1"/>
        <v>14979.8</v>
      </c>
      <c r="N12" s="651">
        <f t="shared" si="1"/>
        <v>16005.499999999989</v>
      </c>
      <c r="O12" s="651">
        <f t="shared" si="1"/>
        <v>19490.753999999997</v>
      </c>
      <c r="P12" s="651">
        <f t="shared" si="1"/>
        <v>20336.753999999997</v>
      </c>
      <c r="Q12" s="651">
        <f t="shared" si="1"/>
        <v>21526.653999999988</v>
      </c>
      <c r="R12" s="652">
        <f t="shared" ref="R12" si="2">SUM(R6:R11)</f>
        <v>24169.624999999975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119</v>
      </c>
      <c r="AD12" s="1022">
        <f>VLOOKUP(年度マスタ!$K$4&amp;"_"&amp;年度マスタ!$K$9,データシート3!A:AB,MATCH("ea_"&amp;$Y12&amp;"_年間発電",データシート3!$A$1:$AB$1,0),0)/10^3</f>
        <v>987.73</v>
      </c>
      <c r="AE12" s="554">
        <f t="shared" si="0"/>
        <v>3.5558279999999998E-2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8.5963179699999994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36.383015780000001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10455.925488000001</v>
      </c>
      <c r="K19" s="615">
        <f>K6*別紙!$C5/100*別紙!$E5/10^3</f>
        <v>11234.563344</v>
      </c>
      <c r="L19" s="615">
        <f>L6*別紙!$C5/100*別紙!$E5/10^3</f>
        <v>12006.600539999999</v>
      </c>
      <c r="M19" s="615">
        <f>M6*別紙!$C5/100*別紙!$E5/10^3</f>
        <v>12872.967167999999</v>
      </c>
      <c r="N19" s="615">
        <f>N6*別紙!$C5/100*別紙!$E5/10^3</f>
        <v>13858.505711999986</v>
      </c>
      <c r="O19" s="615">
        <f>O6*別紙!$C5/100*別紙!$E5/10^3</f>
        <v>14675.427395999999</v>
      </c>
      <c r="P19" s="615">
        <f>P6*別紙!$C5/100*別紙!$E5/10^3</f>
        <v>15690.728916</v>
      </c>
      <c r="Q19" s="615">
        <f>Q6*別紙!$C5/100*別紙!$E5/10^3</f>
        <v>17118.751703999988</v>
      </c>
      <c r="R19" s="639">
        <f>R6*別紙!$C5/100*別紙!$E5/10^3</f>
        <v>19460.545859999966</v>
      </c>
      <c r="S19" s="572"/>
      <c r="T19" s="191"/>
      <c r="U19" s="588"/>
      <c r="W19" s="201"/>
      <c r="X19" s="201"/>
      <c r="Y19" s="173"/>
      <c r="Z19" s="628" t="s">
        <v>389</v>
      </c>
      <c r="AA19" s="671"/>
      <c r="AB19" s="672"/>
      <c r="AC19" s="673">
        <f>SUM($AC$6,$AC$9,$AC$10,$AC$13)</f>
        <v>431211</v>
      </c>
      <c r="AD19" s="673">
        <f>SUM($AD$6,$AD$9,$AD$10,$AD$13)</f>
        <v>586759.94900000002</v>
      </c>
      <c r="AE19" s="674">
        <f>SUM($AE$6,$AE$9,$AE$10,$AE$13,$AE$17,$AE$18)</f>
        <v>66.102691914000005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4515.6380880000006</v>
      </c>
      <c r="K20" s="617">
        <f>K7*別紙!$C6/100*別紙!$E6/10^3</f>
        <v>4954.1330280000002</v>
      </c>
      <c r="L20" s="617">
        <f>L7*別紙!$C6/100*別紙!$E6/10^3</f>
        <v>5204.9283239999995</v>
      </c>
      <c r="M20" s="617">
        <f>M7*別紙!$C6/100*別紙!$E6/10^3</f>
        <v>5626.2273839999998</v>
      </c>
      <c r="N20" s="617">
        <f>N7*別紙!$C6/100*別紙!$E6/10^3</f>
        <v>5896.7318039999991</v>
      </c>
      <c r="O20" s="617">
        <f>O7*別紙!$C6/100*別紙!$E6/10^3</f>
        <v>5938.9278479999966</v>
      </c>
      <c r="P20" s="617">
        <f>P7*別紙!$C6/100*別紙!$E6/10^3</f>
        <v>5938.9278479999966</v>
      </c>
      <c r="Q20" s="617">
        <f>Q7*別紙!$C6/100*別紙!$E6/10^3</f>
        <v>5938.9278479999966</v>
      </c>
      <c r="R20" s="634">
        <f>R7*別紙!$C6/100*別紙!$E6/10^3</f>
        <v>5938.9278479999966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19430.759232</v>
      </c>
      <c r="P24" s="654">
        <f>P11*別紙!$C10/100*別紙!$E10/10^3</f>
        <v>19430.759232</v>
      </c>
      <c r="Q24" s="654">
        <f>Q11*別紙!$C10/100*別紙!$E10/10^3</f>
        <v>19430.759232</v>
      </c>
      <c r="R24" s="655">
        <f>R11*別紙!$C10/100*別紙!$E10/10^3</f>
        <v>24277.989600000001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14971.563576</v>
      </c>
      <c r="K25" s="657">
        <f t="shared" si="3"/>
        <v>16188.696372</v>
      </c>
      <c r="L25" s="657">
        <f t="shared" si="3"/>
        <v>17211.528864</v>
      </c>
      <c r="M25" s="657">
        <f t="shared" si="3"/>
        <v>18499.194552000001</v>
      </c>
      <c r="N25" s="657">
        <f t="shared" si="3"/>
        <v>19755.237515999986</v>
      </c>
      <c r="O25" s="657">
        <f t="shared" si="3"/>
        <v>40045.114475999995</v>
      </c>
      <c r="P25" s="657">
        <f t="shared" si="3"/>
        <v>41060.415995999996</v>
      </c>
      <c r="Q25" s="657">
        <f t="shared" si="3"/>
        <v>42488.438783999984</v>
      </c>
      <c r="R25" s="658">
        <f t="shared" ref="R25" si="4">SUM(R19:R24)</f>
        <v>49677.463307999962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1438710.27233255</v>
      </c>
      <c r="K26" s="654">
        <f>(VLOOKUP(年度マスタ!$K$4&amp;"_"&amp;K$18,データシート1!$A:$BT,MATCH("da_合計",データシート1!$A$1:$BT$1,0),0))/10^3</f>
        <v>1316822.6472471869</v>
      </c>
      <c r="L26" s="654">
        <f>(VLOOKUP(年度マスタ!$K$4&amp;"_"&amp;L$18,データシート1!$A:$BT,MATCH("da_合計",データシート1!$A$1:$BT$1,0),0))/10^3</f>
        <v>1112106.8766099007</v>
      </c>
      <c r="M26" s="654">
        <f>(VLOOKUP(年度マスタ!$K$4&amp;"_"&amp;M$18,データシート1!$A:$BT,MATCH("da_合計",データシート1!$A$1:$BT$1,0),0))/10^3</f>
        <v>904028.78060660476</v>
      </c>
      <c r="N26" s="654">
        <f>(VLOOKUP(年度マスタ!$K$4&amp;"_"&amp;N$18,データシート1!$A:$BT,MATCH("da_合計",データシート1!$A$1:$BT$1,0),0))/10^3</f>
        <v>867782.75172744074</v>
      </c>
      <c r="O26" s="654">
        <f>(VLOOKUP(年度マスタ!$K$4&amp;"_"&amp;O$18,データシート1!$A:$BT,MATCH("da_合計",データシート1!$A$1:$BT$1,0),0))/10^3</f>
        <v>744203.27558285929</v>
      </c>
      <c r="P26" s="654">
        <f>(VLOOKUP(年度マスタ!$K$4&amp;"_"&amp;P$18,データシート1!$A:$BT,MATCH("da_合計",データシート1!$A$1:$BT$1,0),0))/10^3</f>
        <v>698240.19897118607</v>
      </c>
      <c r="Q26" s="654">
        <f>(VLOOKUP(年度マスタ!$K$4&amp;"_"&amp;Q$18,データシート1!$A:$BT,MATCH("da_合計",データシート1!$A$1:$BT$1,0),0))/10^3</f>
        <v>757774.76564355334</v>
      </c>
      <c r="R26" s="655">
        <f>Q26</f>
        <v>757774.76564355334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1.0406239438137135E-2</v>
      </c>
      <c r="K27" s="839">
        <f t="shared" ref="K27:P27" si="5">K25/K26</f>
        <v>1.229375603908576E-2</v>
      </c>
      <c r="L27" s="839">
        <f t="shared" si="5"/>
        <v>1.547650610386197E-2</v>
      </c>
      <c r="M27" s="839">
        <f t="shared" si="5"/>
        <v>2.0463059306128521E-2</v>
      </c>
      <c r="N27" s="839">
        <f t="shared" si="5"/>
        <v>2.276518803430291E-2</v>
      </c>
      <c r="O27" s="839">
        <f t="shared" si="5"/>
        <v>5.3809376805868933E-2</v>
      </c>
      <c r="P27" s="839">
        <f t="shared" si="5"/>
        <v>5.8805574437707814E-2</v>
      </c>
      <c r="Q27" s="839">
        <f>Q25/Q26</f>
        <v>5.6070010127502651E-2</v>
      </c>
      <c r="R27" s="840">
        <f>R25/R26</f>
        <v>6.5557030347679249E-2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6.5557030347679249E-2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0.77431972612823019</v>
      </c>
      <c r="AA52" s="173"/>
      <c r="AB52" s="678" t="s">
        <v>413</v>
      </c>
      <c r="AC52" s="679">
        <f>$AD6</f>
        <v>585772.21900000004</v>
      </c>
      <c r="AD52" s="680">
        <f>R19+R20</f>
        <v>25399.473707999961</v>
      </c>
      <c r="AE52" s="681">
        <f t="shared" ref="AE52:AE54" si="6">IFERROR(AD52/AC52,"-")</f>
        <v>4.3360666286565493E-2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171014.81664355332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987.73</v>
      </c>
      <c r="AD54" s="679">
        <f>R22</f>
        <v>0</v>
      </c>
      <c r="AE54" s="681">
        <f t="shared" si="6"/>
        <v>0</v>
      </c>
      <c r="AF54" s="473"/>
      <c r="AG54" s="41"/>
      <c r="AH54" s="420"/>
      <c r="AI54" s="442" t="s">
        <v>440</v>
      </c>
      <c r="AJ54" s="443">
        <f>VLOOKUP(年度マスタ!$K$4&amp;"_"&amp;AJ$53,データシート1!$A$1:$BT$2000,MATCH("ca_太陽光発電（10kW未満）",データシート1!$A$1:$BT$1,0),0)</f>
        <v>2376</v>
      </c>
      <c r="AK54" s="443">
        <f>VLOOKUP(年度マスタ!$K$4&amp;"_"&amp;AK$53,データシート1!$A$1:$BT$2000,MATCH("ca_太陽光発電（10kW未満）",データシート1!$A$1:$BT$1,0),0)</f>
        <v>2523</v>
      </c>
      <c r="AL54" s="443">
        <f>VLOOKUP(年度マスタ!$K$4&amp;"_"&amp;AL$53,データシート1!$A$1:$BT$2000,MATCH("ca_太陽光発電（10kW未満）",データシート1!$A$1:$BT$1,0),0)</f>
        <v>2667</v>
      </c>
      <c r="AM54" s="443">
        <f>VLOOKUP(年度マスタ!$K$4&amp;"_"&amp;AM$53,データシート1!$A$1:$BT$2000,MATCH("ca_太陽光発電（10kW未満）",データシート1!$A$1:$BT$1,0),0)</f>
        <v>2826</v>
      </c>
      <c r="AN54" s="443">
        <f>VLOOKUP(年度マスタ!$K$4&amp;"_"&amp;AN$53,データシート1!$A$1:$BT$2000,MATCH("ca_太陽光発電（10kW未満）",データシート1!$A$1:$BT$1,0),0)</f>
        <v>3012</v>
      </c>
      <c r="AO54" s="443">
        <f>VLOOKUP(年度マスタ!$K$4&amp;"_"&amp;AO$53,データシート1!$A$1:$BT$2000,MATCH("ca_太陽光発電（10kW未満）",データシート1!$A$1:$BT$1,0),0)</f>
        <v>3165</v>
      </c>
      <c r="AP54" s="443">
        <f>VLOOKUP(年度マスタ!$K$4&amp;"_"&amp;AP$53,データシート1!$A$1:$BT$2000,MATCH("ca_太陽光発電（10kW未満）",データシート1!$A$1:$BT$1,0),0)</f>
        <v>3343</v>
      </c>
      <c r="AQ54" s="443">
        <f>VLOOKUP(年度マスタ!$K$4&amp;"_"&amp;AQ$53,データシート1!$A$1:$BT$2000,MATCH("ca_太陽光発電（10kW未満）",データシート1!$A$1:$BT$1,0),0)</f>
        <v>3596</v>
      </c>
      <c r="AR54" s="443">
        <f>VLOOKUP(年度マスタ!$K$4&amp;"_"&amp;AR$53,データシート1!$A$1:$BT$2000,MATCH("ca_太陽光発電（10kW未満）",データシート1!$A$1:$BT$1,0),0)</f>
        <v>3994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日野市</v>
      </c>
      <c r="AZ12" s="1023" t="str">
        <f>年度マスタ!$K4</f>
        <v>13212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日野市</v>
      </c>
      <c r="AZ4" s="1038" t="str">
        <f>年度マスタ!$K4</f>
        <v>13212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12</v>
      </c>
      <c r="H7" s="701">
        <f t="shared" si="0"/>
        <v>13</v>
      </c>
      <c r="I7" s="701">
        <f t="shared" si="0"/>
        <v>13</v>
      </c>
      <c r="J7" s="701">
        <f t="shared" si="0"/>
        <v>10</v>
      </c>
      <c r="K7" s="702">
        <f t="shared" si="0"/>
        <v>9</v>
      </c>
      <c r="L7" s="702">
        <f t="shared" si="0"/>
        <v>9</v>
      </c>
      <c r="M7" s="702">
        <f t="shared" si="0"/>
        <v>9</v>
      </c>
      <c r="N7" s="702">
        <f t="shared" si="0"/>
        <v>9</v>
      </c>
      <c r="O7" s="702">
        <f>SUM(O8:O13)</f>
        <v>9</v>
      </c>
      <c r="P7" s="702">
        <f t="shared" si="0"/>
        <v>9</v>
      </c>
      <c r="Q7" s="703">
        <f>SUM(Q8:Q13)</f>
        <v>8</v>
      </c>
      <c r="R7" s="909">
        <f t="shared" si="0"/>
        <v>142.89699999999999</v>
      </c>
      <c r="S7" s="910">
        <f t="shared" si="0"/>
        <v>175.46900000000002</v>
      </c>
      <c r="T7" s="910">
        <f t="shared" si="0"/>
        <v>167.155</v>
      </c>
      <c r="U7" s="910">
        <f t="shared" si="0"/>
        <v>153.595</v>
      </c>
      <c r="V7" s="910">
        <f t="shared" si="0"/>
        <v>134.364</v>
      </c>
      <c r="W7" s="910">
        <f t="shared" si="0"/>
        <v>128.77700000000002</v>
      </c>
      <c r="X7" s="910">
        <f t="shared" si="0"/>
        <v>112.366</v>
      </c>
      <c r="Y7" s="910">
        <f t="shared" si="0"/>
        <v>104.99</v>
      </c>
      <c r="Z7" s="910">
        <f>SUM(Z8:Z13)</f>
        <v>103.31899999999999</v>
      </c>
      <c r="AA7" s="910">
        <f>SUM(AA8:AA13)</f>
        <v>92.27600000000001</v>
      </c>
      <c r="AB7" s="911">
        <f t="shared" si="0"/>
        <v>91.426999999999992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119.324</v>
      </c>
      <c r="S10" s="916">
        <f>VLOOKUP($D$3&amp;"_"&amp;S$3,データシート1!$A:$BU,MATCH($R$2&amp;"_"&amp;$C10,データシート1!$A$1:$BU$1,0),0)</f>
        <v>144.84800000000001</v>
      </c>
      <c r="T10" s="916">
        <f>VLOOKUP($D$3&amp;"_"&amp;T$3,データシート1!$A:$BU,MATCH($R$2&amp;"_"&amp;$C10,データシート1!$A$1:$BU$1,0),0)</f>
        <v>133.303</v>
      </c>
      <c r="U10" s="916">
        <f>VLOOKUP($D$3&amp;"_"&amp;U$3,データシート1!$A:$BU,MATCH($R$2&amp;"_"&amp;$C10,データシート1!$A$1:$BU$1,0),0)</f>
        <v>112.893</v>
      </c>
      <c r="V10" s="916">
        <f>VLOOKUP($D$3&amp;"_"&amp;V$3,データシート1!$A:$BU,MATCH($R$2&amp;"_"&amp;$C10,データシート1!$A$1:$BU$1,0),0)</f>
        <v>96.271000000000001</v>
      </c>
      <c r="W10" s="916">
        <f>VLOOKUP($D$3&amp;"_"&amp;W$3,データシート1!$A:$BU,MATCH($R$2&amp;"_"&amp;$C10,データシート1!$A$1:$BU$1,0),0)</f>
        <v>99.23</v>
      </c>
      <c r="X10" s="916">
        <f>VLOOKUP($D$3&amp;"_"&amp;X$3,データシート1!$A:$BU,MATCH($R$2&amp;"_"&amp;$C10,データシート1!$A$1:$BU$1,0),0)</f>
        <v>83.668999999999997</v>
      </c>
      <c r="Y10" s="916">
        <f>VLOOKUP($D$3&amp;"_"&amp;Y$3,データシート1!$A:$BU,MATCH($R$2&amp;"_"&amp;$C10,データシート1!$A$1:$BU$1,0),0)</f>
        <v>77.706999999999994</v>
      </c>
      <c r="Z10" s="916">
        <f>VLOOKUP($D$3&amp;"_"&amp;Z$3,データシート1!$A:$BU,MATCH($R$2&amp;"_"&amp;$C10,データシート1!$A$1:$BU$1,0),0)</f>
        <v>75.477999999999994</v>
      </c>
      <c r="AA10" s="916">
        <f>VLOOKUP($D$3&amp;"_"&amp;AA$3,データシート1!$A:$BU,MATCH($R$2&amp;"_"&amp;$C10,データシート1!$A$1:$BU$1,0),0)</f>
        <v>66.572000000000003</v>
      </c>
      <c r="AB10" s="917">
        <f>VLOOKUP($D$3&amp;"_"&amp;AB$3,データシート1!$A:$BU,MATCH($R$2&amp;"_"&amp;$C10,データシート1!$A$1:$BU$1,0),0)</f>
        <v>65.135999999999996</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23.573</v>
      </c>
      <c r="S11" s="916">
        <f>VLOOKUP($D$3&amp;"_"&amp;S$3,データシート1!$A:$BU,MATCH($R$2&amp;"_"&amp;$C11,データシート1!$A$1:$BU$1,0),0)</f>
        <v>30.621000000000002</v>
      </c>
      <c r="T11" s="916">
        <f>VLOOKUP($D$3&amp;"_"&amp;T$3,データシート1!$A:$BU,MATCH($R$2&amp;"_"&amp;$C11,データシート1!$A$1:$BU$1,0),0)</f>
        <v>33.852000000000004</v>
      </c>
      <c r="U11" s="916">
        <f>VLOOKUP($D$3&amp;"_"&amp;U$3,データシート1!$A:$BU,MATCH($R$2&amp;"_"&amp;$C11,データシート1!$A$1:$BU$1,0),0)</f>
        <v>40.701999999999998</v>
      </c>
      <c r="V11" s="916">
        <f>VLOOKUP($D$3&amp;"_"&amp;V$3,データシート1!$A:$BU,MATCH($R$2&amp;"_"&amp;$C11,データシート1!$A$1:$BU$1,0),0)</f>
        <v>38.093000000000004</v>
      </c>
      <c r="W11" s="916">
        <f>VLOOKUP($D$3&amp;"_"&amp;W$3,データシート1!$A:$BU,MATCH($R$2&amp;"_"&amp;$C11,データシート1!$A$1:$BU$1,0),0)</f>
        <v>29.547000000000004</v>
      </c>
      <c r="X11" s="916">
        <f>VLOOKUP($D$3&amp;"_"&amp;X$3,データシート1!$A:$BU,MATCH($R$2&amp;"_"&amp;$C11,データシート1!$A$1:$BU$1,0),0)</f>
        <v>28.696999999999999</v>
      </c>
      <c r="Y11" s="916">
        <f>VLOOKUP($D$3&amp;"_"&amp;Y$3,データシート1!$A:$BU,MATCH($R$2&amp;"_"&amp;$C11,データシート1!$A$1:$BU$1,0),0)</f>
        <v>27.283000000000001</v>
      </c>
      <c r="Z11" s="916">
        <f>VLOOKUP($D$3&amp;"_"&amp;Z$3,データシート1!$A:$BU,MATCH($R$2&amp;"_"&amp;$C11,データシート1!$A$1:$BU$1,0),0)</f>
        <v>27.840999999999998</v>
      </c>
      <c r="AA11" s="916">
        <f>VLOOKUP($D$3&amp;"_"&amp;AA$3,データシート1!$A:$BU,MATCH($R$2&amp;"_"&amp;$C11,データシート1!$A$1:$BU$1,0),0)</f>
        <v>25.704000000000001</v>
      </c>
      <c r="AB11" s="917">
        <f>VLOOKUP($D$3&amp;"_"&amp;AB$3,データシート1!$A:$BU,MATCH($R$2&amp;"_"&amp;$C11,データシート1!$A$1:$BU$1,0),0)</f>
        <v>26.290999999999997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119.324</v>
      </c>
      <c r="S26" s="925">
        <f>VLOOKUP($D$3&amp;"_"&amp;S$3,データシート2!$A:$SI,MATCH($R$2&amp;"_"&amp;$B26,データシート2!$A$1:$SI$1,0),0)</f>
        <v>144.84800000000001</v>
      </c>
      <c r="T26" s="925">
        <f>VLOOKUP($D$3&amp;"_"&amp;T$3,データシート2!$A:$SI,MATCH($R$2&amp;"_"&amp;$B26,データシート2!$A$1:$SI$1,0),0)</f>
        <v>133.303</v>
      </c>
      <c r="U26" s="925">
        <f>VLOOKUP($D$3&amp;"_"&amp;U$3,データシート2!$A:$SI,MATCH($R$2&amp;"_"&amp;$B26,データシート2!$A$1:$SI$1,0),0)</f>
        <v>112.893</v>
      </c>
      <c r="V26" s="925">
        <f>VLOOKUP($D$3&amp;"_"&amp;V$3,データシート2!$A:$SI,MATCH($R$2&amp;"_"&amp;$B26,データシート2!$A$1:$SI$1,0),0)</f>
        <v>96.271000000000001</v>
      </c>
      <c r="W26" s="925">
        <f>VLOOKUP($D$3&amp;"_"&amp;W$3,データシート2!$A:$SI,MATCH($R$2&amp;"_"&amp;$B26,データシート2!$A$1:$SI$1,0),0)</f>
        <v>99.23</v>
      </c>
      <c r="X26" s="925">
        <f>VLOOKUP($D$3&amp;"_"&amp;X$3,データシート2!$A:$SI,MATCH($R$2&amp;"_"&amp;$B26,データシート2!$A$1:$SI$1,0),0)</f>
        <v>83.668999999999997</v>
      </c>
      <c r="Y26" s="925">
        <f>VLOOKUP($D$3&amp;"_"&amp;Y$3,データシート2!$A:$SI,MATCH($R$2&amp;"_"&amp;$B26,データシート2!$A$1:$SI$1,0),0)</f>
        <v>77.706999999999994</v>
      </c>
      <c r="Z26" s="925">
        <f>VLOOKUP($D$3&amp;"_"&amp;Z$3,データシート2!$A:$SI,MATCH($R$2&amp;"_"&amp;$B26,データシート2!$A$1:$SI$1,0),0)</f>
        <v>75.477999999999994</v>
      </c>
      <c r="AA26" s="925">
        <f>VLOOKUP($D$3&amp;"_"&amp;AA$3,データシート2!$A:$SI,MATCH($R$2&amp;"_"&amp;$B26,データシート2!$A$1:$SI$1,0),0)</f>
        <v>66.572000000000003</v>
      </c>
      <c r="AB26" s="926">
        <f>VLOOKUP($D$3&amp;"_"&amp;AB$3,データシート2!$A:$SI,MATCH($R$2&amp;"_"&amp;$B26,データシート2!$A$1:$SI$1,0),0)</f>
        <v>65.135999999999996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9.2479999999999993</v>
      </c>
      <c r="S27" s="928">
        <f>VLOOKUP($D$3&amp;"_"&amp;S$3,データシート2!$A:$SI,MATCH($R$2&amp;"_"&amp;$C27,データシート2!$A$1:$SI$1,0),0)</f>
        <v>10.215</v>
      </c>
      <c r="T27" s="928">
        <f>VLOOKUP($D$3&amp;"_"&amp;T$3,データシート2!$A:$SI,MATCH($R$2&amp;"_"&amp;$C27,データシート2!$A$1:$SI$1,0),0)</f>
        <v>10.234999999999999</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35.982999999999997</v>
      </c>
      <c r="S34" s="938">
        <f>VLOOKUP($D$3&amp;"_"&amp;S$3,データシート2!$A:$SI,MATCH($R$2&amp;"_"&amp;$C34,データシート2!$A$1:$SI$1,0),0)</f>
        <v>44.548999999999999</v>
      </c>
      <c r="T34" s="938">
        <f>VLOOKUP($D$3&amp;"_"&amp;T$3,データシート2!$A:$SI,MATCH($R$2&amp;"_"&amp;$C34,データシート2!$A$1:$SI$1,0),0)</f>
        <v>32.447000000000003</v>
      </c>
      <c r="U34" s="938">
        <f>VLOOKUP($D$3&amp;"_"&amp;U$3,データシート2!$A:$SI,MATCH($R$2&amp;"_"&amp;$C34,データシート2!$A$1:$SI$1,0),0)</f>
        <v>28.268000000000001</v>
      </c>
      <c r="V34" s="938">
        <f>VLOOKUP($D$3&amp;"_"&amp;V$3,データシート2!$A:$SI,MATCH($R$2&amp;"_"&amp;$C34,データシート2!$A$1:$SI$1,0),0)</f>
        <v>26.323</v>
      </c>
      <c r="W34" s="938">
        <f>VLOOKUP($D$3&amp;"_"&amp;W$3,データシート2!$A:$SI,MATCH($R$2&amp;"_"&amp;$C34,データシート2!$A$1:$SI$1,0),0)</f>
        <v>22.582000000000001</v>
      </c>
      <c r="X34" s="938">
        <f>VLOOKUP($D$3&amp;"_"&amp;X$3,データシート2!$A:$SI,MATCH($R$2&amp;"_"&amp;$C34,データシート2!$A$1:$SI$1,0),0)</f>
        <v>21.128</v>
      </c>
      <c r="Y34" s="938">
        <f>VLOOKUP($D$3&amp;"_"&amp;Y$3,データシート2!$A:$SI,MATCH($R$2&amp;"_"&amp;$C34,データシート2!$A$1:$SI$1,0),0)</f>
        <v>20.428000000000001</v>
      </c>
      <c r="Z34" s="938">
        <f>VLOOKUP($D$3&amp;"_"&amp;Z$3,データシート2!$A:$SI,MATCH($R$2&amp;"_"&amp;$C34,データシート2!$A$1:$SI$1,0),0)</f>
        <v>18.954000000000001</v>
      </c>
      <c r="AA34" s="938">
        <f>VLOOKUP($D$3&amp;"_"&amp;AA$3,データシート2!$A:$SI,MATCH($R$2&amp;"_"&amp;$C34,データシート2!$A$1:$SI$1,0),0)</f>
        <v>16.722000000000001</v>
      </c>
      <c r="AB34" s="939">
        <f>VLOOKUP($D$3&amp;"_"&amp;AB$3,データシート2!$A:$SI,MATCH($R$2&amp;"_"&amp;$C34,データシート2!$A$1:$SI$1,0),0)</f>
        <v>14.939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5.4640000000000004</v>
      </c>
      <c r="S48" s="938">
        <f>VLOOKUP($D$3&amp;"_"&amp;S$3,データシート2!$A:$SI,MATCH($R$2&amp;"_"&amp;$C48,データシート2!$A$1:$SI$1,0),0)</f>
        <v>2.2970000000000002</v>
      </c>
      <c r="T48" s="938">
        <f>VLOOKUP($D$3&amp;"_"&amp;T$3,データシート2!$A:$SI,MATCH($R$2&amp;"_"&amp;$C48,データシート2!$A$1:$SI$1,0),0)</f>
        <v>0.92400000000000004</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3.3980000000000001</v>
      </c>
      <c r="S49" s="938">
        <f>VLOOKUP($D$3&amp;"_"&amp;S$3,データシート2!$A:$SI,MATCH($R$2&amp;"_"&amp;$C49,データシート2!$A$1:$SI$1,0),0)</f>
        <v>15.579000000000001</v>
      </c>
      <c r="T49" s="938">
        <f>VLOOKUP($D$3&amp;"_"&amp;T$3,データシート2!$A:$SI,MATCH($R$2&amp;"_"&amp;$C49,データシート2!$A$1:$SI$1,0),0)</f>
        <v>16.463000000000001</v>
      </c>
      <c r="U49" s="938">
        <f>VLOOKUP($D$3&amp;"_"&amp;U$3,データシート2!$A:$SI,MATCH($R$2&amp;"_"&amp;$C49,データシート2!$A$1:$SI$1,0),0)</f>
        <v>15.760999999999999</v>
      </c>
      <c r="V49" s="938">
        <f>VLOOKUP($D$3&amp;"_"&amp;V$3,データシート2!$A:$SI,MATCH($R$2&amp;"_"&amp;$C49,データシート2!$A$1:$SI$1,0),0)</f>
        <v>4.5110000000000001</v>
      </c>
      <c r="W49" s="938">
        <f>VLOOKUP($D$3&amp;"_"&amp;W$3,データシート2!$A:$SI,MATCH($R$2&amp;"_"&amp;$C49,データシート2!$A$1:$SI$1,0),0)</f>
        <v>15.238</v>
      </c>
      <c r="X49" s="938">
        <f>VLOOKUP($D$3&amp;"_"&amp;X$3,データシート2!$A:$SI,MATCH($R$2&amp;"_"&amp;$C49,データシート2!$A$1:$SI$1,0),0)</f>
        <v>14.189</v>
      </c>
      <c r="Y49" s="938">
        <f>VLOOKUP($D$3&amp;"_"&amp;Y$3,データシート2!$A:$SI,MATCH($R$2&amp;"_"&amp;$C49,データシート2!$A$1:$SI$1,0),0)</f>
        <v>13.516</v>
      </c>
      <c r="Z49" s="938">
        <f>VLOOKUP($D$3&amp;"_"&amp;Z$3,データシート2!$A:$SI,MATCH($R$2&amp;"_"&amp;$C49,データシート2!$A$1:$SI$1,0),0)</f>
        <v>14.048</v>
      </c>
      <c r="AA49" s="938">
        <f>VLOOKUP($D$3&amp;"_"&amp;AA$3,データシート2!$A:$SI,MATCH($R$2&amp;"_"&amp;$C49,データシート2!$A$1:$SI$1,0),0)</f>
        <v>13.116</v>
      </c>
      <c r="AB49" s="939">
        <f>VLOOKUP($D$3&amp;"_"&amp;AB$3,データシート2!$A:$SI,MATCH($R$2&amp;"_"&amp;$C49,データシート2!$A$1:$SI$1,0),0)</f>
        <v>12.513999999999999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65.230999999999995</v>
      </c>
      <c r="S51" s="938">
        <f>VLOOKUP($D$3&amp;"_"&amp;S$3,データシート2!$A:$SI,MATCH($R$2&amp;"_"&amp;$C51,データシート2!$A$1:$SI$1,0),0)</f>
        <v>72.207999999999998</v>
      </c>
      <c r="T51" s="938">
        <f>VLOOKUP($D$3&amp;"_"&amp;T$3,データシート2!$A:$SI,MATCH($R$2&amp;"_"&amp;$C51,データシート2!$A$1:$SI$1,0),0)</f>
        <v>73.233999999999995</v>
      </c>
      <c r="U51" s="938">
        <f>VLOOKUP($D$3&amp;"_"&amp;U$3,データシート2!$A:$SI,MATCH($R$2&amp;"_"&amp;$C51,データシート2!$A$1:$SI$1,0),0)</f>
        <v>68.864000000000004</v>
      </c>
      <c r="V51" s="938">
        <f>VLOOKUP($D$3&amp;"_"&amp;V$3,データシート2!$A:$SI,MATCH($R$2&amp;"_"&amp;$C51,データシート2!$A$1:$SI$1,0),0)</f>
        <v>65.436999999999998</v>
      </c>
      <c r="W51" s="938">
        <f>VLOOKUP($D$3&amp;"_"&amp;W$3,データシート2!$A:$SI,MATCH($R$2&amp;"_"&amp;$C51,データシート2!$A$1:$SI$1,0),0)</f>
        <v>61.41</v>
      </c>
      <c r="X51" s="938">
        <f>VLOOKUP($D$3&amp;"_"&amp;X$3,データシート2!$A:$SI,MATCH($R$2&amp;"_"&amp;$C51,データシート2!$A$1:$SI$1,0),0)</f>
        <v>48.351999999999997</v>
      </c>
      <c r="Y51" s="938">
        <f>VLOOKUP($D$3&amp;"_"&amp;Y$3,データシート2!$A:$SI,MATCH($R$2&amp;"_"&amp;$C51,データシート2!$A$1:$SI$1,0),0)</f>
        <v>43.762999999999998</v>
      </c>
      <c r="Z51" s="938">
        <f>VLOOKUP($D$3&amp;"_"&amp;Z$3,データシート2!$A:$SI,MATCH($R$2&amp;"_"&amp;$C51,データシート2!$A$1:$SI$1,0),0)</f>
        <v>42.475999999999999</v>
      </c>
      <c r="AA51" s="938">
        <f>VLOOKUP($D$3&amp;"_"&amp;AA$3,データシート2!$A:$SI,MATCH($R$2&amp;"_"&amp;$C51,データシート2!$A$1:$SI$1,0),0)</f>
        <v>36.734000000000002</v>
      </c>
      <c r="AB51" s="939">
        <f>VLOOKUP($D$3&amp;"_"&amp;AB$3,データシート2!$A:$SI,MATCH($R$2&amp;"_"&amp;$C51,データシート2!$A$1:$SI$1,0),0)</f>
        <v>37.683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13.782999999999999</v>
      </c>
      <c r="S53" s="925">
        <f>VLOOKUP($D$3&amp;"_"&amp;S$3,データシート2!$A:$SI,MATCH($R$2&amp;"_"&amp;$B53,データシート2!$A$1:$SI$1,0),0)</f>
        <v>18.79</v>
      </c>
      <c r="T53" s="925">
        <f>VLOOKUP($D$3&amp;"_"&amp;T$3,データシート2!$A:$SI,MATCH($R$2&amp;"_"&amp;$B53,データシート2!$A$1:$SI$1,0),0)</f>
        <v>23.238</v>
      </c>
      <c r="U53" s="925">
        <f>VLOOKUP($D$3&amp;"_"&amp;U$3,データシート2!$A:$SI,MATCH($R$2&amp;"_"&amp;$B53,データシート2!$A$1:$SI$1,0),0)</f>
        <v>22.596</v>
      </c>
      <c r="V53" s="925">
        <f>VLOOKUP($D$3&amp;"_"&amp;V$3,データシート2!$A:$SI,MATCH($R$2&amp;"_"&amp;$B53,データシート2!$A$1:$SI$1,0),0)</f>
        <v>20.991</v>
      </c>
      <c r="W53" s="925">
        <f>VLOOKUP($D$3&amp;"_"&amp;W$3,データシート2!$A:$SI,MATCH($R$2&amp;"_"&amp;$B53,データシート2!$A$1:$SI$1,0),0)</f>
        <v>12.454000000000001</v>
      </c>
      <c r="X53" s="925">
        <f>VLOOKUP($D$3&amp;"_"&amp;X$3,データシート2!$A:$SI,MATCH($R$2&amp;"_"&amp;$B53,データシート2!$A$1:$SI$1,0),0)</f>
        <v>12.128</v>
      </c>
      <c r="Y53" s="925">
        <f>VLOOKUP($D$3&amp;"_"&amp;Y$3,データシート2!$A:$SI,MATCH($R$2&amp;"_"&amp;$B53,データシート2!$A$1:$SI$1,0),0)</f>
        <v>11.672000000000001</v>
      </c>
      <c r="Z53" s="925">
        <f>VLOOKUP($D$3&amp;"_"&amp;Z$3,データシート2!$A:$SI,MATCH($R$2&amp;"_"&amp;$B53,データシート2!$A$1:$SI$1,0),0)</f>
        <v>12.382</v>
      </c>
      <c r="AA53" s="925">
        <f>VLOOKUP($D$3&amp;"_"&amp;AA$3,データシート2!$A:$SI,MATCH($R$2&amp;"_"&amp;$B53,データシート2!$A$1:$SI$1,0),0)</f>
        <v>12.3</v>
      </c>
      <c r="AB53" s="926">
        <f>VLOOKUP($D$3&amp;"_"&amp;AB$3,データシート2!$A:$SI,MATCH($R$2&amp;"_"&amp;$B53,データシート2!$A$1:$SI$1,0),0)</f>
        <v>16.254999999999999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2.2509999999999999</v>
      </c>
      <c r="U54" s="928">
        <f>VLOOKUP($D$3&amp;"_"&amp;U$3,データシート2!$A:$SI,MATCH($R$2&amp;"_"&amp;$C54,データシート2!$A$1:$SI$1,0),0)</f>
        <v>2.7250000000000001</v>
      </c>
      <c r="V54" s="928">
        <f>VLOOKUP($D$3&amp;"_"&amp;V$3,データシート2!$A:$SI,MATCH($R$2&amp;"_"&amp;$C54,データシート2!$A$1:$SI$1,0),0)</f>
        <v>2.95</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13.782999999999999</v>
      </c>
      <c r="S61" s="944">
        <f>VLOOKUP($D$3&amp;"_"&amp;S$3,データシート2!$A:$SI,MATCH($R$2&amp;"_"&amp;$C61,データシート2!$A$1:$SI$1,0),0)</f>
        <v>18.79</v>
      </c>
      <c r="T61" s="944">
        <f>VLOOKUP($D$3&amp;"_"&amp;T$3,データシート2!$A:$SI,MATCH($R$2&amp;"_"&amp;$C61,データシート2!$A$1:$SI$1,0),0)</f>
        <v>20.986999999999998</v>
      </c>
      <c r="U61" s="944">
        <f>VLOOKUP($D$3&amp;"_"&amp;U$3,データシート2!$A:$SI,MATCH($R$2&amp;"_"&amp;$C61,データシート2!$A$1:$SI$1,0),0)</f>
        <v>19.870999999999999</v>
      </c>
      <c r="V61" s="944">
        <f>VLOOKUP($D$3&amp;"_"&amp;V$3,データシート2!$A:$SI,MATCH($R$2&amp;"_"&amp;$C61,データシート2!$A$1:$SI$1,0),0)</f>
        <v>18.041</v>
      </c>
      <c r="W61" s="944">
        <f>VLOOKUP($D$3&amp;"_"&amp;W$3,データシート2!$A:$SI,MATCH($R$2&amp;"_"&amp;$C61,データシート2!$A$1:$SI$1,0),0)</f>
        <v>12.454000000000001</v>
      </c>
      <c r="X61" s="944">
        <f>VLOOKUP($D$3&amp;"_"&amp;X$3,データシート2!$A:$SI,MATCH($R$2&amp;"_"&amp;$C61,データシート2!$A$1:$SI$1,0),0)</f>
        <v>12.128</v>
      </c>
      <c r="Y61" s="944">
        <f>VLOOKUP($D$3&amp;"_"&amp;Y$3,データシート2!$A:$SI,MATCH($R$2&amp;"_"&amp;$C61,データシート2!$A$1:$SI$1,0),0)</f>
        <v>11.672000000000001</v>
      </c>
      <c r="Z61" s="944">
        <f>VLOOKUP($D$3&amp;"_"&amp;Z$3,データシート2!$A:$SI,MATCH($R$2&amp;"_"&amp;$C61,データシート2!$A$1:$SI$1,0),0)</f>
        <v>12.382</v>
      </c>
      <c r="AA61" s="944">
        <f>VLOOKUP($D$3&amp;"_"&amp;AA$3,データシート2!$A:$SI,MATCH($R$2&amp;"_"&amp;$C61,データシート2!$A$1:$SI$1,0),0)</f>
        <v>12.3</v>
      </c>
      <c r="AB61" s="945">
        <f>VLOOKUP($D$3&amp;"_"&amp;AB$3,データシート2!$A:$SI,MATCH($R$2&amp;"_"&amp;$C61,データシート2!$A$1:$SI$1,0),0)</f>
        <v>16.254999999999999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7.5410000000000004</v>
      </c>
      <c r="V101" s="925">
        <f>VLOOKUP($D$3&amp;"_"&amp;V$3,データシート2!$A:$SI,MATCH($R$2&amp;"_"&amp;$B101,データシート2!$A$1:$SI$1,0),0)</f>
        <v>7.17</v>
      </c>
      <c r="W101" s="925">
        <f>VLOOKUP($D$3&amp;"_"&amp;W$3,データシート2!$A:$SI,MATCH($R$2&amp;"_"&amp;$B101,データシート2!$A$1:$SI$1,0),0)</f>
        <v>7.1120000000000001</v>
      </c>
      <c r="X101" s="925">
        <f>VLOOKUP($D$3&amp;"_"&amp;X$3,データシート2!$A:$SI,MATCH($R$2&amp;"_"&amp;$B101,データシート2!$A$1:$SI$1,0),0)</f>
        <v>6.7640000000000002</v>
      </c>
      <c r="Y101" s="925">
        <f>VLOOKUP($D$3&amp;"_"&amp;Y$3,データシート2!$A:$SI,MATCH($R$2&amp;"_"&amp;$B101,データシート2!$A$1:$SI$1,0),0)</f>
        <v>6.3570000000000002</v>
      </c>
      <c r="Z101" s="925">
        <f>VLOOKUP($D$3&amp;"_"&amp;Z$3,データシート2!$A:$SI,MATCH($R$2&amp;"_"&amp;$B101,データシート2!$A$1:$SI$1,0),0)</f>
        <v>6.5730000000000004</v>
      </c>
      <c r="AA101" s="925">
        <f>VLOOKUP($D$3&amp;"_"&amp;AA$3,データシート2!$A:$SI,MATCH($R$2&amp;"_"&amp;$B101,データシート2!$A$1:$SI$1,0),0)</f>
        <v>6.0750000000000002</v>
      </c>
      <c r="AB101" s="926">
        <f>VLOOKUP($D$3&amp;"_"&amp;AB$3,データシート2!$A:$SI,MATCH($R$2&amp;"_"&amp;$B101,データシート2!$A$1:$SI$1,0),0)</f>
        <v>5.6760000000000002</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7.5410000000000004</v>
      </c>
      <c r="V102" s="928">
        <f>VLOOKUP($D$3&amp;"_"&amp;V$3,データシート2!$A:$SI,MATCH($R$2&amp;"_"&amp;$C102,データシート2!$A$1:$SI$1,0),0)</f>
        <v>7.17</v>
      </c>
      <c r="W102" s="928">
        <f>VLOOKUP($D$3&amp;"_"&amp;W$3,データシート2!$A:$SI,MATCH($R$2&amp;"_"&amp;$C102,データシート2!$A$1:$SI$1,0),0)</f>
        <v>7.1120000000000001</v>
      </c>
      <c r="X102" s="928">
        <f>VLOOKUP($D$3&amp;"_"&amp;X$3,データシート2!$A:$SI,MATCH($R$2&amp;"_"&amp;$C102,データシート2!$A$1:$SI$1,0),0)</f>
        <v>6.7640000000000002</v>
      </c>
      <c r="Y102" s="928">
        <f>VLOOKUP($D$3&amp;"_"&amp;Y$3,データシート2!$A:$SI,MATCH($R$2&amp;"_"&amp;$C102,データシート2!$A$1:$SI$1,0),0)</f>
        <v>6.3570000000000002</v>
      </c>
      <c r="Z102" s="928">
        <f>VLOOKUP($D$3&amp;"_"&amp;Z$3,データシート2!$A:$SI,MATCH($R$2&amp;"_"&amp;$C102,データシート2!$A$1:$SI$1,0),0)</f>
        <v>6.5730000000000004</v>
      </c>
      <c r="AA102" s="928">
        <f>VLOOKUP($D$3&amp;"_"&amp;AA$3,データシート2!$A:$SI,MATCH($R$2&amp;"_"&amp;$C102,データシート2!$A$1:$SI$1,0),0)</f>
        <v>6.0750000000000002</v>
      </c>
      <c r="AB102" s="929">
        <f>VLOOKUP($D$3&amp;"_"&amp;AB$3,データシート2!$A:$SI,MATCH($R$2&amp;"_"&amp;$C102,データシート2!$A$1:$SI$1,0),0)</f>
        <v>5.6760000000000002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6.53</v>
      </c>
      <c r="S114" s="925">
        <f>VLOOKUP($D$3&amp;"_"&amp;S$3,データシート2!$A:$SI,MATCH($R$2&amp;"_"&amp;$B114,データシート2!$A$1:$SI$1,0),0)</f>
        <v>8.0050000000000008</v>
      </c>
      <c r="T114" s="925">
        <f>VLOOKUP($D$3&amp;"_"&amp;T$3,データシート2!$A:$SI,MATCH($R$2&amp;"_"&amp;$B114,データシート2!$A$1:$SI$1,0),0)</f>
        <v>6.609</v>
      </c>
      <c r="U114" s="925">
        <f>VLOOKUP($D$3&amp;"_"&amp;U$3,データシート2!$A:$SI,MATCH($R$2&amp;"_"&amp;$B114,データシート2!$A$1:$SI$1,0),0)</f>
        <v>6.6589999999999998</v>
      </c>
      <c r="V114" s="925">
        <f>VLOOKUP($D$3&amp;"_"&amp;V$3,データシート2!$A:$SI,MATCH($R$2&amp;"_"&amp;$B114,データシート2!$A$1:$SI$1,0),0)</f>
        <v>6.375</v>
      </c>
      <c r="W114" s="925">
        <f>VLOOKUP($D$3&amp;"_"&amp;W$3,データシート2!$A:$SI,MATCH($R$2&amp;"_"&amp;$B114,データシート2!$A$1:$SI$1,0),0)</f>
        <v>6.2859999999999996</v>
      </c>
      <c r="X114" s="925">
        <f>VLOOKUP($D$3&amp;"_"&amp;X$3,データシート2!$A:$SI,MATCH($R$2&amp;"_"&amp;$B114,データシート2!$A$1:$SI$1,0),0)</f>
        <v>6.0259999999999998</v>
      </c>
      <c r="Y114" s="925">
        <f>VLOOKUP($D$3&amp;"_"&amp;Y$3,データシート2!$A:$SI,MATCH($R$2&amp;"_"&amp;$B114,データシート2!$A$1:$SI$1,0),0)</f>
        <v>5.782</v>
      </c>
      <c r="Z114" s="925">
        <f>VLOOKUP($D$3&amp;"_"&amp;Z$3,データシート2!$A:$SI,MATCH($R$2&amp;"_"&amp;$B114,データシート2!$A$1:$SI$1,0),0)</f>
        <v>5.5149999999999997</v>
      </c>
      <c r="AA114" s="925">
        <f>VLOOKUP($D$3&amp;"_"&amp;AA$3,データシート2!$A:$SI,MATCH($R$2&amp;"_"&amp;$B114,データシート2!$A$1:$SI$1,0),0)</f>
        <v>4.2140000000000004</v>
      </c>
      <c r="AB114" s="926">
        <f>VLOOKUP($D$3&amp;"_"&amp;AB$3,データシート2!$A:$SI,MATCH($R$2&amp;"_"&amp;$B114,データシート2!$A$1:$SI$1,0),0)</f>
        <v>4.3600000000000003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5.0599999999999996</v>
      </c>
      <c r="S115" s="928">
        <f>VLOOKUP($D$3&amp;"_"&amp;S$3,データシート2!$A:$SI,MATCH($R$2&amp;"_"&amp;$C115,データシート2!$A$1:$SI$1,0),0)</f>
        <v>6.0510000000000002</v>
      </c>
      <c r="T115" s="928">
        <f>VLOOKUP($D$3&amp;"_"&amp;T$3,データシート2!$A:$SI,MATCH($R$2&amp;"_"&amp;$C115,データシート2!$A$1:$SI$1,0),0)</f>
        <v>6.609</v>
      </c>
      <c r="U115" s="928">
        <f>VLOOKUP($D$3&amp;"_"&amp;U$3,データシート2!$A:$SI,MATCH($R$2&amp;"_"&amp;$C115,データシート2!$A$1:$SI$1,0),0)</f>
        <v>6.6589999999999998</v>
      </c>
      <c r="V115" s="928">
        <f>VLOOKUP($D$3&amp;"_"&amp;V$3,データシート2!$A:$SI,MATCH($R$2&amp;"_"&amp;$C115,データシート2!$A$1:$SI$1,0),0)</f>
        <v>6.375</v>
      </c>
      <c r="W115" s="928">
        <f>VLOOKUP($D$3&amp;"_"&amp;W$3,データシート2!$A:$SI,MATCH($R$2&amp;"_"&amp;$C115,データシート2!$A$1:$SI$1,0),0)</f>
        <v>6.2859999999999996</v>
      </c>
      <c r="X115" s="928">
        <f>VLOOKUP($D$3&amp;"_"&amp;X$3,データシート2!$A:$SI,MATCH($R$2&amp;"_"&amp;$C115,データシート2!$A$1:$SI$1,0),0)</f>
        <v>6.0259999999999998</v>
      </c>
      <c r="Y115" s="928">
        <f>VLOOKUP($D$3&amp;"_"&amp;Y$3,データシート2!$A:$SI,MATCH($R$2&amp;"_"&amp;$C115,データシート2!$A$1:$SI$1,0),0)</f>
        <v>5.782</v>
      </c>
      <c r="Z115" s="928">
        <f>VLOOKUP($D$3&amp;"_"&amp;Z$3,データシート2!$A:$SI,MATCH($R$2&amp;"_"&amp;$C115,データシート2!$A$1:$SI$1,0),0)</f>
        <v>5.5149999999999997</v>
      </c>
      <c r="AA115" s="928">
        <f>VLOOKUP($D$3&amp;"_"&amp;AA$3,データシート2!$A:$SI,MATCH($R$2&amp;"_"&amp;$C115,データシート2!$A$1:$SI$1,0),0)</f>
        <v>4.2140000000000004</v>
      </c>
      <c r="AB115" s="929">
        <f>VLOOKUP($D$3&amp;"_"&amp;AB$3,データシート2!$A:$SI,MATCH($R$2&amp;"_"&amp;$C115,データシート2!$A$1:$SI$1,0),0)</f>
        <v>4.3600000000000003</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1.47</v>
      </c>
      <c r="S116" s="931">
        <f>VLOOKUP($D$3&amp;"_"&amp;S$3,データシート2!$A:$SI,MATCH($R$2&amp;"_"&amp;$C116,データシート2!$A$1:$SI$1,0),0)</f>
        <v>1.954</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3.8260000000000001</v>
      </c>
      <c r="T117" s="925">
        <f>VLOOKUP($D$3&amp;"_"&amp;T$3,データシート2!$A:$SI,MATCH($R$2&amp;"_"&amp;$B117,データシート2!$A$1:$SI$1,0),0)</f>
        <v>4.0049999999999999</v>
      </c>
      <c r="U117" s="925">
        <f>VLOOKUP($D$3&amp;"_"&amp;U$3,データシート2!$A:$SI,MATCH($R$2&amp;"_"&amp;$B117,データシート2!$A$1:$SI$1,0),0)</f>
        <v>3.9060000000000001</v>
      </c>
      <c r="V117" s="925">
        <f>VLOOKUP($D$3&amp;"_"&amp;V$3,データシート2!$A:$SI,MATCH($R$2&amp;"_"&amp;$B117,データシート2!$A$1:$SI$1,0),0)</f>
        <v>3.5569999999999999</v>
      </c>
      <c r="W117" s="925">
        <f>VLOOKUP($D$3&amp;"_"&amp;W$3,データシート2!$A:$SI,MATCH($R$2&amp;"_"&amp;$B117,データシート2!$A$1:$SI$1,0),0)</f>
        <v>3.6949999999999998</v>
      </c>
      <c r="X117" s="925">
        <f>VLOOKUP($D$3&amp;"_"&amp;X$3,データシート2!$A:$SI,MATCH($R$2&amp;"_"&amp;$B117,データシート2!$A$1:$SI$1,0),0)</f>
        <v>3.7789999999999999</v>
      </c>
      <c r="Y117" s="925">
        <f>VLOOKUP($D$3&amp;"_"&amp;Y$3,データシート2!$A:$SI,MATCH($R$2&amp;"_"&amp;$B117,データシート2!$A$1:$SI$1,0),0)</f>
        <v>3.472</v>
      </c>
      <c r="Z117" s="925">
        <f>VLOOKUP($D$3&amp;"_"&amp;Z$3,データシート2!$A:$SI,MATCH($R$2&amp;"_"&amp;$B117,データシート2!$A$1:$SI$1,0),0)</f>
        <v>3.371</v>
      </c>
      <c r="AA117" s="925">
        <f>VLOOKUP($D$3&amp;"_"&amp;AA$3,データシート2!$A:$SI,MATCH($R$2&amp;"_"&amp;$B117,データシート2!$A$1:$SI$1,0),0)</f>
        <v>3.1150000000000002</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3.8260000000000001</v>
      </c>
      <c r="T118" s="928">
        <f>VLOOKUP($D$3&amp;"_"&amp;T$3,データシート2!$A:$SI,MATCH($R$2&amp;"_"&amp;$C118,データシート2!$A$1:$SI$1,0),0)</f>
        <v>4.0049999999999999</v>
      </c>
      <c r="U118" s="928">
        <f>VLOOKUP($D$3&amp;"_"&amp;U$3,データシート2!$A:$SI,MATCH($R$2&amp;"_"&amp;$C118,データシート2!$A$1:$SI$1,0),0)</f>
        <v>3.9060000000000001</v>
      </c>
      <c r="V118" s="928">
        <f>VLOOKUP($D$3&amp;"_"&amp;V$3,データシート2!$A:$SI,MATCH($R$2&amp;"_"&amp;$C118,データシート2!$A$1:$SI$1,0),0)</f>
        <v>3.5569999999999999</v>
      </c>
      <c r="W118" s="928">
        <f>VLOOKUP($D$3&amp;"_"&amp;W$3,データシート2!$A:$SI,MATCH($R$2&amp;"_"&amp;$C118,データシート2!$A$1:$SI$1,0),0)</f>
        <v>3.6949999999999998</v>
      </c>
      <c r="X118" s="928">
        <f>VLOOKUP($D$3&amp;"_"&amp;X$3,データシート2!$A:$SI,MATCH($R$2&amp;"_"&amp;$C118,データシート2!$A$1:$SI$1,0),0)</f>
        <v>3.7789999999999999</v>
      </c>
      <c r="Y118" s="928">
        <f>VLOOKUP($D$3&amp;"_"&amp;Y$3,データシート2!$A:$SI,MATCH($R$2&amp;"_"&amp;$C118,データシート2!$A$1:$SI$1,0),0)</f>
        <v>3.472</v>
      </c>
      <c r="Z118" s="928">
        <f>VLOOKUP($D$3&amp;"_"&amp;Z$3,データシート2!$A:$SI,MATCH($R$2&amp;"_"&amp;$C118,データシート2!$A$1:$SI$1,0),0)</f>
        <v>3.371</v>
      </c>
      <c r="AA118" s="928">
        <f>VLOOKUP($D$3&amp;"_"&amp;AA$3,データシート2!$A:$SI,MATCH($R$2&amp;"_"&amp;$C118,データシート2!$A$1:$SI$1,0),0)</f>
        <v>3.1150000000000002</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3.26</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3.26</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2025-03-04T09:29:59Z</dcterms:created>
  <dcterms:modified xsi:type="dcterms:W3CDTF">2025-03-04T09:29:59Z</dcterms:modified>
  <cp:category/>
  <cp:contentStatus/>
</cp:coreProperties>
</file>