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83AF9C-4333-4997-BA28-0694346839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<sst xmlns="http://schemas.openxmlformats.org/spreadsheetml/2006/main" count="16797" uniqueCount="2544">
  <si>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</si>
  <si>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</si>
  <si>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</si>
  <si>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</si>
  <si>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</si>
  <si>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</si>
  <si>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</si>
  <si>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</si>
  <si>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</si>
  <si>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</si>
  <si>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</si>
  <si>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</si>
  <si>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</si>
  <si>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</si>
  <si>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</si>
  <si>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</si>
  <si>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</si>
  <si>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</si>
  <si>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</si>
  <si>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</si>
  <si>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</si>
  <si>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</si>
  <si>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</si>
  <si>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</si>
  <si>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</si>
  <si>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</si>
  <si>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</si>
  <si>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</si>
  <si>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</si>
  <si>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</si>
  <si>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</si>
  <si>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</si>
  <si>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</si>
  <si>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</si>
  <si>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</si>
  <si>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</si>
  <si>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</si>
  <si>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</si>
  <si>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</si>
  <si>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</si>
  <si>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</si>
  <si>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</si>
  <si>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</si>
  <si>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</si>
  <si>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</si>
  <si>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</si>
  <si>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</si>
  <si>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</si>
  <si>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</si>
  <si>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</si>
  <si>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</si>
  <si>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</si>
  <si>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</si>
  <si>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</si>
  <si>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</si>
  <si>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</si>
  <si>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</si>
  <si>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</si>
  <si>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</si>
  <si>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</si>
  <si>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</si>
  <si>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</si>
  <si>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</si>
  <si>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</si>
  <si>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</si>
  <si>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</si>
  <si>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</si>
  <si>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</si>
  <si>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</si>
  <si>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</si>
  <si>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</si>
  <si>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</si>
  <si>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</si>
  <si>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</si>
  <si>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</si>
  <si>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</si>
  <si>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</si>
  <si>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</si>
  <si>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</si>
  <si>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</si>
  <si>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</si>
  <si>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</si>
  <si>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</si>
  <si>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</si>
  <si>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</si>
  <si>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</si>
  <si>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</si>
  <si>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</si>
  <si>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</si>
  <si>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</si>
  <si>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</si>
  <si>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</si>
  <si>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</si>
  <si>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</si>
  <si>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</si>
  <si>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</si>
  <si>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</si>
  <si>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</si>
  <si>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</si>
  <si>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</si>
  <si>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</si>
  <si>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</si>
  <si>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</si>
  <si>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</si>
  <si>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</si>
  <si>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</si>
  <si>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</si>
  <si>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</si>
  <si>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</si>
  <si>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</si>
  <si>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</si>
  <si>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</si>
  <si>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</si>
  <si>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</si>
  <si>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</si>
  <si>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</si>
  <si>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</si>
  <si>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</si>
  <si>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</si>
  <si>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</si>
  <si>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</si>
  <si>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</si>
  <si>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</si>
  <si>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</si>
  <si>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</si>
  <si>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</si>
  <si>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</si>
  <si>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</si>
  <si>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</si>
  <si>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</si>
  <si>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</si>
  <si>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</si>
  <si>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</si>
  <si>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</si>
  <si>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</si>
  <si>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</si>
  <si>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</si>
  <si>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</si>
  <si>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</si>
  <si>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</si>
  <si>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</si>
  <si>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</si>
  <si>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</si>
  <si>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</si>
  <si>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</si>
  <si>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</si>
  <si>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</si>
  <si>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</si>
  <si>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</si>
  <si>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</si>
  <si>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</si>
  <si>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</si>
  <si>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</si>
  <si>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</si>
  <si>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</si>
  <si>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</si>
  <si>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</si>
  <si>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</si>
  <si>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</si>
  <si>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</si>
  <si>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</si>
  <si>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</si>
  <si>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</si>
  <si>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</si>
  <si>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</si>
  <si>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</si>
  <si>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</si>
  <si>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</si>
  <si>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</si>
  <si>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</si>
  <si>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</si>
  <si>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</si>
  <si>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</si>
  <si>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</si>
  <si>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</si>
  <si>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</si>
  <si>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</si>
  <si>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</si>
  <si>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</si>
  <si>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</si>
  <si>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</si>
  <si>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</si>
  <si>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</si>
  <si>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</si>
  <si>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</si>
  <si>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</si>
  <si>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</si>
  <si>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</si>
  <si>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</si>
  <si>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</si>
  <si>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</si>
  <si>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</si>
  <si>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</si>
  <si>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</si>
  <si>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</si>
  <si>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</si>
  <si>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</si>
  <si>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</si>
  <si>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</si>
  <si>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</si>
  <si>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</si>
  <si>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</si>
  <si>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</si>
  <si>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</si>
  <si>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</si>
  <si>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</si>
  <si>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</si>
  <si>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</si>
  <si>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</si>
  <si>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</si>
  <si>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</si>
  <si>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</si>
  <si>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</si>
  <si>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</si>
  <si>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</si>
  <si>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</si>
  <si>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</si>
  <si>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</si>
  <si>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</si>
  <si>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</si>
  <si>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</si>
  <si>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</si>
  <si>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</si>
  <si>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</si>
  <si>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</si>
  <si>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</si>
  <si>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</si>
  <si>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</si>
  <si>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</si>
  <si>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</si>
  <si>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</si>
  <si>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</si>
  <si>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</si>
  <si>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</si>
  <si>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</si>
  <si>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</si>
  <si>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</si>
  <si>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</si>
  <si>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</si>
  <si>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</si>
  <si>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</si>
  <si>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</si>
  <si>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</si>
  <si>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</si>
  <si>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</si>
  <si>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</si>
  <si>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</si>
  <si>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</si>
  <si>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</si>
  <si>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</si>
  <si>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</si>
  <si>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</si>
  <si>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</si>
  <si>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</si>
  <si>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</si>
  <si>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</si>
  <si>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</si>
  <si>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</si>
  <si>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</si>
  <si>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</si>
  <si>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</si>
  <si>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</si>
  <si>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</si>
  <si>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</si>
  <si>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</si>
  <si>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</si>
  <si>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</si>
  <si>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</si>
  <si>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</si>
  <si>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</si>
  <si>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</si>
  <si>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</si>
  <si>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</si>
  <si>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</si>
  <si>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</si>
  <si>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</si>
  <si>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</si>
  <si>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</si>
  <si>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</si>
  <si>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</si>
  <si>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</si>
  <si>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</si>
  <si>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</si>
  <si>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</si>
  <si>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</si>
  <si>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</si>
  <si>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</si>
  <si>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</si>
  <si>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</si>
  <si>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</si>
  <si>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</si>
  <si>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</si>
  <si>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</si>
  <si>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</si>
  <si>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</si>
  <si>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</si>
  <si>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</si>
  <si>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</si>
  <si>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</si>
  <si>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</si>
  <si>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</si>
  <si>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</si>
  <si>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</si>
  <si>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</si>
  <si>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</si>
  <si>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</si>
  <si>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</si>
  <si>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</si>
  <si>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</si>
  <si>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</si>
  <si>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</si>
  <si>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</si>
  <si>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</si>
  <si>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</si>
  <si>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</si>
  <si>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</si>
  <si>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</si>
  <si>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</si>
  <si>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</si>
  <si>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</si>
  <si>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</si>
  <si>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</si>
  <si>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</si>
  <si>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</si>
  <si>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</si>
  <si>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</si>
  <si>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</si>
  <si>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</si>
  <si>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</si>
  <si>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</si>
  <si>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</si>
  <si>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</si>
  <si>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</si>
  <si>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</si>
  <si>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</si>
  <si>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</si>
  <si>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</si>
  <si>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</si>
  <si>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</si>
  <si>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</si>
  <si>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</si>
  <si>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</si>
  <si>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</si>
  <si>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</si>
  <si>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</si>
  <si>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</si>
  <si>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</si>
  <si>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</si>
  <si>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</si>
  <si>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</si>
  <si>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</si>
  <si>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</si>
  <si>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</si>
  <si>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</si>
  <si>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</si>
  <si>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</si>
  <si>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</si>
  <si>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</si>
  <si>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</si>
  <si>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</si>
  <si>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</si>
  <si>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</si>
  <si>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</si>
  <si>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</si>
  <si>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</si>
  <si>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</si>
  <si>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</si>
  <si>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</si>
  <si>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</si>
  <si>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</si>
  <si>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</si>
  <si>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</si>
  <si>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</si>
  <si>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</si>
  <si>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</si>
  <si>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</si>
  <si>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</si>
  <si>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</si>
  <si>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</si>
  <si>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</si>
  <si>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</si>
  <si>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</si>
  <si>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</si>
  <si>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</si>
  <si>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</si>
  <si>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</si>
  <si>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</si>
  <si>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</si>
  <si>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</si>
  <si>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</si>
  <si>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</si>
  <si>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</si>
  <si>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</si>
  <si>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</si>
  <si>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</si>
  <si>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</si>
  <si>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</si>
  <si>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</si>
  <si>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</si>
  <si>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</si>
  <si>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</si>
  <si>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</si>
  <si>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</si>
  <si>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</si>
  <si>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</si>
  <si>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</si>
  <si>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</si>
  <si>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</si>
  <si>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</si>
  <si>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</si>
  <si>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</si>
  <si>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</si>
  <si>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</si>
  <si>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</si>
  <si>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</si>
  <si>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</si>
  <si>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</si>
  <si>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</si>
  <si>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</si>
  <si>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</si>
  <si>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</si>
  <si>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</si>
  <si>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</si>
  <si>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</si>
  <si>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</si>
  <si>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</si>
  <si>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</si>
  <si>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</si>
  <si>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</si>
  <si>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</si>
  <si>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</si>
  <si>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</si>
  <si>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</si>
  <si>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</si>
  <si>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</si>
  <si>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</si>
  <si>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</si>
  <si>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</si>
  <si>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</si>
  <si>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</si>
  <si>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</si>
  <si>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</si>
  <si>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</si>
  <si>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</si>
  <si>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</si>
  <si>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</si>
  <si>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</si>
  <si>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</si>
  <si>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</si>
  <si>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</si>
  <si>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</si>
  <si>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</si>
  <si>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</si>
  <si>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</si>
  <si>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</si>
  <si>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</si>
  <si>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</si>
  <si>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</si>
  <si>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</si>
  <si>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</si>
  <si>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</si>
  <si>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</si>
  <si>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</si>
  <si>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</si>
  <si>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</si>
  <si>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</si>
  <si>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</si>
  <si>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</si>
  <si>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</si>
  <si>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</si>
  <si>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</si>
  <si>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</si>
  <si>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</si>
  <si>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</si>
  <si>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</si>
  <si>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</si>
  <si>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</si>
  <si>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</si>
  <si>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</si>
  <si>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</si>
  <si>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</si>
  <si>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</si>
  <si>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</si>
  <si>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</si>
  <si>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</si>
  <si>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</si>
  <si>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</si>
  <si>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</si>
  <si>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</si>
  <si>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</si>
  <si>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</si>
  <si>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</si>
  <si>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</si>
  <si>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</si>
  <si>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</si>
  <si>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</si>
  <si>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</si>
  <si>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</si>
  <si>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</si>
  <si>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</si>
  <si>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</si>
  <si>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</si>
  <si>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</si>
  <si>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</si>
  <si>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</si>
  <si>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</si>
  <si>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</si>
  <si>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</si>
  <si>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</si>
  <si>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</si>
  <si>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</si>
  <si>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</si>
  <si>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</si>
  <si>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</si>
  <si>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</si>
  <si>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</si>
  <si>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</si>
  <si>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</si>
  <si>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</si>
  <si>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</si>
  <si>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</si>
  <si>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</si>
  <si>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</si>
  <si>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</si>
  <si>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</si>
  <si>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</si>
  <si>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</si>
  <si>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</si>
  <si>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</si>
  <si>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</si>
  <si>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</si>
  <si>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</si>
  <si>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</si>
  <si>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</si>
  <si>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</si>
  <si>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</si>
  <si>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</si>
  <si>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</si>
  <si>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</si>
  <si>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</si>
  <si>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</si>
  <si>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</si>
  <si>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</si>
  <si>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</si>
  <si>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</si>
  <si>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</si>
  <si>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</si>
  <si>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</si>
  <si>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</si>
  <si>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</si>
  <si>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</si>
  <si>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</si>
  <si>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</si>
  <si>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</si>
  <si>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</si>
  <si>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</si>
  <si>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</si>
  <si>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</si>
  <si>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</si>
  <si>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</si>
  <si>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</si>
  <si>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</si>
  <si>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</si>
  <si>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</si>
  <si>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</si>
  <si>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</si>
  <si>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</si>
  <si>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</si>
  <si>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</si>
  <si>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</si>
  <si>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</si>
  <si>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</si>
  <si>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</si>
  <si>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</si>
  <si>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</si>
  <si>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</si>
  <si>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</si>
  <si>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</si>
  <si>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</si>
  <si>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</si>
  <si>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</si>
  <si>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</si>
  <si>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</si>
  <si>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</si>
  <si>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</si>
  <si>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</si>
  <si>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</si>
  <si>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</si>
  <si>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</si>
  <si>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</si>
  <si>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</si>
  <si>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</si>
  <si>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</si>
  <si>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</si>
  <si>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</si>
  <si>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</si>
  <si>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</si>
  <si>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</si>
  <si>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</si>
  <si>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</si>
  <si>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</si>
  <si>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</si>
  <si>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</si>
  <si>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</si>
  <si>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</si>
  <si>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</si>
  <si>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</si>
  <si>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</si>
  <si>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</si>
  <si>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</si>
  <si>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</si>
  <si>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</si>
  <si>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</si>
  <si>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</si>
  <si>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</si>
  <si>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</si>
  <si>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</si>
  <si>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</si>
  <si>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</si>
  <si>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</si>
  <si>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</si>
  <si>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</si>
  <si>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</si>
  <si>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</si>
  <si>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</si>
  <si>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</si>
  <si>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</si>
  <si>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</si>
  <si>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</si>
  <si>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</si>
  <si>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</si>
  <si>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</si>
  <si>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</si>
  <si>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</si>
  <si>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</si>
  <si>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</si>
  <si>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</si>
  <si>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</si>
  <si>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</si>
  <si>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</si>
  <si>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</si>
  <si>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</si>
  <si>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</si>
  <si>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</si>
  <si>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</si>
  <si>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</si>
  <si>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</si>
  <si>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</si>
  <si>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</si>
  <si>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</si>
  <si>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</si>
  <si>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</si>
  <si>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</si>
  <si>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</si>
  <si>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</si>
  <si>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</si>
  <si>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</si>
  <si>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</si>
  <si>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</si>
  <si>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</si>
  <si>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</si>
  <si>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</si>
  <si>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</si>
  <si>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</si>
  <si>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</si>
  <si>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</si>
  <si>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</si>
  <si>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</si>
  <si>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</si>
  <si>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</si>
  <si>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</si>
  <si>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</si>
  <si>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</si>
  <si>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</si>
  <si>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</si>
  <si>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</si>
  <si>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</si>
  <si>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</si>
  <si>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</si>
  <si>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</si>
  <si>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</si>
  <si>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</si>
  <si>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</si>
  <si>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</si>
  <si>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</si>
  <si>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</si>
  <si>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</si>
  <si>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</si>
  <si>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</si>
  <si>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</si>
  <si>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</si>
  <si>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</si>
  <si>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</si>
  <si>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</si>
  <si>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</si>
  <si>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</si>
  <si>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</si>
  <si>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</si>
  <si>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</si>
  <si>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</si>
  <si>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</si>
  <si>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</si>
  <si>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</si>
  <si>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</si>
  <si>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</si>
  <si>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</si>
  <si>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</si>
  <si>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</si>
  <si>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</si>
  <si>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</si>
  <si>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</si>
  <si>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</si>
  <si>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</si>
  <si>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</si>
  <si>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</si>
  <si>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</si>
  <si>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</si>
  <si>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</si>
  <si>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</si>
  <si>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</si>
  <si>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</si>
  <si>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</si>
  <si>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</si>
  <si>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</si>
  <si>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</si>
  <si>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</si>
  <si>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</si>
  <si>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</si>
  <si>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</si>
  <si>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</si>
  <si>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</si>
  <si>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</si>
  <si>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</si>
  <si>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</si>
  <si>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</si>
  <si>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</si>
  <si>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</si>
  <si>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</si>
  <si>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</si>
  <si>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</si>
  <si>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</si>
  <si>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</si>
  <si>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</si>
  <si>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</si>
  <si>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</si>
  <si>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</si>
  <si>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</si>
  <si>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</si>
  <si>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</si>
  <si>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</si>
  <si>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</si>
  <si>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</si>
  <si>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</si>
  <si>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</si>
  <si>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</si>
  <si>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</si>
  <si>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</si>
  <si>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</si>
  <si>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</si>
  <si>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</si>
  <si>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</si>
  <si>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</si>
  <si>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</si>
  <si>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</si>
  <si>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</si>
  <si>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</si>
  <si>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</si>
  <si>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</si>
  <si>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</si>
  <si>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</si>
  <si>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</si>
  <si>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</si>
  <si>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</si>
  <si>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</si>
  <si>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</si>
  <si>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</si>
  <si>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</si>
  <si>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</si>
  <si>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</si>
  <si>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</si>
  <si>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</si>
  <si>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</si>
  <si>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</si>
  <si>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</si>
  <si>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</si>
  <si>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</si>
  <si>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</si>
  <si>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</si>
  <si>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</si>
  <si>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</si>
  <si>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</si>
  <si>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</si>
  <si>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</si>
  <si>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</si>
  <si>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</si>
  <si>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</si>
  <si>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</si>
  <si>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</si>
  <si>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</si>
  <si>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</si>
  <si>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</si>
  <si>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</si>
  <si>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</si>
  <si>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</si>
  <si>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</si>
  <si>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</si>
  <si>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</si>
  <si>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</si>
  <si>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</si>
  <si>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</si>
  <si>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</si>
  <si>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</si>
  <si>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</si>
  <si>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</si>
  <si>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</si>
  <si>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</si>
  <si>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</si>
  <si>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</si>
  <si>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</si>
  <si>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</si>
  <si>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</si>
  <si>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</si>
  <si>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</si>
  <si>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</si>
  <si>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</si>
  <si>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</si>
  <si>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</si>
  <si>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</si>
  <si>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</si>
  <si>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</si>
  <si>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</si>
  <si>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</si>
  <si>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</si>
  <si>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</si>
  <si>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</si>
  <si>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</si>
  <si>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</si>
  <si>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</si>
  <si>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</si>
  <si>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</si>
  <si>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</si>
  <si>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</si>
  <si>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</si>
  <si>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</si>
  <si>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</si>
  <si>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</si>
  <si>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</si>
  <si>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</si>
  <si>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</si>
  <si>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</si>
  <si>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</si>
  <si>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</si>
  <si>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</si>
  <si>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</si>
  <si>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</si>
  <si>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</si>
  <si>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</si>
  <si>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</si>
  <si>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</si>
  <si>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</si>
  <si>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</si>
  <si>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</si>
  <si>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</si>
  <si>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</si>
  <si>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</si>
  <si>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</si>
  <si>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</si>
  <si>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</si>
  <si>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</si>
  <si>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</si>
  <si>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</si>
  <si>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</si>
  <si>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</si>
  <si>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</si>
  <si>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</si>
  <si>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</si>
  <si>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</si>
  <si>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</si>
  <si>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</si>
  <si>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</si>
  <si>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</si>
  <si>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</si>
  <si>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</si>
  <si>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</si>
  <si>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</si>
  <si>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</si>
  <si>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</si>
  <si>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</si>
  <si>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</si>
  <si>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</si>
  <si>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</si>
  <si>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</si>
  <si>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</si>
  <si>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</si>
  <si>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</si>
  <si>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</si>
  <si>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</si>
  <si>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</si>
  <si>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</si>
  <si>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</si>
  <si>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</si>
  <si>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</si>
  <si>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</si>
  <si>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</si>
  <si>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</si>
  <si>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</si>
  <si>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</si>
  <si>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</si>
  <si>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</si>
  <si>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</si>
  <si>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</si>
  <si>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</si>
  <si>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</si>
  <si>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</si>
  <si>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</si>
  <si>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</si>
  <si>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</si>
  <si>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</si>
  <si>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</si>
  <si>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</si>
  <si>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</si>
  <si>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</si>
  <si>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</si>
  <si>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</si>
  <si>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</si>
  <si>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</si>
  <si>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</si>
  <si>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</si>
  <si>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</si>
  <si>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</si>
  <si>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</si>
  <si>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</si>
  <si>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</si>
  <si>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</si>
  <si>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</si>
  <si>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</si>
  <si>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</si>
  <si>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</si>
  <si>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</si>
  <si>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</si>
  <si>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</si>
  <si>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</si>
  <si>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</si>
  <si>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</si>
  <si>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</si>
  <si>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</si>
  <si>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</si>
  <si>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</si>
  <si>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</si>
  <si>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</si>
  <si>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</si>
  <si>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</si>
  <si>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</si>
  <si>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</si>
  <si>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</si>
  <si>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</si>
  <si>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</si>
  <si>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</si>
  <si>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</si>
  <si>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</si>
  <si>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</si>
  <si>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</si>
  <si>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</si>
  <si>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</si>
  <si>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</si>
  <si>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</si>
  <si>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</si>
  <si>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</si>
  <si>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</si>
  <si>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</si>
  <si>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</si>
  <si>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</si>
  <si>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</si>
  <si>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</si>
  <si>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</si>
  <si>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</si>
  <si>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</si>
  <si>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</si>
  <si>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</si>
  <si>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</si>
  <si>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</si>
  <si>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</si>
  <si>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</si>
  <si>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</si>
  <si>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</si>
  <si>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</si>
  <si>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</si>
  <si>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</si>
  <si>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</si>
  <si>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</si>
  <si>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</si>
  <si>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</si>
  <si>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</si>
  <si>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</si>
  <si>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</si>
  <si>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</si>
  <si>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</si>
  <si>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</si>
  <si>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</si>
  <si>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</si>
  <si>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</si>
  <si>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</si>
  <si>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</si>
  <si>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</si>
  <si>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</si>
  <si>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</si>
  <si>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</si>
  <si>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</si>
  <si>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</si>
  <si>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</si>
  <si>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</si>
  <si>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</si>
  <si>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</si>
  <si>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</si>
  <si>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</si>
  <si>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</si>
  <si>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</si>
  <si>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</si>
  <si>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</si>
  <si>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</si>
  <si>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</si>
  <si>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</si>
  <si>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</si>
  <si>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</si>
  <si>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</si>
  <si>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</si>
  <si>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</si>
  <si>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</si>
  <si>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</si>
  <si>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</si>
  <si>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</si>
  <si>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</si>
  <si>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</si>
  <si>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</si>
  <si>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</si>
  <si>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</si>
  <si>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</si>
  <si>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</si>
  <si>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</si>
  <si>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</si>
  <si>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</si>
  <si>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</si>
  <si>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</si>
  <si>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</si>
  <si>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</si>
  <si>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</si>
  <si>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</si>
  <si>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</si>
  <si>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</si>
  <si>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</si>
  <si>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</si>
  <si>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</si>
  <si>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</si>
  <si>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</si>
  <si>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</si>
  <si>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</si>
  <si>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</si>
  <si>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</si>
  <si>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</si>
  <si>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</si>
  <si>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</si>
  <si>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</si>
  <si>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</si>
  <si>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</si>
  <si>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</si>
  <si>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</si>
  <si>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</si>
  <si>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</si>
  <si>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</si>
  <si>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</si>
  <si>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</si>
  <si>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</si>
  <si>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</si>
  <si>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</si>
  <si>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</si>
  <si>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</si>
  <si>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</si>
  <si>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</si>
  <si>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</si>
  <si>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</si>
  <si>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</si>
  <si>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</si>
  <si>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</si>
  <si>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</si>
  <si>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</si>
  <si>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</si>
  <si>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</si>
  <si>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</si>
  <si>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</si>
  <si>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</si>
  <si>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</si>
  <si>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</si>
  <si>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</si>
  <si>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</si>
  <si>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</si>
  <si>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</si>
  <si>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</si>
  <si>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</si>
  <si>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</si>
  <si>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</si>
  <si>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</si>
  <si>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</si>
  <si>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</si>
  <si>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</si>
  <si>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</si>
  <si>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</si>
  <si>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</si>
  <si>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</si>
  <si>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</si>
  <si>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</si>
  <si>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</si>
  <si>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</si>
  <si>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</si>
  <si>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</si>
  <si>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</si>
  <si>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</si>
  <si>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</si>
  <si>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</si>
  <si>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</si>
  <si>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</si>
  <si>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</si>
  <si>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</si>
  <si>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</si>
  <si>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</si>
  <si>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</si>
  <si>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</si>
  <si>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</si>
  <si>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</si>
  <si>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</si>
  <si>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</si>
  <si>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</si>
  <si>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</si>
  <si>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</si>
  <si>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</si>
  <si>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</si>
  <si>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</si>
  <si>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</si>
  <si>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</si>
  <si>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</si>
  <si>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</si>
  <si>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</si>
  <si>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</si>
  <si>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</si>
  <si>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</si>
  <si>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</si>
  <si>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</si>
  <si>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</si>
  <si>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</si>
  <si>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</si>
  <si>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</si>
  <si>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</si>
  <si>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</si>
  <si>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</si>
  <si>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</si>
  <si>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</si>
  <si>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</si>
  <si>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</si>
  <si>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</si>
  <si>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</si>
  <si>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</si>
  <si>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</si>
  <si>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</si>
  <si>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</si>
  <si>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</si>
  <si>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</si>
  <si>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</si>
  <si>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</si>
  <si>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</si>
  <si>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</si>
  <si>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</si>
  <si>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</si>
  <si>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</si>
  <si>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</si>
  <si>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</si>
  <si>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</si>
  <si>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</si>
  <si>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</si>
  <si>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</si>
  <si>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</si>
  <si>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</si>
  <si>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</si>
  <si>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</si>
  <si>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</si>
  <si>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</si>
  <si>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</si>
  <si>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</si>
  <si>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</si>
  <si>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</si>
  <si>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</si>
  <si>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</si>
  <si>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</si>
  <si>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</si>
  <si>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</si>
  <si>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</si>
  <si>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</si>
  <si>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</si>
  <si>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</si>
  <si>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</si>
  <si>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</si>
  <si>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</si>
  <si>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</si>
  <si>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</si>
  <si>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</si>
  <si>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</si>
  <si>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</si>
  <si>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</si>
  <si>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</si>
  <si>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</si>
  <si>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</si>
  <si>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</si>
  <si>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</si>
  <si>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</si>
  <si>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</si>
  <si>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</si>
  <si>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</si>
  <si>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</si>
  <si>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</si>
  <si>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</si>
  <si>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</si>
  <si>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</si>
  <si>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</si>
  <si>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</si>
  <si>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</si>
  <si>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</si>
  <si>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</si>
  <si>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</si>
  <si>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</si>
  <si>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</si>
  <si>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</si>
  <si>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</si>
  <si>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</si>
  <si>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</si>
  <si>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</si>
  <si>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</si>
  <si>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</si>
  <si>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</si>
  <si>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</si>
  <si>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</si>
  <si>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</si>
  <si>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</si>
  <si>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</si>
  <si>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</si>
  <si>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</si>
  <si>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</si>
  <si>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</si>
  <si>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</si>
  <si>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</si>
  <si>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</si>
  <si>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</si>
  <si>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</si>
  <si>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</si>
  <si>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</si>
  <si>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</si>
  <si>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</si>
  <si>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</si>
  <si>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</si>
  <si>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</si>
  <si>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</si>
  <si>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</si>
  <si>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</si>
  <si>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</si>
  <si>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</si>
  <si>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</si>
  <si>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</si>
  <si>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</si>
  <si>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</si>
  <si>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</si>
  <si>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</si>
  <si>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</si>
  <si>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</si>
  <si>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</si>
  <si>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</si>
  <si>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</si>
  <si>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</si>
  <si>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</si>
  <si>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</si>
  <si>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</si>
  <si>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</si>
  <si>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</si>
  <si>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</si>
  <si>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</si>
  <si>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</si>
  <si>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</si>
  <si>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</si>
  <si>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</si>
  <si>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</si>
  <si>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</si>
  <si>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</si>
  <si>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</si>
  <si>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</si>
  <si>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</si>
  <si>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</si>
  <si>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</si>
  <si>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</si>
  <si>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</si>
  <si>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</si>
  <si>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</si>
  <si>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</si>
  <si>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</si>
  <si>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</si>
  <si>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</si>
  <si>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</si>
  <si>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</si>
  <si>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</si>
  <si>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</si>
  <si>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</si>
  <si>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</si>
  <si>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</si>
  <si>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</si>
  <si>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</si>
  <si>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</si>
  <si>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</si>
  <si>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</si>
  <si>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</si>
  <si>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</si>
  <si>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</si>
  <si>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</si>
  <si>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</si>
  <si>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</si>
  <si>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</si>
  <si>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</si>
  <si>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</si>
  <si>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</si>
  <si>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</si>
  <si>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</si>
  <si>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</si>
  <si>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</si>
  <si>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</si>
  <si>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</si>
  <si>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</si>
  <si>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</si>
  <si>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</si>
  <si>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</si>
  <si>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</si>
  <si>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</si>
  <si>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</si>
  <si>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</si>
  <si>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</si>
  <si>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</si>
  <si>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</si>
  <si>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</si>
  <si>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</si>
  <si>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</si>
  <si>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</si>
  <si>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</si>
  <si>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</si>
  <si>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</si>
  <si>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</si>
  <si>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</si>
  <si>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</si>
  <si>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</si>
  <si>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</si>
  <si>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</si>
  <si>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</si>
  <si>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</si>
  <si>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</si>
  <si>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</si>
  <si>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</si>
  <si>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</si>
  <si>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</si>
  <si>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</si>
  <si>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</si>
  <si>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</si>
  <si>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</si>
  <si>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</si>
  <si>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</si>
  <si>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</si>
  <si>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</si>
  <si>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</si>
  <si>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</si>
  <si>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</si>
  <si>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</si>
  <si>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</si>
  <si>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</si>
  <si>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</si>
  <si>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</si>
  <si>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</si>
  <si>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</si>
  <si>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</si>
  <si>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</si>
  <si>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</si>
  <si>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</si>
  <si>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</si>
  <si>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</si>
  <si>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</si>
  <si>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</si>
  <si>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</si>
  <si>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</si>
  <si>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</si>
  <si>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</si>
  <si>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</si>
  <si>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</si>
  <si>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</si>
  <si>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</si>
  <si>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</si>
  <si>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</si>
  <si>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</si>
  <si>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</si>
  <si>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</si>
  <si>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</si>
  <si>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</si>
  <si>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</si>
  <si>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</si>
  <si>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</si>
  <si>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</si>
  <si>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</si>
  <si>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</si>
  <si>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</si>
  <si>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</si>
  <si>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</si>
  <si>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</si>
  <si>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</si>
  <si>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</si>
  <si>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</si>
  <si>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</si>
  <si>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</si>
  <si>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</si>
  <si>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</si>
  <si>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</si>
  <si>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</si>
  <si>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</si>
  <si>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</si>
  <si>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</si>
  <si>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</si>
  <si>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</si>
  <si>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</si>
  <si>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</si>
  <si>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</si>
  <si>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</si>
  <si>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</si>
  <si>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</si>
  <si>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</si>
  <si>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</si>
  <si>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</si>
  <si>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</si>
  <si>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</si>
  <si>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</si>
  <si>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</si>
  <si>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</si>
  <si>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</si>
  <si>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</si>
  <si>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</si>
  <si>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</si>
  <si>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</si>
  <si>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</si>
  <si>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</si>
  <si>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</si>
  <si>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</si>
  <si>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</si>
  <si>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</si>
  <si>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</si>
  <si>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</si>
  <si>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</si>
  <si>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</si>
  <si>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</si>
  <si>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</si>
  <si>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</si>
  <si>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</si>
  <si>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</si>
  <si>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</si>
  <si>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</si>
  <si>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</si>
  <si>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</si>
  <si>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</si>
  <si>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</si>
  <si>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</si>
  <si>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</si>
  <si>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</si>
  <si>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</si>
  <si>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</si>
  <si>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</si>
  <si>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</si>
  <si>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</si>
  <si>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</si>
  <si>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</si>
  <si>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</si>
  <si>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</si>
  <si>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</si>
  <si>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</si>
  <si>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</si>
  <si>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</si>
  <si>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</si>
  <si>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</si>
  <si>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</si>
  <si>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</si>
  <si>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</si>
  <si>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</si>
  <si>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</si>
  <si>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</si>
  <si>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</si>
  <si>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</si>
  <si>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</si>
  <si>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</si>
  <si>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</si>
  <si>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</si>
  <si>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</si>
  <si>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</si>
  <si>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</si>
  <si>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</si>
  <si>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</si>
  <si>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</si>
  <si>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</si>
  <si>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</si>
  <si>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</si>
  <si>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</si>
  <si>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</si>
  <si>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</si>
  <si>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</si>
  <si>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</si>
  <si>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</si>
  <si>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</si>
  <si>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</si>
  <si>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</si>
  <si>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</si>
  <si>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</si>
  <si>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</si>
  <si>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</si>
  <si>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</si>
  <si>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</si>
  <si>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</si>
  <si>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</si>
  <si>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</si>
  <si>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</si>
  <si>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</si>
  <si>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</si>
  <si>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</si>
  <si>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</si>
  <si>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</si>
  <si>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</si>
  <si>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</si>
  <si>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</si>
  <si>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</si>
  <si>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</si>
  <si>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</si>
  <si>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</si>
  <si>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</si>
  <si>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</si>
  <si>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</si>
  <si>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</si>
  <si>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</si>
  <si>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</si>
  <si>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</si>
  <si>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</si>
  <si>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</si>
  <si>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</si>
  <si>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</si>
  <si>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</si>
  <si>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</si>
  <si>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</si>
  <si>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</si>
  <si>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</si>
  <si>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</si>
  <si>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</si>
  <si>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</si>
  <si>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</si>
  <si>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</si>
  <si>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</si>
  <si>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</si>
  <si>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</si>
  <si>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</si>
  <si>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</si>
  <si>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</si>
  <si>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</si>
  <si>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</si>
  <si>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</si>
  <si>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</si>
  <si>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</si>
  <si>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</si>
  <si>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</si>
  <si>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</si>
  <si>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</si>
  <si>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</si>
  <si>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</si>
  <si>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</si>
  <si>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</si>
  <si>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</si>
  <si>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</si>
  <si>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</si>
  <si>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</si>
  <si>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</si>
  <si>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</si>
  <si>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</si>
  <si>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</si>
  <si>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</si>
  <si>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</si>
  <si>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</si>
  <si>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</si>
  <si>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</si>
  <si>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</si>
  <si>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</si>
  <si>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</si>
  <si>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</si>
  <si>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</si>
  <si>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</si>
  <si>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</si>
  <si>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</si>
  <si>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</si>
  <si>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</si>
  <si>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</si>
  <si>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</si>
  <si>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</si>
  <si>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</si>
  <si>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</si>
  <si>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</si>
  <si>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</si>
  <si>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</si>
  <si>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</si>
  <si>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</si>
  <si>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</si>
  <si>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</si>
  <si>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</si>
  <si>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</si>
  <si>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</si>
  <si>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</si>
  <si>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</si>
  <si>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</si>
  <si>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</si>
  <si>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</si>
  <si>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</si>
  <si>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</si>
  <si>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</si>
  <si>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</si>
  <si>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</si>
  <si>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</si>
  <si>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</si>
  <si>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</si>
  <si>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</si>
  <si>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</si>
  <si>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</si>
  <si>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</si>
  <si>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</si>
  <si>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</si>
  <si>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</si>
  <si>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</si>
  <si>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</si>
  <si>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</si>
  <si>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</si>
  <si>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</si>
  <si>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</si>
  <si>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</si>
  <si>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</si>
  <si>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</si>
  <si>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</si>
  <si>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</si>
  <si>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</si>
  <si>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</si>
  <si>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</si>
  <si>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</si>
  <si>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</si>
  <si>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</si>
  <si>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</si>
  <si>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</si>
  <si>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</si>
  <si>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</si>
  <si>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</si>
  <si>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</si>
  <si>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</si>
  <si>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</si>
  <si>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</si>
  <si>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</si>
  <si>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</si>
  <si>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</si>
  <si>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</si>
  <si>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</si>
  <si>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</si>
  <si>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</si>
  <si>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</si>
  <si>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</si>
  <si>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</si>
  <si>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</si>
  <si>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</si>
  <si>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</si>
  <si>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</si>
  <si>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</si>
  <si>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</si>
  <si>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</si>
  <si>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</si>
  <si>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</si>
  <si>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</si>
  <si>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</si>
  <si>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</si>
  <si>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</si>
  <si>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</si>
  <si>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</si>
  <si>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</si>
  <si>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</si>
  <si>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</si>
  <si>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</si>
  <si>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</si>
  <si>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</si>
  <si>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</si>
  <si>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</si>
  <si>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</si>
  <si>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</si>
  <si>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</si>
  <si>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</si>
  <si>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</si>
  <si>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</si>
  <si>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</si>
  <si>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</si>
  <si>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</si>
  <si>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</si>
  <si>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</si>
  <si>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</si>
  <si>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</si>
  <si>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</si>
  <si>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</si>
  <si>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</si>
  <si>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</si>
  <si>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</si>
  <si>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</si>
  <si>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</si>
  <si>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</si>
  <si>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</si>
  <si>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</si>
  <si>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</si>
  <si>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</si>
  <si>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</si>
  <si>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</si>
  <si>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</si>
  <si>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</si>
  <si>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</si>
  <si>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</si>
  <si>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</si>
  <si>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</si>
  <si>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</si>
  <si>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</si>
  <si>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</si>
  <si>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</si>
  <si>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</si>
  <si>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</si>
  <si>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</si>
  <si>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</si>
  <si>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</si>
  <si>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</si>
  <si>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</si>
  <si>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</si>
  <si>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</si>
  <si>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</si>
  <si>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</si>
  <si>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</si>
  <si>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</si>
  <si>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</si>
  <si>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</si>
  <si>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</si>
  <si>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</si>
  <si>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</si>
  <si>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</si>
  <si>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</si>
  <si>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</si>
  <si>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</si>
  <si>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</si>
  <si>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</si>
  <si>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</si>
  <si>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</si>
  <si>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</si>
  <si>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</si>
  <si>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</si>
  <si>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</si>
  <si>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</si>
  <si>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</si>
  <si>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</si>
  <si>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</si>
  <si>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</si>
  <si>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</si>
  <si>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</si>
  <si>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</si>
  <si>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</si>
  <si>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</si>
  <si>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</si>
  <si>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</si>
  <si>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</si>
  <si>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</si>
  <si>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</si>
  <si>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</si>
  <si>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</si>
  <si>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</si>
  <si>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</si>
  <si>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</si>
  <si>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</si>
  <si>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</si>
  <si>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</si>
  <si>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</si>
  <si>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</si>
  <si>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</si>
  <si>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</si>
  <si>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</si>
  <si>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</si>
  <si>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</si>
  <si>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</si>
  <si>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</si>
  <si>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</si>
  <si>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</si>
  <si>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</si>
  <si>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</si>
  <si>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</si>
  <si>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</si>
  <si>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</si>
  <si>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</si>
  <si>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</si>
  <si>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</si>
  <si>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</si>
  <si>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</si>
  <si>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</si>
  <si>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</si>
  <si>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</si>
  <si>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</si>
  <si>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</si>
  <si>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</si>
  <si>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</si>
  <si>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</si>
  <si>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</si>
  <si>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</si>
  <si>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</si>
  <si>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</si>
  <si>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</si>
  <si>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</si>
  <si>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</si>
  <si>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</si>
  <si>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</si>
  <si>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</si>
  <si>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</si>
  <si>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</si>
  <si>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</si>
  <si>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</si>
  <si>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</si>
  <si>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</si>
  <si>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</si>
  <si>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</si>
  <si>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</si>
  <si>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</si>
  <si>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</si>
  <si>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</si>
  <si>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</si>
  <si>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</si>
  <si>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</si>
  <si>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</si>
  <si>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</si>
  <si>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</si>
  <si>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</si>
  <si>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</si>
  <si>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</si>
  <si>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</si>
  <si>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</si>
  <si>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</si>
  <si>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</si>
  <si>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</si>
  <si>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</si>
  <si>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</si>
  <si>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</si>
  <si>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</si>
  <si>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</si>
  <si>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</si>
  <si>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</si>
  <si>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</si>
  <si>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</si>
  <si>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</si>
  <si>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</si>
  <si>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</si>
  <si>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</si>
  <si>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</si>
  <si>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</si>
  <si>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</si>
  <si>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</si>
  <si>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</si>
  <si>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</si>
  <si>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</si>
  <si>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</si>
  <si>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</si>
  <si>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</si>
  <si>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</si>
  <si>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</si>
  <si>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</si>
  <si>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</si>
  <si>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</si>
  <si>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</si>
  <si>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</si>
  <si>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</si>
  <si>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</si>
  <si>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</si>
  <si>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</si>
  <si>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</si>
  <si>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</si>
  <si>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</si>
  <si>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</si>
  <si>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</si>
  <si>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</si>
  <si>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</si>
  <si>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</si>
  <si>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</si>
  <si>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</si>
  <si>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</si>
  <si>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</si>
  <si>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</si>
  <si>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</si>
  <si>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</si>
  <si>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</si>
  <si>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</si>
  <si>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</si>
  <si>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</si>
  <si>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</si>
  <si>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</si>
  <si>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</si>
  <si>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</si>
  <si>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</si>
  <si>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</si>
  <si>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</si>
  <si>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</si>
  <si>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</si>
  <si>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</si>
  <si>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</si>
  <si>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</si>
  <si>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</si>
  <si>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</si>
  <si>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</si>
  <si>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</si>
  <si>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</si>
  <si>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</si>
  <si>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</si>
  <si>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</si>
  <si>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</si>
  <si>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</si>
  <si>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</si>
  <si>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</si>
  <si>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</si>
  <si>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</si>
  <si>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</si>
  <si>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</si>
  <si>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</si>
  <si>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</si>
  <si>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</si>
  <si>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</si>
  <si>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</si>
  <si>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</si>
  <si>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</si>
  <si>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</si>
  <si>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</si>
  <si>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</si>
  <si>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</si>
  <si>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</si>
  <si>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</si>
  <si>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</si>
  <si>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</si>
  <si>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</si>
  <si>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</si>
  <si>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</si>
  <si>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</si>
  <si>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</si>
  <si>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</si>
  <si>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</si>
  <si>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</si>
  <si>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</si>
  <si>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</si>
  <si>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</si>
  <si>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</si>
  <si>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</si>
  <si>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</si>
  <si>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</si>
  <si>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</si>
  <si>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</si>
  <si>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</si>
  <si>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</si>
  <si>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</si>
  <si>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</si>
  <si>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</si>
  <si>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</si>
  <si>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</si>
  <si>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</si>
  <si>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</si>
  <si>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</si>
  <si>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</si>
  <si>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</si>
  <si>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</si>
  <si>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</si>
  <si>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</si>
  <si>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</si>
  <si>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</si>
  <si>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</si>
  <si>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</si>
  <si>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</si>
  <si>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</si>
  <si>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</si>
  <si>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</si>
  <si>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</si>
  <si>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</si>
  <si>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</si>
  <si>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</si>
  <si>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</si>
  <si>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</si>
  <si>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</si>
  <si>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</si>
  <si>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</si>
  <si>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</si>
  <si>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</si>
  <si>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</si>
  <si>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</si>
  <si>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</si>
  <si>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</si>
  <si>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</si>
  <si>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</si>
  <si>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</si>
  <si>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</si>
  <si>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</si>
  <si>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</si>
  <si>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</si>
  <si>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</si>
  <si>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</si>
  <si>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</si>
  <si>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</si>
  <si>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</si>
  <si>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</si>
  <si>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</si>
  <si>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</si>
  <si>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</si>
  <si>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</si>
  <si>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</si>
  <si>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</si>
  <si>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</si>
  <si>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</si>
  <si>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</si>
  <si>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</si>
  <si>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</si>
  <si>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</si>
  <si>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</si>
  <si>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</si>
  <si>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</si>
  <si>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</si>
  <si>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</si>
  <si>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</si>
  <si>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</si>
  <si>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</si>
  <si>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</si>
  <si>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</si>
  <si>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</si>
  <si>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</si>
  <si>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</si>
  <si>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</si>
  <si>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</si>
  <si>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</si>
  <si>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</si>
  <si>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</si>
  <si>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</si>
  <si>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</si>
  <si>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</si>
  <si>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</si>
  <si>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</si>
  <si>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</si>
  <si>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</si>
  <si>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</si>
  <si>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</si>
  <si>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</si>
  <si>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</si>
  <si>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</si>
  <si>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</si>
  <si>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</si>
  <si>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</si>
  <si>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</si>
  <si>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</si>
  <si>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</si>
  <si>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</si>
  <si>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</si>
  <si>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</si>
  <si>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</si>
  <si>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</si>
  <si>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</si>
  <si>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</si>
  <si>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</si>
  <si>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</si>
  <si>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</si>
  <si>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</si>
  <si>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</si>
  <si>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</si>
  <si>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</si>
  <si>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</si>
  <si>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</si>
  <si>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</si>
  <si>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</si>
  <si>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</si>
  <si>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</si>
  <si>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</si>
  <si>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</si>
  <si>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</si>
  <si>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</si>
  <si>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</si>
  <si>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</si>
  <si>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</si>
  <si>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</si>
  <si>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</si>
  <si>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</si>
  <si>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</si>
  <si>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</si>
  <si>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</si>
  <si>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</si>
  <si>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</si>
  <si>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</si>
  <si>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</si>
  <si>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</si>
  <si>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</si>
  <si>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</si>
  <si>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</si>
  <si>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</si>
  <si>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</si>
  <si>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</si>
  <si>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</si>
  <si>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</si>
  <si>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</si>
  <si>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</si>
  <si>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</si>
  <si>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</si>
  <si>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</si>
  <si>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</si>
  <si>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</si>
  <si>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</si>
  <si>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</si>
  <si>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</si>
  <si>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</si>
  <si>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</si>
  <si>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</si>
  <si>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</si>
  <si>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</si>
  <si>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</si>
  <si>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</si>
  <si>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</si>
  <si>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</si>
  <si>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</si>
  <si>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</si>
  <si>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</si>
  <si>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</si>
  <si>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</si>
  <si>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</si>
  <si>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</si>
  <si>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</si>
  <si>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</si>
  <si>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</si>
  <si>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</si>
  <si>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</si>
  <si>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</si>
  <si>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</si>
  <si>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</si>
  <si>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</si>
  <si>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</si>
  <si>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</si>
  <si>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</si>
  <si>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</si>
  <si>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</si>
  <si>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</si>
  <si>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</si>
  <si>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</si>
  <si>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</si>
  <si>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</si>
  <si>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</si>
  <si>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</si>
  <si>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</si>
  <si>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</si>
  <si>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</si>
  <si>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</si>
  <si>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</si>
  <si>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</si>
  <si>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</si>
  <si>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</si>
  <si>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</si>
  <si>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</si>
  <si>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</si>
  <si>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</si>
  <si>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</si>
  <si>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</si>
  <si>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</si>
  <si>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</si>
  <si>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</si>
  <si>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</si>
  <si>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</si>
  <si>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</si>
  <si>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</si>
  <si>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</si>
  <si>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</si>
  <si>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</si>
  <si>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</si>
  <si>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</si>
  <si>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</si>
  <si>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</si>
  <si>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</si>
  <si>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</si>
  <si>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</si>
  <si>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</si>
  <si>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</si>
  <si>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</si>
  <si>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</si>
  <si>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</si>
  <si>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</si>
  <si>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</si>
  <si>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</si>
  <si>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</si>
  <si>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</si>
  <si>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</si>
  <si>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</si>
  <si>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</si>
  <si>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</si>
  <si>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</si>
  <si>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</si>
  <si>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</si>
  <si>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</si>
  <si>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</si>
  <si>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</si>
  <si>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</si>
  <si>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</si>
  <si>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</si>
  <si>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</si>
  <si>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</si>
  <si>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</si>
  <si>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</si>
  <si>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</si>
  <si>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</si>
  <si>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</si>
  <si>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</si>
  <si>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</si>
  <si>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</si>
  <si>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</si>
  <si>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</si>
  <si>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</si>
  <si>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</si>
  <si>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</si>
  <si>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</si>
  <si>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</si>
  <si>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</si>
  <si>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</si>
  <si>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</si>
  <si>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</si>
  <si>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</si>
  <si>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</si>
  <si>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</si>
  <si>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</si>
  <si>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</si>
  <si>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</si>
  <si>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</si>
  <si>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</si>
  <si>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</si>
  <si>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</si>
  <si>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</si>
  <si>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</si>
  <si>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</si>
  <si>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</si>
  <si>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</si>
  <si>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</si>
  <si>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</si>
  <si>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</si>
  <si>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</si>
  <si>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</si>
  <si>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</si>
  <si>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</si>
  <si>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</si>
  <si>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</si>
  <si>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</si>
  <si>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</si>
  <si>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</si>
  <si>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</si>
  <si>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</si>
  <si>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</si>
  <si>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</si>
  <si>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</si>
  <si>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</si>
  <si>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</si>
  <si>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</si>
  <si>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</si>
  <si>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</si>
  <si>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</si>
  <si>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</si>
  <si>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</si>
  <si>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</si>
  <si>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</si>
  <si>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</si>
  <si>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</si>
  <si>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</si>
  <si>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</si>
  <si>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</si>
  <si>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</si>
  <si>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</si>
  <si>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</si>
  <si>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</si>
  <si>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</si>
  <si>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</si>
  <si>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</si>
  <si>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</si>
  <si>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</si>
  <si>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</si>
  <si>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</si>
  <si>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</si>
  <si>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</si>
  <si>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</si>
  <si>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</si>
  <si>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</si>
  <si>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</si>
  <si>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</si>
  <si>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</si>
  <si>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</si>
  <si>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</si>
  <si>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</si>
  <si>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</si>
  <si>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</si>
  <si>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</si>
  <si>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</si>
  <si>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</si>
  <si>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</si>
  <si>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</si>
  <si>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</si>
  <si>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</si>
  <si>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</si>
  <si>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</si>
  <si>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</si>
  <si>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</si>
  <si>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</si>
  <si>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</si>
  <si>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</si>
  <si>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</si>
  <si>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</si>
  <si>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</si>
  <si>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</si>
  <si>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</si>
  <si>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</si>
  <si>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</si>
  <si>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</si>
  <si>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</si>
  <si>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</si>
  <si>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</si>
  <si>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</si>
  <si>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</si>
  <si>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</si>
  <si>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</si>
  <si>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</si>
  <si>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</si>
  <si>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</si>
  <si>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</si>
  <si>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</si>
  <si>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</si>
  <si>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</si>
  <si>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</si>
  <si>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</si>
  <si>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</si>
  <si>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</si>
  <si>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</si>
  <si>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</si>
  <si>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</si>
  <si>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</si>
  <si>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</si>
  <si>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</si>
  <si>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</si>
  <si>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</si>
  <si>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</si>
  <si>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</si>
  <si>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</si>
  <si>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</si>
  <si>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</si>
  <si>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</si>
  <si>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</si>
  <si>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</si>
  <si>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</si>
  <si>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</si>
  <si>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</si>
  <si>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</si>
  <si>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</si>
  <si>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</si>
  <si>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</si>
  <si>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</si>
  <si>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</si>
  <si>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</si>
  <si>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</si>
  <si>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</si>
  <si>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</si>
  <si>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</si>
  <si>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</si>
  <si>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</si>
  <si>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</si>
  <si>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</si>
  <si>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</si>
  <si>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</si>
  <si>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</si>
  <si>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</si>
  <si>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</si>
  <si>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</si>
  <si>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</si>
  <si>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</si>
  <si>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</si>
  <si>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</si>
  <si>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</si>
  <si>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</si>
  <si>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</si>
  <si>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</si>
  <si>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</si>
  <si>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</si>
  <si>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</si>
  <si>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</si>
  <si>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</si>
  <si>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</si>
  <si>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</si>
  <si>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</si>
  <si>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</si>
  <si>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</si>
  <si>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</si>
  <si>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</si>
  <si>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</si>
  <si>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</si>
  <si>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</si>
  <si>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</si>
  <si>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</si>
  <si>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</si>
  <si>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</si>
  <si>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</si>
  <si>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</si>
  <si>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</si>
  <si>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</si>
  <si>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</si>
  <si>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</si>
  <si>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</si>
  <si>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</si>
  <si>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</si>
  <si>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</si>
  <si>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</si>
  <si>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</si>
  <si>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</si>
  <si>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</si>
  <si>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</si>
  <si>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</si>
  <si>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</si>
  <si>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</si>
  <si>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</si>
  <si>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</si>
  <si>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</si>
  <si>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</si>
  <si>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</si>
  <si>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</si>
  <si>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</si>
  <si>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</si>
  <si>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</si>
  <si>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</si>
  <si>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</si>
  <si>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</si>
  <si>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</si>
  <si>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</si>
  <si>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</si>
  <si>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</si>
  <si>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</si>
  <si>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</si>
  <si>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</si>
  <si>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</si>
  <si>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</si>
  <si>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</si>
  <si>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</si>
  <si>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</si>
  <si>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</si>
  <si>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</si>
  <si>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</si>
  <si>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</si>
  <si>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</si>
  <si>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</si>
  <si>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</si>
  <si>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</si>
  <si>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</si>
  <si>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</si>
  <si>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</si>
  <si>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</si>
  <si>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</si>
  <si>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</si>
  <si>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</si>
  <si>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</si>
  <si>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</si>
  <si>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</si>
  <si>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</si>
  <si>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</si>
  <si>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</si>
  <si>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</si>
  <si>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</si>
  <si>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</si>
  <si>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</si>
  <si>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</si>
  <si>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</si>
  <si>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</si>
  <si>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</si>
  <si>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</si>
  <si>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</si>
  <si>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</si>
  <si>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</si>
  <si>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</si>
  <si>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</si>
  <si>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</si>
  <si>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</si>
  <si>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</si>
  <si>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</si>
  <si>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</si>
  <si>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</si>
  <si>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</si>
  <si>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</si>
  <si>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</si>
  <si>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</si>
  <si>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</si>
  <si>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</si>
  <si>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</si>
  <si>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</si>
  <si>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</si>
  <si>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</si>
  <si>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</si>
  <si>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</si>
  <si>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</si>
  <si>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</si>
  <si>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</si>
  <si>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</si>
  <si>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</si>
  <si>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</si>
  <si>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</si>
  <si>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</si>
  <si>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</si>
  <si>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</si>
  <si>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</si>
  <si>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</si>
  <si>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</si>
  <si>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</si>
  <si>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</si>
  <si>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</si>
  <si>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</si>
  <si>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</si>
  <si>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</si>
  <si>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</si>
  <si>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</si>
  <si>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</si>
  <si>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</si>
  <si>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</si>
  <si>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</si>
  <si>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</si>
  <si>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</si>
  <si>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</si>
  <si>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</si>
  <si>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</si>
  <si>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</si>
  <si>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</si>
  <si>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</si>
  <si>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</si>
  <si>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</si>
  <si>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</si>
  <si>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</si>
  <si>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</si>
  <si>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13211_令和7年度</t>
  </si>
  <si>
    <t>13211_令和8年度</t>
  </si>
  <si>
    <t>13211_令和9年度</t>
  </si>
  <si>
    <t>13211_令和10年度</t>
  </si>
  <si>
    <t>13211_令和11年度</t>
  </si>
  <si>
    <t>13211_令和12年度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</si>
</sst>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11.144219396400869</c:v>
                </c:pt>
                <c:pt idx="1">
                  <c:v>10.348071798707529</c:v>
                </c:pt>
                <c:pt idx="2">
                  <c:v>13.36024141002293</c:v>
                </c:pt>
                <c:pt idx="3">
                  <c:v>14.360737487835991</c:v>
                </c:pt>
                <c:pt idx="4">
                  <c:v>15.482061249791739</c:v>
                </c:pt>
                <c:pt idx="5">
                  <c:v>11.48731769950129</c:v>
                </c:pt>
                <c:pt idx="6">
                  <c:v>14.65799244697461</c:v>
                </c:pt>
                <c:pt idx="7">
                  <c:v>12.205834763935021</c:v>
                </c:pt>
                <c:pt idx="8">
                  <c:v>11.983954046618036</c:v>
                </c:pt>
                <c:pt idx="9">
                  <c:v>14.915179861741906</c:v>
                </c:pt>
                <c:pt idx="10">
                  <c:v>12.689653873753684</c:v>
                </c:pt>
                <c:pt idx="11">
                  <c:v>15.511760192484349</c:v>
                </c:pt>
                <c:pt idx="12">
                  <c:v>11.811848850515251</c:v>
                </c:pt>
                <c:pt idx="13">
                  <c:v>10.75806666455531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166.42234082710334</c:v>
                </c:pt>
                <c:pt idx="1">
                  <c:v>165.69113324418154</c:v>
                </c:pt>
                <c:pt idx="2">
                  <c:v>164.24163982587811</c:v>
                </c:pt>
                <c:pt idx="3">
                  <c:v>164.83878862154864</c:v>
                </c:pt>
                <c:pt idx="4">
                  <c:v>161.17151188211972</c:v>
                </c:pt>
                <c:pt idx="5">
                  <c:v>156.48456952638981</c:v>
                </c:pt>
                <c:pt idx="6">
                  <c:v>155.50820295638863</c:v>
                </c:pt>
                <c:pt idx="7">
                  <c:v>154.28331245141408</c:v>
                </c:pt>
                <c:pt idx="8">
                  <c:v>151.91523544047502</c:v>
                </c:pt>
                <c:pt idx="9">
                  <c:v>148.5880453176045</c:v>
                </c:pt>
                <c:pt idx="10">
                  <c:v>145.22702459696865</c:v>
                </c:pt>
                <c:pt idx="11">
                  <c:v>131.61680894474296</c:v>
                </c:pt>
                <c:pt idx="12">
                  <c:v>130.99845390710959</c:v>
                </c:pt>
                <c:pt idx="13">
                  <c:v>135.22312278120853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202.44610925513771</c:v>
                </c:pt>
                <c:pt idx="1">
                  <c:v>206.23655676986539</c:v>
                </c:pt>
                <c:pt idx="2">
                  <c:v>240.86680323763801</c:v>
                </c:pt>
                <c:pt idx="3">
                  <c:v>262.60961976568382</c:v>
                </c:pt>
                <c:pt idx="4">
                  <c:v>254.84603767917841</c:v>
                </c:pt>
                <c:pt idx="5">
                  <c:v>230.188103825002</c:v>
                </c:pt>
                <c:pt idx="6">
                  <c:v>232.88106631732549</c:v>
                </c:pt>
                <c:pt idx="7">
                  <c:v>223.28477730643772</c:v>
                </c:pt>
                <c:pt idx="8">
                  <c:v>230.86358238177289</c:v>
                </c:pt>
                <c:pt idx="9">
                  <c:v>223.14111508719776</c:v>
                </c:pt>
                <c:pt idx="10">
                  <c:v>211.76722055055251</c:v>
                </c:pt>
                <c:pt idx="11">
                  <c:v>214.71501317618734</c:v>
                </c:pt>
                <c:pt idx="12">
                  <c:v>217.69114151546759</c:v>
                </c:pt>
                <c:pt idx="13">
                  <c:v>225.19624742371732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152.85394174234949</c:v>
                </c:pt>
                <c:pt idx="1">
                  <c:v>154.63204914869999</c:v>
                </c:pt>
                <c:pt idx="2">
                  <c:v>196.63336767137159</c:v>
                </c:pt>
                <c:pt idx="3">
                  <c:v>207.03801446391881</c:v>
                </c:pt>
                <c:pt idx="4">
                  <c:v>220.29246185125251</c:v>
                </c:pt>
                <c:pt idx="5">
                  <c:v>222.0766607137129</c:v>
                </c:pt>
                <c:pt idx="6">
                  <c:v>236.27611125807931</c:v>
                </c:pt>
                <c:pt idx="7">
                  <c:v>181.99352226613772</c:v>
                </c:pt>
                <c:pt idx="8">
                  <c:v>182.58550650785685</c:v>
                </c:pt>
                <c:pt idx="9">
                  <c:v>181.19329492271447</c:v>
                </c:pt>
                <c:pt idx="10">
                  <c:v>175.31258989320531</c:v>
                </c:pt>
                <c:pt idx="11">
                  <c:v>164.43911830523226</c:v>
                </c:pt>
                <c:pt idx="12">
                  <c:v>179.85890940774919</c:v>
                </c:pt>
                <c:pt idx="13">
                  <c:v>177.0613369394205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135.26815983210733</c:v>
                </c:pt>
                <c:pt idx="1">
                  <c:v>105.37176472686065</c:v>
                </c:pt>
                <c:pt idx="2">
                  <c:v>106.61391901142937</c:v>
                </c:pt>
                <c:pt idx="3">
                  <c:v>89.794174866466648</c:v>
                </c:pt>
                <c:pt idx="4">
                  <c:v>98.049672832165498</c:v>
                </c:pt>
                <c:pt idx="5">
                  <c:v>94.579737523855101</c:v>
                </c:pt>
                <c:pt idx="6">
                  <c:v>106.13335184094736</c:v>
                </c:pt>
                <c:pt idx="7">
                  <c:v>86.989628571139505</c:v>
                </c:pt>
                <c:pt idx="8">
                  <c:v>75.451189009004352</c:v>
                </c:pt>
                <c:pt idx="9">
                  <c:v>75.799821738776728</c:v>
                </c:pt>
                <c:pt idx="10">
                  <c:v>76.628429622469028</c:v>
                </c:pt>
                <c:pt idx="11">
                  <c:v>61.168318772695663</c:v>
                </c:pt>
                <c:pt idx="12">
                  <c:v>66.86919058176484</c:v>
                </c:pt>
                <c:pt idx="13">
                  <c:v>68.70311960130806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55134</c:v>
                </c:pt>
                <c:pt idx="1">
                  <c:v>54704</c:v>
                </c:pt>
                <c:pt idx="2">
                  <c:v>54771</c:v>
                </c:pt>
                <c:pt idx="3">
                  <c:v>54810</c:v>
                </c:pt>
                <c:pt idx="4">
                  <c:v>55080</c:v>
                </c:pt>
                <c:pt idx="5">
                  <c:v>55276</c:v>
                </c:pt>
                <c:pt idx="6">
                  <c:v>55518</c:v>
                </c:pt>
                <c:pt idx="7">
                  <c:v>55870</c:v>
                </c:pt>
                <c:pt idx="8">
                  <c:v>56067</c:v>
                </c:pt>
                <c:pt idx="9">
                  <c:v>56070</c:v>
                </c:pt>
                <c:pt idx="10">
                  <c:v>56004</c:v>
                </c:pt>
                <c:pt idx="11">
                  <c:v>56196</c:v>
                </c:pt>
                <c:pt idx="12">
                  <c:v>56357</c:v>
                </c:pt>
                <c:pt idx="13">
                  <c:v>56538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9443</c:v>
                </c:pt>
                <c:pt idx="1">
                  <c:v>9236</c:v>
                </c:pt>
                <c:pt idx="2">
                  <c:v>9297</c:v>
                </c:pt>
                <c:pt idx="3">
                  <c:v>9226</c:v>
                </c:pt>
                <c:pt idx="4">
                  <c:v>9198</c:v>
                </c:pt>
                <c:pt idx="5">
                  <c:v>9271</c:v>
                </c:pt>
                <c:pt idx="6">
                  <c:v>9203</c:v>
                </c:pt>
                <c:pt idx="7">
                  <c:v>9442</c:v>
                </c:pt>
                <c:pt idx="8">
                  <c:v>9336</c:v>
                </c:pt>
                <c:pt idx="9">
                  <c:v>9268</c:v>
                </c:pt>
                <c:pt idx="10">
                  <c:v>9084</c:v>
                </c:pt>
                <c:pt idx="11">
                  <c:v>9147</c:v>
                </c:pt>
                <c:pt idx="12">
                  <c:v>9253</c:v>
                </c:pt>
                <c:pt idx="13">
                  <c:v>9341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81226</c:v>
                </c:pt>
                <c:pt idx="1">
                  <c:v>81622</c:v>
                </c:pt>
                <c:pt idx="2">
                  <c:v>82528</c:v>
                </c:pt>
                <c:pt idx="3">
                  <c:v>85224</c:v>
                </c:pt>
                <c:pt idx="4">
                  <c:v>86026</c:v>
                </c:pt>
                <c:pt idx="5">
                  <c:v>86611</c:v>
                </c:pt>
                <c:pt idx="6">
                  <c:v>88016</c:v>
                </c:pt>
                <c:pt idx="7">
                  <c:v>88967</c:v>
                </c:pt>
                <c:pt idx="8">
                  <c:v>90166</c:v>
                </c:pt>
                <c:pt idx="9">
                  <c:v>91602</c:v>
                </c:pt>
                <c:pt idx="10">
                  <c:v>92815</c:v>
                </c:pt>
                <c:pt idx="11">
                  <c:v>93638</c:v>
                </c:pt>
                <c:pt idx="12">
                  <c:v>94183</c:v>
                </c:pt>
                <c:pt idx="13">
                  <c:v>95738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c:v>
                </c:pt>
                <c:pt idx="1">
                  <c:v>82</c:v>
                </c:pt>
                <c:pt idx="2">
                  <c:v>82</c:v>
                </c:pt>
                <c:pt idx="3">
                  <c:v>82</c:v>
                </c:pt>
                <c:pt idx="4">
                  <c:v>82</c:v>
                </c:pt>
                <c:pt idx="5">
                  <c:v>99</c:v>
                </c:pt>
                <c:pt idx="6">
                  <c:v>99</c:v>
                </c:pt>
                <c:pt idx="7">
                  <c:v>99</c:v>
                </c:pt>
                <c:pt idx="8">
                  <c:v>99</c:v>
                </c:pt>
                <c:pt idx="9">
                  <c:v>99</c:v>
                </c:pt>
                <c:pt idx="10">
                  <c:v>99</c:v>
                </c:pt>
                <c:pt idx="11">
                  <c:v>95</c:v>
                </c:pt>
                <c:pt idx="12">
                  <c:v>95</c:v>
                </c:pt>
                <c:pt idx="13">
                  <c:v>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3647</c:v>
                </c:pt>
                <c:pt idx="1">
                  <c:v>3647</c:v>
                </c:pt>
                <c:pt idx="2">
                  <c:v>3647</c:v>
                </c:pt>
                <c:pt idx="3">
                  <c:v>3647</c:v>
                </c:pt>
                <c:pt idx="4">
                  <c:v>3647</c:v>
                </c:pt>
                <c:pt idx="5">
                  <c:v>3660</c:v>
                </c:pt>
                <c:pt idx="6">
                  <c:v>3660</c:v>
                </c:pt>
                <c:pt idx="7">
                  <c:v>3660</c:v>
                </c:pt>
                <c:pt idx="8">
                  <c:v>3660</c:v>
                </c:pt>
                <c:pt idx="9">
                  <c:v>3660</c:v>
                </c:pt>
                <c:pt idx="10">
                  <c:v>3660</c:v>
                </c:pt>
                <c:pt idx="11">
                  <c:v>3103</c:v>
                </c:pt>
                <c:pt idx="12">
                  <c:v>3103</c:v>
                </c:pt>
                <c:pt idx="13">
                  <c:v>3103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1492.5165</c:v>
                </c:pt>
                <c:pt idx="1">
                  <c:v>1216.1309000000001</c:v>
                </c:pt>
                <c:pt idx="2">
                  <c:v>1179.4127000000001</c:v>
                </c:pt>
                <c:pt idx="3">
                  <c:v>1048.6814999999999</c:v>
                </c:pt>
                <c:pt idx="4">
                  <c:v>1139.4849999999999</c:v>
                </c:pt>
                <c:pt idx="5">
                  <c:v>1167.5558000000001</c:v>
                </c:pt>
                <c:pt idx="6">
                  <c:v>1179.5737999999999</c:v>
                </c:pt>
                <c:pt idx="7">
                  <c:v>1051.7782999999999</c:v>
                </c:pt>
                <c:pt idx="8">
                  <c:v>973.76919999999996</c:v>
                </c:pt>
                <c:pt idx="9">
                  <c:v>1009.5299</c:v>
                </c:pt>
                <c:pt idx="10">
                  <c:v>1080.9646</c:v>
                </c:pt>
                <c:pt idx="11">
                  <c:v>943.12580000000003</c:v>
                </c:pt>
                <c:pt idx="12">
                  <c:v>1013.8579999999999</c:v>
                </c:pt>
                <c:pt idx="13">
                  <c:v>1294.1241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39.363999999999997</c:v>
                </c:pt>
                <c:pt idx="1">
                  <c:v>35.201000000000001</c:v>
                </c:pt>
                <c:pt idx="2">
                  <c:v>36.444000000000003</c:v>
                </c:pt>
                <c:pt idx="3">
                  <c:v>28.754999999999999</c:v>
                </c:pt>
                <c:pt idx="4">
                  <c:v>34.35</c:v>
                </c:pt>
                <c:pt idx="5">
                  <c:v>32.439</c:v>
                </c:pt>
                <c:pt idx="6">
                  <c:v>28.248000000000001</c:v>
                </c:pt>
                <c:pt idx="7">
                  <c:v>35.591000000000001</c:v>
                </c:pt>
                <c:pt idx="8">
                  <c:v>28.791</c:v>
                </c:pt>
                <c:pt idx="9">
                  <c:v>24.8</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144.57400000000001</c:v>
                </c:pt>
                <c:pt idx="1">
                  <c:v>148.922</c:v>
                </c:pt>
                <c:pt idx="2">
                  <c:v>143.11799999999999</c:v>
                </c:pt>
                <c:pt idx="3">
                  <c:v>143.096</c:v>
                </c:pt>
                <c:pt idx="4">
                  <c:v>136.94900000000001</c:v>
                </c:pt>
                <c:pt idx="5">
                  <c:v>114.40600000000001</c:v>
                </c:pt>
                <c:pt idx="6">
                  <c:v>106.693</c:v>
                </c:pt>
                <c:pt idx="7">
                  <c:v>103.93300000000001</c:v>
                </c:pt>
                <c:pt idx="8">
                  <c:v>91.960999999999999</c:v>
                </c:pt>
                <c:pt idx="9">
                  <c:v>73.557000000000002</c:v>
                </c:pt>
                <c:pt idx="10">
                  <c:v>84.100999999999999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70.144999999999996</c:v>
                </c:pt>
                <c:pt idx="1">
                  <c:v>71.304000000000002</c:v>
                </c:pt>
                <c:pt idx="2">
                  <c:v>71.575000000000003</c:v>
                </c:pt>
                <c:pt idx="3">
                  <c:v>67.385000000000005</c:v>
                </c:pt>
                <c:pt idx="4">
                  <c:v>70.656000000000006</c:v>
                </c:pt>
                <c:pt idx="5">
                  <c:v>64.994</c:v>
                </c:pt>
                <c:pt idx="6">
                  <c:v>60.596000000000004</c:v>
                </c:pt>
                <c:pt idx="7">
                  <c:v>70.182999999999993</c:v>
                </c:pt>
                <c:pt idx="8">
                  <c:v>56.734999999999999</c:v>
                </c:pt>
                <c:pt idx="9">
                  <c:v>42.563000000000002</c:v>
                </c:pt>
                <c:pt idx="10">
                  <c:v>26.438000000000002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113.79300000000001</c:v>
                </c:pt>
                <c:pt idx="1">
                  <c:v>112.819</c:v>
                </c:pt>
                <c:pt idx="2">
                  <c:v>107.98699999999999</c:v>
                </c:pt>
                <c:pt idx="3">
                  <c:v>104.46599999999999</c:v>
                </c:pt>
                <c:pt idx="4">
                  <c:v>100.643</c:v>
                </c:pt>
                <c:pt idx="5">
                  <c:v>81.850999999999999</c:v>
                </c:pt>
                <c:pt idx="6">
                  <c:v>74.344999999999999</c:v>
                </c:pt>
                <c:pt idx="7">
                  <c:v>69.340999999999994</c:v>
                </c:pt>
                <c:pt idx="8">
                  <c:v>64.016999999999996</c:v>
                </c:pt>
                <c:pt idx="9">
                  <c:v>55.793999999999997</c:v>
                </c:pt>
                <c:pt idx="10">
                  <c:v>57.662999999999997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196.63336767137159</c:v>
                </c:pt>
                <c:pt idx="1">
                  <c:v>207.03801446391881</c:v>
                </c:pt>
                <c:pt idx="2">
                  <c:v>220.29246185125251</c:v>
                </c:pt>
                <c:pt idx="3">
                  <c:v>222.0766607137129</c:v>
                </c:pt>
                <c:pt idx="4">
                  <c:v>236.27611125807931</c:v>
                </c:pt>
                <c:pt idx="5">
                  <c:v>181.99352226613772</c:v>
                </c:pt>
                <c:pt idx="6">
                  <c:v>182.58550650785685</c:v>
                </c:pt>
                <c:pt idx="7">
                  <c:v>181.19329492271447</c:v>
                </c:pt>
                <c:pt idx="8">
                  <c:v>175.31258989320531</c:v>
                </c:pt>
                <c:pt idx="9">
                  <c:v>164.43911830523226</c:v>
                </c:pt>
                <c:pt idx="10">
                  <c:v>179.85890940774919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106.61391901142937</c:v>
                </c:pt>
                <c:pt idx="1">
                  <c:v>89.794174866466648</c:v>
                </c:pt>
                <c:pt idx="2">
                  <c:v>98.049672832165498</c:v>
                </c:pt>
                <c:pt idx="3">
                  <c:v>94.579737523855101</c:v>
                </c:pt>
                <c:pt idx="4">
                  <c:v>106.13335184094736</c:v>
                </c:pt>
                <c:pt idx="5">
                  <c:v>86.989628571139505</c:v>
                </c:pt>
                <c:pt idx="6">
                  <c:v>75.451189009004352</c:v>
                </c:pt>
                <c:pt idx="7">
                  <c:v>75.799821738776728</c:v>
                </c:pt>
                <c:pt idx="8">
                  <c:v>76.628429622469028</c:v>
                </c:pt>
                <c:pt idx="9">
                  <c:v>61.168318772695663</c:v>
                </c:pt>
                <c:pt idx="10">
                  <c:v>66.86919058176484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0.94826930700186252</c:v>
                </c:pt>
                <c:pt idx="5">
                  <c:v>0.94092826173022259</c:v>
                </c:pt>
                <c:pt idx="6">
                  <c:v>0.98533901157114512</c:v>
                </c:pt>
                <c:pt idx="7">
                  <c:v>0.91479106954848399</c:v>
                </c:pt>
                <c:pt idx="8">
                  <c:v>0.8354210090875841</c:v>
                </c:pt>
                <c:pt idx="9">
                  <c:v>0.91213885095212632</c:v>
                </c:pt>
                <c:pt idx="10">
                  <c:v>0.86232537732742709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0.35672989193386329</c:v>
                </c:pt>
                <c:pt idx="1">
                  <c:v>0.34440052076729311</c:v>
                </c:pt>
                <c:pt idx="2">
                  <c:v>0.32490898416818909</c:v>
                </c:pt>
                <c:pt idx="3">
                  <c:v>0.30343125560082362</c:v>
                </c:pt>
                <c:pt idx="4">
                  <c:v>0.29903996482667677</c:v>
                </c:pt>
                <c:pt idx="5">
                  <c:v>0.35712260079760533</c:v>
                </c:pt>
                <c:pt idx="6">
                  <c:v>0.33187738259713673</c:v>
                </c:pt>
                <c:pt idx="7">
                  <c:v>0.38733773250238424</c:v>
                </c:pt>
                <c:pt idx="8">
                  <c:v>0.32362193744648404</c:v>
                </c:pt>
                <c:pt idx="9">
                  <c:v>0.25883743745812643</c:v>
                </c:pt>
                <c:pt idx="10">
                  <c:v>0.14699299627167051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57.662999999999997</c:v>
                </c:pt>
                <c:pt idx="2">
                  <c:v>0</c:v>
                </c:pt>
                <c:pt idx="3">
                  <c:v>0</c:v>
                </c:pt>
                <c:pt idx="4">
                  <c:v>26.438000000000002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57.662999999999997</c:v>
                </c:pt>
                <c:pt idx="4" formatCode="#,##0">
                  <c:v>26.438000000000002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7.35</c:v>
                </c:pt>
                <c:pt idx="6">
                  <c:v>0</c:v>
                </c:pt>
                <c:pt idx="7">
                  <c:v>0</c:v>
                </c:pt>
                <c:pt idx="8">
                  <c:v>0</c:v>
                </c:pt>
                <c:pt idx="9">
                  <c:v>0</c:v>
                </c:pt>
                <c:pt idx="10">
                  <c:v>0</c:v>
                </c:pt>
                <c:pt idx="11">
                  <c:v>0</c:v>
                </c:pt>
                <c:pt idx="12">
                  <c:v>32.143999999999998</c:v>
                </c:pt>
                <c:pt idx="13">
                  <c:v>0</c:v>
                </c:pt>
                <c:pt idx="14">
                  <c:v>0</c:v>
                </c:pt>
                <c:pt idx="15">
                  <c:v>0</c:v>
                </c:pt>
                <c:pt idx="16">
                  <c:v>0</c:v>
                </c:pt>
                <c:pt idx="17">
                  <c:v>0</c:v>
                </c:pt>
                <c:pt idx="18">
                  <c:v>0</c:v>
                </c:pt>
                <c:pt idx="19">
                  <c:v>15.234</c:v>
                </c:pt>
                <c:pt idx="20">
                  <c:v>0</c:v>
                </c:pt>
                <c:pt idx="21">
                  <c:v>2.9350000000000001</c:v>
                </c:pt>
                <c:pt idx="22">
                  <c:v>0</c:v>
                </c:pt>
                <c:pt idx="23">
                  <c:v>0</c:v>
                </c:pt>
                <c:pt idx="24">
                  <c:v>0</c:v>
                </c:pt>
                <c:pt idx="25">
                  <c:v>0</c:v>
                </c:pt>
                <c:pt idx="26">
                  <c:v>0</c:v>
                </c:pt>
                <c:pt idx="27">
                  <c:v>0</c:v>
                </c:pt>
                <c:pt idx="28">
                  <c:v>0</c:v>
                </c:pt>
                <c:pt idx="29">
                  <c:v>0</c:v>
                </c:pt>
                <c:pt idx="30">
                  <c:v>0</c:v>
                </c:pt>
                <c:pt idx="31">
                  <c:v>0</c:v>
                </c:pt>
                <c:pt idx="32">
                  <c:v>0</c:v>
                </c:pt>
                <c:pt idx="33">
                  <c:v>4.5119999999999996</c:v>
                </c:pt>
                <c:pt idx="34">
                  <c:v>19.463000000000001</c:v>
                </c:pt>
                <c:pt idx="35">
                  <c:v>0</c:v>
                </c:pt>
                <c:pt idx="36">
                  <c:v>2.4630000000000001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482.71961338102187</c:v>
                </c:pt>
                <c:pt idx="2">
                  <c:v>7.4919885528013719</c:v>
                </c:pt>
                <c:pt idx="3">
                  <c:v>2.1645642983102951</c:v>
                </c:pt>
                <c:pt idx="4">
                  <c:v>145.946089455265</c:v>
                </c:pt>
                <c:pt idx="5">
                  <c:v>206.79435169968079</c:v>
                </c:pt>
                <c:pt idx="7">
                  <c:v>169.70607275073155</c:v>
                </c:pt>
                <c:pt idx="8">
                  <c:v>10.388714992015901</c:v>
                </c:pt>
                <c:pt idx="9">
                  <c:v>0</c:v>
                </c:pt>
                <c:pt idx="10">
                  <c:v>14.731964253269281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492.37616623213353</c:v>
                </c:pt>
                <c:pt idx="4" formatCode="#,##0">
                  <c:v>145.946089455265</c:v>
                </c:pt>
                <c:pt idx="5" formatCode="#,##0">
                  <c:v>206.79435169968079</c:v>
                </c:pt>
                <c:pt idx="6" formatCode="#,##0">
                  <c:v>180.09478774274746</c:v>
                </c:pt>
                <c:pt idx="10" formatCode="#,##0">
                  <c:v>14.731964253269281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84.100999999999999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84.100999999999999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小平市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3.6749999999999998</c:v>
                </c:pt>
                <c:pt idx="1">
                  <c:v>0</c:v>
                </c:pt>
                <c:pt idx="2">
                  <c:v>0</c:v>
                </c:pt>
                <c:pt idx="3">
                  <c:v>0</c:v>
                </c:pt>
                <c:pt idx="4">
                  <c:v>0</c:v>
                </c:pt>
                <c:pt idx="5">
                  <c:v>0</c:v>
                </c:pt>
                <c:pt idx="6">
                  <c:v>0</c:v>
                </c:pt>
                <c:pt idx="7">
                  <c:v>32.143999999999998</c:v>
                </c:pt>
                <c:pt idx="8">
                  <c:v>0</c:v>
                </c:pt>
                <c:pt idx="9">
                  <c:v>0</c:v>
                </c:pt>
                <c:pt idx="10">
                  <c:v>0</c:v>
                </c:pt>
                <c:pt idx="11">
                  <c:v>0</c:v>
                </c:pt>
                <c:pt idx="12">
                  <c:v>0</c:v>
                </c:pt>
                <c:pt idx="13">
                  <c:v>0</c:v>
                </c:pt>
                <c:pt idx="14">
                  <c:v>15.234</c:v>
                </c:pt>
                <c:pt idx="15">
                  <c:v>0</c:v>
                </c:pt>
                <c:pt idx="16">
                  <c:v>2.9350000000000001</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4.5119999999999996</c:v>
                </c:pt>
                <c:pt idx="10">
                  <c:v>9.7315000000000005</c:v>
                </c:pt>
                <c:pt idx="11">
                  <c:v>0</c:v>
                </c:pt>
                <c:pt idx="12">
                  <c:v>2.4630000000000001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14,678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12390.59999999998</c:v>
                </c:pt>
                <c:pt idx="1">
                  <c:v>2287.5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14870.206871999975</c:v>
                </c:pt>
                <c:pt idx="1">
                  <c:v>3025.8135000000002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22.530715272000002</c:v>
                </c:pt>
                <c:pt idx="1">
                  <c:v>0</c:v>
                </c:pt>
                <c:pt idx="2">
                  <c:v>0</c:v>
                </c:pt>
                <c:pt idx="3">
                  <c:v>0</c:v>
                </c:pt>
                <c:pt idx="4">
                  <c:v>9.0673482199999995</c:v>
                </c:pt>
                <c:pt idx="5">
                  <c:v>49.77378161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462,430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462430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1795.3</c:v>
                </c:pt>
                <c:pt idx="1">
                  <c:v>1906.4</c:v>
                </c:pt>
                <c:pt idx="2">
                  <c:v>2015.9</c:v>
                </c:pt>
                <c:pt idx="3">
                  <c:v>2115.9</c:v>
                </c:pt>
                <c:pt idx="4">
                  <c:v>2271</c:v>
                </c:pt>
                <c:pt idx="5">
                  <c:v>2287.5</c:v>
                </c:pt>
                <c:pt idx="6">
                  <c:v>2287.5</c:v>
                </c:pt>
                <c:pt idx="7">
                  <c:v>2287.5</c:v>
                </c:pt>
                <c:pt idx="8">
                  <c:v>2287.5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7021.5</c:v>
                </c:pt>
                <c:pt idx="1">
                  <c:v>7629</c:v>
                </c:pt>
                <c:pt idx="2">
                  <c:v>8052.5999999999995</c:v>
                </c:pt>
                <c:pt idx="3">
                  <c:v>8517.5000000000018</c:v>
                </c:pt>
                <c:pt idx="4">
                  <c:v>8969.5</c:v>
                </c:pt>
                <c:pt idx="5">
                  <c:v>9416.7000000000062</c:v>
                </c:pt>
                <c:pt idx="6">
                  <c:v>9993.4000000000033</c:v>
                </c:pt>
                <c:pt idx="7">
                  <c:v>10863.699999999997</c:v>
                </c:pt>
                <c:pt idx="8">
                  <c:v>12390.59999999998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1.3717892712363419E-2</c:v>
                </c:pt>
                <c:pt idx="1">
                  <c:v>1.6110804493609389E-2</c:v>
                </c:pt>
                <c:pt idx="2">
                  <c:v>1.6305237258134007E-2</c:v>
                </c:pt>
                <c:pt idx="3">
                  <c:v>1.7931412817787075E-2</c:v>
                </c:pt>
                <c:pt idx="4">
                  <c:v>1.8855176749955023E-2</c:v>
                </c:pt>
                <c:pt idx="5">
                  <c:v>2.0167498817769528E-2</c:v>
                </c:pt>
                <c:pt idx="6">
                  <c:v>2.061802735363991E-2</c:v>
                </c:pt>
                <c:pt idx="7">
                  <c:v>2.1395205515613924E-2</c:v>
                </c:pt>
                <c:pt idx="8">
                  <c:v>2.3835880828772003E-2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88.025777749982396</c:v>
                </c:pt>
                <c:pt idx="2">
                  <c:v>6.8465767085965963</c:v>
                </c:pt>
                <c:pt idx="3">
                  <c:v>3.1773183735865009</c:v>
                </c:pt>
                <c:pt idx="4">
                  <c:v>220.29246185125251</c:v>
                </c:pt>
                <c:pt idx="5">
                  <c:v>254.84603767917841</c:v>
                </c:pt>
                <c:pt idx="7">
                  <c:v>146.75727832669392</c:v>
                </c:pt>
                <c:pt idx="8">
                  <c:v>14.414233555425801</c:v>
                </c:pt>
                <c:pt idx="9">
                  <c:v>0</c:v>
                </c:pt>
                <c:pt idx="10">
                  <c:v>15.482061249791739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98.049672832165498</c:v>
                </c:pt>
                <c:pt idx="4" formatCode="#,##0">
                  <c:v>220.29246185125251</c:v>
                </c:pt>
                <c:pt idx="5" formatCode="#,##0">
                  <c:v>254.84603767917841</c:v>
                </c:pt>
                <c:pt idx="6" formatCode="#,##0">
                  <c:v>161.17151188211972</c:v>
                </c:pt>
                <c:pt idx="10" formatCode="#,##0">
                  <c:v>15.482061249791739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2007</c:v>
                </c:pt>
                <c:pt idx="1">
                  <c:v>2145</c:v>
                </c:pt>
                <c:pt idx="2">
                  <c:v>2249</c:v>
                </c:pt>
                <c:pt idx="3">
                  <c:v>2362</c:v>
                </c:pt>
                <c:pt idx="4">
                  <c:v>2480</c:v>
                </c:pt>
                <c:pt idx="5">
                  <c:v>2586</c:v>
                </c:pt>
                <c:pt idx="6">
                  <c:v>2721</c:v>
                </c:pt>
                <c:pt idx="7">
                  <c:v>2921</c:v>
                </c:pt>
                <c:pt idx="8">
                  <c:v>3254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750801.7220155719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17896.020371999977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625853.20200000005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625853.20200000005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17896.020371999977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55.271271414853587</c:v>
                </c:pt>
                <c:pt idx="2">
                  <c:v>6.3391882852120336</c:v>
                </c:pt>
                <c:pt idx="3">
                  <c:v>7.0926599012424392</c:v>
                </c:pt>
                <c:pt idx="4">
                  <c:v>177.0613369394205</c:v>
                </c:pt>
                <c:pt idx="5">
                  <c:v>225.19624742371732</c:v>
                </c:pt>
                <c:pt idx="7">
                  <c:v>123.63023791534346</c:v>
                </c:pt>
                <c:pt idx="8">
                  <c:v>11.592884865865061</c:v>
                </c:pt>
                <c:pt idx="9">
                  <c:v>0</c:v>
                </c:pt>
                <c:pt idx="10">
                  <c:v>10.75806666455531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68.70311960130806</c:v>
                </c:pt>
                <c:pt idx="4">
                  <c:v>177.0613369394205</c:v>
                </c:pt>
                <c:pt idx="5">
                  <c:v>225.19624742371732</c:v>
                </c:pt>
                <c:pt idx="6">
                  <c:v>135.22312278120853</c:v>
                </c:pt>
                <c:pt idx="10">
                  <c:v>10.75806666455531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小平市</c:v>
                </c:pt>
              </c:strCache>
            </c:strRef>
          </c:cat>
          <c:val>
            <c:numRef>
              <c:f>①CO2排出量の現状把握!$AX$43:$AX$45</c:f>
              <c:numCache>
                <c:formatCode>0%</c:formatCode>
                <c:ptCount val="3"/>
                <c:pt idx="0">
                  <c:v>0.42072759503743129</c:v>
                </c:pt>
                <c:pt idx="1">
                  <c:v>7.6972125864054566E-2</c:v>
                </c:pt>
                <c:pt idx="2">
                  <c:v>0.11136076239132427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小平市</c:v>
                </c:pt>
              </c:strCache>
            </c:strRef>
          </c:cat>
          <c:val>
            <c:numRef>
              <c:f>①CO2排出量の現状把握!$AY$43:$AY$45</c:f>
              <c:numCache>
                <c:formatCode>0%</c:formatCode>
                <c:ptCount val="3"/>
                <c:pt idx="0">
                  <c:v>0.19118662390594171</c:v>
                </c:pt>
                <c:pt idx="1">
                  <c:v>0.47072930032502464</c:v>
                </c:pt>
                <c:pt idx="2">
                  <c:v>0.28699840103367885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小平市</c:v>
                </c:pt>
              </c:strCache>
            </c:strRef>
          </c:cat>
          <c:val>
            <c:numRef>
              <c:f>①CO2排出量の現状把握!$AZ$43:$AZ$45</c:f>
              <c:numCache>
                <c:formatCode>0%</c:formatCode>
                <c:ptCount val="3"/>
                <c:pt idx="0">
                  <c:v>0.18034974026133399</c:v>
                </c:pt>
                <c:pt idx="1">
                  <c:v>0.27571354672507709</c:v>
                </c:pt>
                <c:pt idx="2">
                  <c:v>0.36502019044114825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小平市</c:v>
                </c:pt>
              </c:strCache>
            </c:strRef>
          </c:cat>
          <c:val>
            <c:numRef>
              <c:f>①CO2排出量の現状把握!$BA$43:$BA$45</c:f>
              <c:numCache>
                <c:formatCode>0%</c:formatCode>
                <c:ptCount val="3"/>
                <c:pt idx="0">
                  <c:v>0.19226168778726088</c:v>
                </c:pt>
                <c:pt idx="1">
                  <c:v>0.14877204731034646</c:v>
                </c:pt>
                <c:pt idx="2">
                  <c:v>0.21918291532083975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小平市</c:v>
                </c:pt>
              </c:strCache>
            </c:strRef>
          </c:cat>
          <c:val>
            <c:numRef>
              <c:f>①CO2排出量の現状把握!$BB$43:$BB$45</c:f>
              <c:numCache>
                <c:formatCode>0%</c:formatCode>
                <c:ptCount val="3"/>
                <c:pt idx="0">
                  <c:v>1.5474353008032191E-2</c:v>
                </c:pt>
                <c:pt idx="1">
                  <c:v>2.7812979775497147E-2</c:v>
                </c:pt>
                <c:pt idx="2">
                  <c:v>1.7437730813008971E-2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44648</c:v>
                </c:pt>
                <c:pt idx="1">
                  <c:v>44648</c:v>
                </c:pt>
                <c:pt idx="2">
                  <c:v>44648</c:v>
                </c:pt>
                <c:pt idx="3">
                  <c:v>44648</c:v>
                </c:pt>
                <c:pt idx="4">
                  <c:v>44648</c:v>
                </c:pt>
                <c:pt idx="5">
                  <c:v>49706</c:v>
                </c:pt>
                <c:pt idx="6">
                  <c:v>49706</c:v>
                </c:pt>
                <c:pt idx="7">
                  <c:v>49706</c:v>
                </c:pt>
                <c:pt idx="8">
                  <c:v>49706</c:v>
                </c:pt>
                <c:pt idx="9">
                  <c:v>49706</c:v>
                </c:pt>
                <c:pt idx="10">
                  <c:v>49706</c:v>
                </c:pt>
                <c:pt idx="11">
                  <c:v>53422</c:v>
                </c:pt>
                <c:pt idx="12">
                  <c:v>53422</c:v>
                </c:pt>
                <c:pt idx="13">
                  <c:v>53422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11.144219396400869</c:v>
                </c:pt>
                <c:pt idx="1">
                  <c:v>10.348071798707529</c:v>
                </c:pt>
                <c:pt idx="2">
                  <c:v>13.36024141002293</c:v>
                </c:pt>
                <c:pt idx="3">
                  <c:v>14.360737487835991</c:v>
                </c:pt>
                <c:pt idx="4">
                  <c:v>15.482061249791739</c:v>
                </c:pt>
                <c:pt idx="5">
                  <c:v>11.48731769950129</c:v>
                </c:pt>
                <c:pt idx="6">
                  <c:v>14.65799244697461</c:v>
                </c:pt>
                <c:pt idx="7">
                  <c:v>12.20583476393502</c:v>
                </c:pt>
                <c:pt idx="8">
                  <c:v>11.98395404661804</c:v>
                </c:pt>
                <c:pt idx="9">
                  <c:v>14.91517986174191</c:v>
                </c:pt>
                <c:pt idx="10">
                  <c:v>12.689653873753681</c:v>
                </c:pt>
                <c:pt idx="11">
                  <c:v>15.511760192484349</c:v>
                </c:pt>
                <c:pt idx="12">
                  <c:v>11.811848850515251</c:v>
                </c:pt>
                <c:pt idx="13">
                  <c:v>10.75806666455531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179120</c:v>
                </c:pt>
                <c:pt idx="1">
                  <c:v>179412</c:v>
                </c:pt>
                <c:pt idx="2">
                  <c:v>180759</c:v>
                </c:pt>
                <c:pt idx="3">
                  <c:v>185320</c:v>
                </c:pt>
                <c:pt idx="4">
                  <c:v>186339</c:v>
                </c:pt>
                <c:pt idx="5">
                  <c:v>186958</c:v>
                </c:pt>
                <c:pt idx="6">
                  <c:v>188609</c:v>
                </c:pt>
                <c:pt idx="7">
                  <c:v>189885</c:v>
                </c:pt>
                <c:pt idx="8">
                  <c:v>191308</c:v>
                </c:pt>
                <c:pt idx="9">
                  <c:v>193596</c:v>
                </c:pt>
                <c:pt idx="10">
                  <c:v>194869</c:v>
                </c:pt>
                <c:pt idx="11">
                  <c:v>195543</c:v>
                </c:pt>
                <c:pt idx="12">
                  <c:v>195361</c:v>
                </c:pt>
                <c:pt idx="13">
                  <c:v>196924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2164</v>
      </c>
      <c r="B9" s="70">
        <v>1</v>
      </c>
      <c r="C9" s="70">
        <v>1</v>
      </c>
      <c r="D9" s="70">
        <v>1</v>
      </c>
      <c r="E9" s="70">
        <v>1990</v>
      </c>
      <c r="F9" s="70" t="s">
        <v>787</v>
      </c>
      <c r="G9" s="1073" t="s">
        <v>2165</v>
      </c>
      <c r="H9" s="70" t="s">
        <v>2166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2167</v>
      </c>
      <c r="B10" s="70">
        <v>2</v>
      </c>
      <c r="C10" s="70">
        <v>2</v>
      </c>
      <c r="D10" s="70">
        <v>1</v>
      </c>
      <c r="E10" s="70">
        <v>2005</v>
      </c>
      <c r="F10" s="70" t="s">
        <v>789</v>
      </c>
      <c r="G10" s="1073" t="s">
        <v>2165</v>
      </c>
      <c r="H10" s="70" t="s">
        <v>2166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2168</v>
      </c>
      <c r="B11" s="70">
        <v>3</v>
      </c>
      <c r="C11" s="70">
        <v>3</v>
      </c>
      <c r="D11" s="70">
        <v>1</v>
      </c>
      <c r="E11" s="70">
        <v>2006</v>
      </c>
      <c r="F11" s="70" t="s">
        <v>790</v>
      </c>
      <c r="G11" s="1073" t="s">
        <v>2165</v>
      </c>
      <c r="H11" s="70" t="s">
        <v>2166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2169</v>
      </c>
      <c r="B12" s="70">
        <v>4</v>
      </c>
      <c r="C12" s="70">
        <v>4</v>
      </c>
      <c r="D12" s="70">
        <v>1</v>
      </c>
      <c r="E12" s="70">
        <v>2007</v>
      </c>
      <c r="F12" s="70" t="s">
        <v>791</v>
      </c>
      <c r="G12" s="1073" t="s">
        <v>2165</v>
      </c>
      <c r="H12" s="70" t="s">
        <v>2166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2170</v>
      </c>
      <c r="B13" s="70">
        <v>5</v>
      </c>
      <c r="C13" s="70">
        <v>5</v>
      </c>
      <c r="D13" s="70">
        <v>1</v>
      </c>
      <c r="E13" s="70">
        <v>2008</v>
      </c>
      <c r="F13" s="70" t="s">
        <v>792</v>
      </c>
      <c r="G13" s="1073" t="s">
        <v>2165</v>
      </c>
      <c r="H13" s="70" t="s">
        <v>2166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2171</v>
      </c>
      <c r="B14" s="70">
        <v>6</v>
      </c>
      <c r="C14" s="70">
        <v>6</v>
      </c>
      <c r="D14" s="70">
        <v>1</v>
      </c>
      <c r="E14" s="70">
        <v>2009</v>
      </c>
      <c r="F14" s="70" t="s">
        <v>176</v>
      </c>
      <c r="G14" s="1073" t="s">
        <v>2165</v>
      </c>
      <c r="H14" s="70" t="s">
        <v>2166</v>
      </c>
      <c r="I14" s="1066"/>
      <c r="J14" s="73">
        <v>0</v>
      </c>
      <c r="K14" s="73">
        <v>0</v>
      </c>
      <c r="L14" s="73">
        <v>0</v>
      </c>
      <c r="M14" s="73">
        <v>0</v>
      </c>
      <c r="N14" s="73">
        <v>0</v>
      </c>
      <c r="O14" s="73">
        <v>0</v>
      </c>
      <c r="P14" s="73">
        <v>0</v>
      </c>
      <c r="Q14" s="73">
        <v>0</v>
      </c>
      <c r="R14" s="73">
        <v>8.5500000000000007</v>
      </c>
      <c r="S14" s="73">
        <v>0</v>
      </c>
      <c r="T14" s="73">
        <v>0</v>
      </c>
      <c r="U14" s="73">
        <v>0</v>
      </c>
      <c r="V14" s="73">
        <v>0</v>
      </c>
      <c r="W14" s="73">
        <v>0</v>
      </c>
      <c r="X14" s="73">
        <v>0</v>
      </c>
      <c r="Y14" s="73">
        <v>0</v>
      </c>
      <c r="Z14" s="73">
        <v>0</v>
      </c>
      <c r="AA14" s="73">
        <v>0</v>
      </c>
      <c r="AB14" s="73">
        <v>117.663</v>
      </c>
      <c r="AC14" s="73">
        <v>0</v>
      </c>
      <c r="AD14" s="73">
        <v>0</v>
      </c>
      <c r="AE14" s="73">
        <v>0</v>
      </c>
      <c r="AF14" s="73">
        <v>0</v>
      </c>
      <c r="AG14" s="73">
        <v>0</v>
      </c>
      <c r="AH14" s="73">
        <v>0</v>
      </c>
      <c r="AI14" s="73">
        <v>0</v>
      </c>
      <c r="AJ14" s="73">
        <v>0</v>
      </c>
      <c r="AK14" s="73">
        <v>0</v>
      </c>
      <c r="AL14" s="73">
        <v>0</v>
      </c>
      <c r="AM14" s="73">
        <v>4.34</v>
      </c>
      <c r="AN14" s="73">
        <v>0</v>
      </c>
      <c r="AO14" s="73">
        <v>0</v>
      </c>
      <c r="AP14" s="73">
        <v>0</v>
      </c>
      <c r="AQ14" s="73">
        <v>0</v>
      </c>
      <c r="AR14" s="73">
        <v>0</v>
      </c>
      <c r="AS14" s="73">
        <v>0</v>
      </c>
      <c r="AT14" s="73">
        <v>0</v>
      </c>
      <c r="AU14" s="73">
        <v>0</v>
      </c>
      <c r="AV14" s="73">
        <v>3.04</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4.32</v>
      </c>
      <c r="CM14" s="73">
        <v>0</v>
      </c>
      <c r="CN14" s="73">
        <v>7.2590000000000003</v>
      </c>
      <c r="CO14" s="73">
        <v>0</v>
      </c>
      <c r="CP14" s="73">
        <v>0</v>
      </c>
      <c r="CQ14" s="73">
        <v>0</v>
      </c>
      <c r="CR14" s="73">
        <v>0</v>
      </c>
      <c r="CS14" s="73">
        <v>43.457000000000001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8.5500000000000007</v>
      </c>
      <c r="DT14" s="73">
        <v>0</v>
      </c>
      <c r="DU14" s="73">
        <v>0</v>
      </c>
      <c r="DV14" s="73">
        <v>0</v>
      </c>
      <c r="DW14" s="73">
        <v>0</v>
      </c>
      <c r="DX14" s="73">
        <v>0</v>
      </c>
      <c r="DY14" s="73">
        <v>0</v>
      </c>
      <c r="DZ14" s="73">
        <v>0</v>
      </c>
      <c r="EA14" s="73">
        <v>0</v>
      </c>
      <c r="EB14" s="73">
        <v>0</v>
      </c>
      <c r="EC14" s="73">
        <v>117.663</v>
      </c>
      <c r="ED14" s="73">
        <v>0</v>
      </c>
      <c r="EE14" s="73">
        <v>0</v>
      </c>
      <c r="EF14" s="73">
        <v>0</v>
      </c>
      <c r="EG14" s="73">
        <v>0</v>
      </c>
      <c r="EH14" s="73">
        <v>0</v>
      </c>
      <c r="EI14" s="73">
        <v>0</v>
      </c>
      <c r="EJ14" s="73">
        <v>0</v>
      </c>
      <c r="EK14" s="73">
        <v>0</v>
      </c>
      <c r="EL14" s="73">
        <v>0</v>
      </c>
      <c r="EM14" s="73">
        <v>0</v>
      </c>
      <c r="EN14" s="73">
        <v>4.34</v>
      </c>
      <c r="EO14" s="73">
        <v>0</v>
      </c>
      <c r="EP14" s="73">
        <v>0</v>
      </c>
      <c r="EQ14" s="73">
        <v>0</v>
      </c>
      <c r="ER14" s="73">
        <v>0</v>
      </c>
      <c r="ES14" s="73">
        <v>0</v>
      </c>
      <c r="ET14" s="73">
        <v>0</v>
      </c>
      <c r="EU14" s="73">
        <v>0</v>
      </c>
      <c r="EV14" s="73">
        <v>0</v>
      </c>
      <c r="EW14" s="73">
        <v>3.04</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4.32</v>
      </c>
      <c r="GN14" s="73">
        <v>0</v>
      </c>
      <c r="GO14" s="73">
        <v>7.2590000000000003</v>
      </c>
      <c r="GP14" s="73">
        <v>0</v>
      </c>
      <c r="GQ14" s="73">
        <v>0</v>
      </c>
      <c r="GR14" s="73">
        <v>0</v>
      </c>
      <c r="GS14" s="73">
        <v>0</v>
      </c>
      <c r="GT14" s="73">
        <v>43.457000000000001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130.553</v>
      </c>
      <c r="HL14" s="73">
        <v>0</v>
      </c>
      <c r="HM14" s="73">
        <v>3.04</v>
      </c>
      <c r="HN14" s="73">
        <v>0</v>
      </c>
      <c r="HO14" s="73">
        <v>0</v>
      </c>
      <c r="HP14" s="73">
        <v>0</v>
      </c>
      <c r="HQ14" s="73">
        <v>0</v>
      </c>
      <c r="HR14" s="73">
        <v>0</v>
      </c>
      <c r="HS14" s="73">
        <v>0</v>
      </c>
      <c r="HT14" s="73">
        <v>0</v>
      </c>
      <c r="HU14" s="73">
        <v>4.32</v>
      </c>
      <c r="HV14" s="73">
        <v>7.2590000000000003</v>
      </c>
      <c r="HW14" s="73">
        <v>0</v>
      </c>
      <c r="HX14" s="73">
        <v>43.457000000000001</v>
      </c>
      <c r="HY14" s="73">
        <v>0</v>
      </c>
      <c r="HZ14" s="73">
        <v>0</v>
      </c>
      <c r="IA14" s="73">
        <v>0</v>
      </c>
      <c r="IB14" s="73">
        <v>0</v>
      </c>
      <c r="IC14" s="73">
        <v>0</v>
      </c>
      <c r="ID14" s="73">
        <v>0</v>
      </c>
      <c r="IE14" s="73">
        <v>0</v>
      </c>
      <c r="IF14" s="73">
        <v>130.553</v>
      </c>
      <c r="IG14" s="73">
        <v>0</v>
      </c>
      <c r="IH14" s="73">
        <v>3.04</v>
      </c>
      <c r="II14" s="73">
        <v>0</v>
      </c>
      <c r="IJ14" s="73">
        <v>0</v>
      </c>
      <c r="IK14" s="73">
        <v>0</v>
      </c>
      <c r="IL14" s="73">
        <v>0</v>
      </c>
      <c r="IM14" s="73">
        <v>0</v>
      </c>
      <c r="IN14" s="73">
        <v>0</v>
      </c>
      <c r="IO14" s="73">
        <v>0</v>
      </c>
      <c r="IP14" s="73">
        <v>4.32</v>
      </c>
      <c r="IQ14" s="73">
        <v>7.2590000000000003</v>
      </c>
      <c r="IR14" s="73">
        <v>0</v>
      </c>
      <c r="IS14" s="73">
        <v>43.457000000000001</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1</v>
      </c>
      <c r="RA14" s="71">
        <v>0</v>
      </c>
      <c r="RB14" s="71">
        <v>0</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4</v>
      </c>
      <c r="RT14" s="71">
        <v>0</v>
      </c>
      <c r="RU14" s="71">
        <v>1</v>
      </c>
      <c r="RV14" s="71">
        <v>0</v>
      </c>
      <c r="RW14" s="71">
        <v>0</v>
      </c>
      <c r="RX14" s="71">
        <v>0</v>
      </c>
      <c r="RY14" s="71">
        <v>0</v>
      </c>
      <c r="RZ14" s="71">
        <v>0</v>
      </c>
      <c r="SA14" s="71">
        <v>0</v>
      </c>
      <c r="SB14" s="71">
        <v>0</v>
      </c>
      <c r="SC14" s="71">
        <v>1</v>
      </c>
      <c r="SD14" s="71">
        <v>1</v>
      </c>
      <c r="SE14" s="71">
        <v>0</v>
      </c>
      <c r="SF14" s="71">
        <v>1</v>
      </c>
      <c r="SG14" s="71">
        <v>0</v>
      </c>
      <c r="SH14" s="71">
        <v>0</v>
      </c>
    </row>
    <row r="15" spans="1:503">
      <c r="A15" s="16" t="s">
        <v>2172</v>
      </c>
      <c r="B15" s="70">
        <v>7</v>
      </c>
      <c r="C15" s="70">
        <v>7</v>
      </c>
      <c r="D15" s="70">
        <v>1</v>
      </c>
      <c r="E15" s="70">
        <v>2010</v>
      </c>
      <c r="F15" s="70" t="s">
        <v>177</v>
      </c>
      <c r="G15" s="1073" t="s">
        <v>2165</v>
      </c>
      <c r="H15" s="70" t="s">
        <v>2166</v>
      </c>
      <c r="I15" s="1066"/>
      <c r="J15" s="73">
        <v>0</v>
      </c>
      <c r="K15" s="73">
        <v>0</v>
      </c>
      <c r="L15" s="73">
        <v>0</v>
      </c>
      <c r="M15" s="73">
        <v>0</v>
      </c>
      <c r="N15" s="73">
        <v>0</v>
      </c>
      <c r="O15" s="73">
        <v>0</v>
      </c>
      <c r="P15" s="73">
        <v>0</v>
      </c>
      <c r="Q15" s="73">
        <v>0</v>
      </c>
      <c r="R15" s="73">
        <v>10.420999999999999</v>
      </c>
      <c r="S15" s="73">
        <v>0</v>
      </c>
      <c r="T15" s="73">
        <v>0</v>
      </c>
      <c r="U15" s="73">
        <v>0</v>
      </c>
      <c r="V15" s="73">
        <v>0</v>
      </c>
      <c r="W15" s="73">
        <v>0</v>
      </c>
      <c r="X15" s="73">
        <v>0</v>
      </c>
      <c r="Y15" s="73">
        <v>0</v>
      </c>
      <c r="Z15" s="73">
        <v>0</v>
      </c>
      <c r="AA15" s="73">
        <v>0</v>
      </c>
      <c r="AB15" s="73">
        <v>111.169</v>
      </c>
      <c r="AC15" s="73">
        <v>0</v>
      </c>
      <c r="AD15" s="73">
        <v>0</v>
      </c>
      <c r="AE15" s="73">
        <v>0</v>
      </c>
      <c r="AF15" s="73">
        <v>0</v>
      </c>
      <c r="AG15" s="73">
        <v>0</v>
      </c>
      <c r="AH15" s="73">
        <v>0</v>
      </c>
      <c r="AI15" s="73">
        <v>0</v>
      </c>
      <c r="AJ15" s="73">
        <v>0</v>
      </c>
      <c r="AK15" s="73">
        <v>15.802</v>
      </c>
      <c r="AL15" s="73">
        <v>0</v>
      </c>
      <c r="AM15" s="73">
        <v>4.6429999999999998</v>
      </c>
      <c r="AN15" s="73">
        <v>0</v>
      </c>
      <c r="AO15" s="73">
        <v>0</v>
      </c>
      <c r="AP15" s="73">
        <v>0</v>
      </c>
      <c r="AQ15" s="73">
        <v>0</v>
      </c>
      <c r="AR15" s="73">
        <v>0</v>
      </c>
      <c r="AS15" s="73">
        <v>0</v>
      </c>
      <c r="AT15" s="73">
        <v>0</v>
      </c>
      <c r="AU15" s="73">
        <v>0</v>
      </c>
      <c r="AV15" s="73">
        <v>3.1339999999999999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5.2629999999999999</v>
      </c>
      <c r="CM15" s="73">
        <v>0</v>
      </c>
      <c r="CN15" s="73">
        <v>20.436</v>
      </c>
      <c r="CO15" s="73">
        <v>0</v>
      </c>
      <c r="CP15" s="73">
        <v>0</v>
      </c>
      <c r="CQ15" s="73">
        <v>0</v>
      </c>
      <c r="CR15" s="73">
        <v>0</v>
      </c>
      <c r="CS15" s="73">
        <v>35.145000000000003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10.420999999999999</v>
      </c>
      <c r="DT15" s="73">
        <v>0</v>
      </c>
      <c r="DU15" s="73">
        <v>0</v>
      </c>
      <c r="DV15" s="73">
        <v>0</v>
      </c>
      <c r="DW15" s="73">
        <v>0</v>
      </c>
      <c r="DX15" s="73">
        <v>0</v>
      </c>
      <c r="DY15" s="73">
        <v>0</v>
      </c>
      <c r="DZ15" s="73">
        <v>0</v>
      </c>
      <c r="EA15" s="73">
        <v>0</v>
      </c>
      <c r="EB15" s="73">
        <v>0</v>
      </c>
      <c r="EC15" s="73">
        <v>111.169</v>
      </c>
      <c r="ED15" s="73">
        <v>0</v>
      </c>
      <c r="EE15" s="73">
        <v>0</v>
      </c>
      <c r="EF15" s="73">
        <v>0</v>
      </c>
      <c r="EG15" s="73">
        <v>0</v>
      </c>
      <c r="EH15" s="73">
        <v>0</v>
      </c>
      <c r="EI15" s="73">
        <v>0</v>
      </c>
      <c r="EJ15" s="73">
        <v>0</v>
      </c>
      <c r="EK15" s="73">
        <v>0</v>
      </c>
      <c r="EL15" s="73">
        <v>15.802</v>
      </c>
      <c r="EM15" s="73">
        <v>0</v>
      </c>
      <c r="EN15" s="73">
        <v>4.6429999999999998</v>
      </c>
      <c r="EO15" s="73">
        <v>0</v>
      </c>
      <c r="EP15" s="73">
        <v>0</v>
      </c>
      <c r="EQ15" s="73">
        <v>0</v>
      </c>
      <c r="ER15" s="73">
        <v>0</v>
      </c>
      <c r="ES15" s="73">
        <v>0</v>
      </c>
      <c r="ET15" s="73">
        <v>0</v>
      </c>
      <c r="EU15" s="73">
        <v>0</v>
      </c>
      <c r="EV15" s="73">
        <v>0</v>
      </c>
      <c r="EW15" s="73">
        <v>3.1339999999999999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5.2629999999999999</v>
      </c>
      <c r="GN15" s="73">
        <v>0</v>
      </c>
      <c r="GO15" s="73">
        <v>20.436</v>
      </c>
      <c r="GP15" s="73">
        <v>0</v>
      </c>
      <c r="GQ15" s="73">
        <v>0</v>
      </c>
      <c r="GR15" s="73">
        <v>0</v>
      </c>
      <c r="GS15" s="73">
        <v>0</v>
      </c>
      <c r="GT15" s="73">
        <v>35.145000000000003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142.035</v>
      </c>
      <c r="HL15" s="73">
        <v>0</v>
      </c>
      <c r="HM15" s="73">
        <v>3.1339999999999999</v>
      </c>
      <c r="HN15" s="73">
        <v>0</v>
      </c>
      <c r="HO15" s="73">
        <v>0</v>
      </c>
      <c r="HP15" s="73">
        <v>0</v>
      </c>
      <c r="HQ15" s="73">
        <v>0</v>
      </c>
      <c r="HR15" s="73">
        <v>0</v>
      </c>
      <c r="HS15" s="73">
        <v>0</v>
      </c>
      <c r="HT15" s="73">
        <v>0</v>
      </c>
      <c r="HU15" s="73">
        <v>5.2629999999999999</v>
      </c>
      <c r="HV15" s="73">
        <v>20.436</v>
      </c>
      <c r="HW15" s="73">
        <v>0</v>
      </c>
      <c r="HX15" s="73">
        <v>35.145000000000003</v>
      </c>
      <c r="HY15" s="73">
        <v>0</v>
      </c>
      <c r="HZ15" s="73">
        <v>0</v>
      </c>
      <c r="IA15" s="73">
        <v>0</v>
      </c>
      <c r="IB15" s="73">
        <v>0</v>
      </c>
      <c r="IC15" s="73">
        <v>0</v>
      </c>
      <c r="ID15" s="73">
        <v>0</v>
      </c>
      <c r="IE15" s="73">
        <v>0</v>
      </c>
      <c r="IF15" s="73">
        <v>142.035</v>
      </c>
      <c r="IG15" s="73">
        <v>0</v>
      </c>
      <c r="IH15" s="73">
        <v>3.1339999999999999</v>
      </c>
      <c r="II15" s="73">
        <v>0</v>
      </c>
      <c r="IJ15" s="73">
        <v>0</v>
      </c>
      <c r="IK15" s="73">
        <v>0</v>
      </c>
      <c r="IL15" s="73">
        <v>0</v>
      </c>
      <c r="IM15" s="73">
        <v>0</v>
      </c>
      <c r="IN15" s="73">
        <v>0</v>
      </c>
      <c r="IO15" s="73">
        <v>0</v>
      </c>
      <c r="IP15" s="73">
        <v>5.2629999999999999</v>
      </c>
      <c r="IQ15" s="73">
        <v>20.436</v>
      </c>
      <c r="IR15" s="73">
        <v>0</v>
      </c>
      <c r="IS15" s="73">
        <v>35.145000000000003</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1</v>
      </c>
      <c r="JY15" s="71">
        <v>0</v>
      </c>
      <c r="JZ15" s="71">
        <v>1</v>
      </c>
      <c r="KA15" s="71">
        <v>0</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1</v>
      </c>
      <c r="NZ15" s="71">
        <v>0</v>
      </c>
      <c r="OA15" s="71">
        <v>1</v>
      </c>
      <c r="OB15" s="71">
        <v>0</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1</v>
      </c>
      <c r="RA15" s="71">
        <v>0</v>
      </c>
      <c r="RB15" s="71">
        <v>0</v>
      </c>
      <c r="RC15" s="71">
        <v>0</v>
      </c>
      <c r="RD15" s="71">
        <v>0</v>
      </c>
      <c r="RE15" s="71">
        <v>0</v>
      </c>
      <c r="RF15" s="71">
        <v>0</v>
      </c>
      <c r="RG15" s="71">
        <v>0</v>
      </c>
      <c r="RH15" s="71">
        <v>1</v>
      </c>
      <c r="RI15" s="71">
        <v>2</v>
      </c>
      <c r="RJ15" s="71">
        <v>0</v>
      </c>
      <c r="RK15" s="71">
        <v>1</v>
      </c>
      <c r="RL15" s="71">
        <v>0</v>
      </c>
      <c r="RM15" s="71">
        <v>0</v>
      </c>
      <c r="RN15" s="71">
        <v>0</v>
      </c>
      <c r="RO15" s="71">
        <v>0</v>
      </c>
      <c r="RP15" s="71">
        <v>0</v>
      </c>
      <c r="RQ15" s="71">
        <v>0</v>
      </c>
      <c r="RR15" s="71">
        <v>0</v>
      </c>
      <c r="RS15" s="71">
        <v>6</v>
      </c>
      <c r="RT15" s="71">
        <v>0</v>
      </c>
      <c r="RU15" s="71">
        <v>1</v>
      </c>
      <c r="RV15" s="71">
        <v>0</v>
      </c>
      <c r="RW15" s="71">
        <v>0</v>
      </c>
      <c r="RX15" s="71">
        <v>0</v>
      </c>
      <c r="RY15" s="71">
        <v>0</v>
      </c>
      <c r="RZ15" s="71">
        <v>0</v>
      </c>
      <c r="SA15" s="71">
        <v>0</v>
      </c>
      <c r="SB15" s="71">
        <v>0</v>
      </c>
      <c r="SC15" s="71">
        <v>1</v>
      </c>
      <c r="SD15" s="71">
        <v>2</v>
      </c>
      <c r="SE15" s="71">
        <v>0</v>
      </c>
      <c r="SF15" s="71">
        <v>1</v>
      </c>
      <c r="SG15" s="71">
        <v>0</v>
      </c>
      <c r="SH15" s="71">
        <v>0</v>
      </c>
    </row>
    <row r="16" spans="1:503">
      <c r="A16" s="16" t="s">
        <v>2173</v>
      </c>
      <c r="B16" s="70">
        <v>8</v>
      </c>
      <c r="C16" s="70">
        <v>8</v>
      </c>
      <c r="D16" s="70">
        <v>1</v>
      </c>
      <c r="E16" s="70">
        <v>2011</v>
      </c>
      <c r="F16" s="70" t="s">
        <v>178</v>
      </c>
      <c r="G16" s="1073" t="s">
        <v>2165</v>
      </c>
      <c r="H16" s="70" t="s">
        <v>2166</v>
      </c>
      <c r="I16" s="1066"/>
      <c r="J16" s="73">
        <v>0</v>
      </c>
      <c r="K16" s="73">
        <v>0</v>
      </c>
      <c r="L16" s="73">
        <v>0</v>
      </c>
      <c r="M16" s="73">
        <v>0</v>
      </c>
      <c r="N16" s="73">
        <v>0</v>
      </c>
      <c r="O16" s="73">
        <v>0</v>
      </c>
      <c r="P16" s="73">
        <v>0</v>
      </c>
      <c r="Q16" s="73">
        <v>0</v>
      </c>
      <c r="R16" s="73">
        <v>9.0960000000000001</v>
      </c>
      <c r="S16" s="73">
        <v>0</v>
      </c>
      <c r="T16" s="73">
        <v>0</v>
      </c>
      <c r="U16" s="73">
        <v>0</v>
      </c>
      <c r="V16" s="73">
        <v>0</v>
      </c>
      <c r="W16" s="73">
        <v>0</v>
      </c>
      <c r="X16" s="73">
        <v>0</v>
      </c>
      <c r="Y16" s="73">
        <v>0</v>
      </c>
      <c r="Z16" s="73">
        <v>0</v>
      </c>
      <c r="AA16" s="73">
        <v>0</v>
      </c>
      <c r="AB16" s="73">
        <v>88.47</v>
      </c>
      <c r="AC16" s="73">
        <v>0</v>
      </c>
      <c r="AD16" s="73">
        <v>0</v>
      </c>
      <c r="AE16" s="73">
        <v>0</v>
      </c>
      <c r="AF16" s="73">
        <v>0</v>
      </c>
      <c r="AG16" s="73">
        <v>0</v>
      </c>
      <c r="AH16" s="73">
        <v>0</v>
      </c>
      <c r="AI16" s="73">
        <v>0</v>
      </c>
      <c r="AJ16" s="73">
        <v>0</v>
      </c>
      <c r="AK16" s="73">
        <v>13.401999999999999</v>
      </c>
      <c r="AL16" s="73">
        <v>0</v>
      </c>
      <c r="AM16" s="73">
        <v>2.8250000000000002</v>
      </c>
      <c r="AN16" s="73">
        <v>0</v>
      </c>
      <c r="AO16" s="73">
        <v>0</v>
      </c>
      <c r="AP16" s="73">
        <v>0</v>
      </c>
      <c r="AQ16" s="73">
        <v>0</v>
      </c>
      <c r="AR16" s="73">
        <v>0</v>
      </c>
      <c r="AS16" s="73">
        <v>0</v>
      </c>
      <c r="AT16" s="73">
        <v>0</v>
      </c>
      <c r="AU16" s="73">
        <v>0</v>
      </c>
      <c r="AV16" s="73">
        <v>2.7149999999999999</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4.6509999999999998</v>
      </c>
      <c r="CM16" s="73">
        <v>0</v>
      </c>
      <c r="CN16" s="73">
        <v>20.654</v>
      </c>
      <c r="CO16" s="73">
        <v>0</v>
      </c>
      <c r="CP16" s="73">
        <v>0</v>
      </c>
      <c r="CQ16" s="73">
        <v>0</v>
      </c>
      <c r="CR16" s="73">
        <v>0</v>
      </c>
      <c r="CS16" s="73">
        <v>42.125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9.0960000000000001</v>
      </c>
      <c r="DT16" s="73">
        <v>0</v>
      </c>
      <c r="DU16" s="73">
        <v>0</v>
      </c>
      <c r="DV16" s="73">
        <v>0</v>
      </c>
      <c r="DW16" s="73">
        <v>0</v>
      </c>
      <c r="DX16" s="73">
        <v>0</v>
      </c>
      <c r="DY16" s="73">
        <v>0</v>
      </c>
      <c r="DZ16" s="73">
        <v>0</v>
      </c>
      <c r="EA16" s="73">
        <v>0</v>
      </c>
      <c r="EB16" s="73">
        <v>0</v>
      </c>
      <c r="EC16" s="73">
        <v>88.47</v>
      </c>
      <c r="ED16" s="73">
        <v>0</v>
      </c>
      <c r="EE16" s="73">
        <v>0</v>
      </c>
      <c r="EF16" s="73">
        <v>0</v>
      </c>
      <c r="EG16" s="73">
        <v>0</v>
      </c>
      <c r="EH16" s="73">
        <v>0</v>
      </c>
      <c r="EI16" s="73">
        <v>0</v>
      </c>
      <c r="EJ16" s="73">
        <v>0</v>
      </c>
      <c r="EK16" s="73">
        <v>0</v>
      </c>
      <c r="EL16" s="73">
        <v>13.401999999999999</v>
      </c>
      <c r="EM16" s="73">
        <v>0</v>
      </c>
      <c r="EN16" s="73">
        <v>2.8250000000000002</v>
      </c>
      <c r="EO16" s="73">
        <v>0</v>
      </c>
      <c r="EP16" s="73">
        <v>0</v>
      </c>
      <c r="EQ16" s="73">
        <v>0</v>
      </c>
      <c r="ER16" s="73">
        <v>0</v>
      </c>
      <c r="ES16" s="73">
        <v>0</v>
      </c>
      <c r="ET16" s="73">
        <v>0</v>
      </c>
      <c r="EU16" s="73">
        <v>0</v>
      </c>
      <c r="EV16" s="73">
        <v>0</v>
      </c>
      <c r="EW16" s="73">
        <v>2.7149999999999999</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4.6509999999999998</v>
      </c>
      <c r="GN16" s="73">
        <v>0</v>
      </c>
      <c r="GO16" s="73">
        <v>20.654</v>
      </c>
      <c r="GP16" s="73">
        <v>0</v>
      </c>
      <c r="GQ16" s="73">
        <v>0</v>
      </c>
      <c r="GR16" s="73">
        <v>0</v>
      </c>
      <c r="GS16" s="73">
        <v>0</v>
      </c>
      <c r="GT16" s="73">
        <v>42.125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113.79300000000001</v>
      </c>
      <c r="HL16" s="73">
        <v>0</v>
      </c>
      <c r="HM16" s="73">
        <v>2.7149999999999999</v>
      </c>
      <c r="HN16" s="73">
        <v>0</v>
      </c>
      <c r="HO16" s="73">
        <v>0</v>
      </c>
      <c r="HP16" s="73">
        <v>0</v>
      </c>
      <c r="HQ16" s="73">
        <v>0</v>
      </c>
      <c r="HR16" s="73">
        <v>0</v>
      </c>
      <c r="HS16" s="73">
        <v>0</v>
      </c>
      <c r="HT16" s="73">
        <v>0</v>
      </c>
      <c r="HU16" s="73">
        <v>4.6509999999999998</v>
      </c>
      <c r="HV16" s="73">
        <v>20.654</v>
      </c>
      <c r="HW16" s="73">
        <v>0</v>
      </c>
      <c r="HX16" s="73">
        <v>42.125</v>
      </c>
      <c r="HY16" s="73">
        <v>0</v>
      </c>
      <c r="HZ16" s="73">
        <v>0</v>
      </c>
      <c r="IA16" s="73">
        <v>0</v>
      </c>
      <c r="IB16" s="73">
        <v>0</v>
      </c>
      <c r="IC16" s="73">
        <v>0</v>
      </c>
      <c r="ID16" s="73">
        <v>0</v>
      </c>
      <c r="IE16" s="73">
        <v>0</v>
      </c>
      <c r="IF16" s="73">
        <v>113.79300000000001</v>
      </c>
      <c r="IG16" s="73">
        <v>0</v>
      </c>
      <c r="IH16" s="73">
        <v>2.7149999999999999</v>
      </c>
      <c r="II16" s="73">
        <v>0</v>
      </c>
      <c r="IJ16" s="73">
        <v>0</v>
      </c>
      <c r="IK16" s="73">
        <v>0</v>
      </c>
      <c r="IL16" s="73">
        <v>0</v>
      </c>
      <c r="IM16" s="73">
        <v>0</v>
      </c>
      <c r="IN16" s="73">
        <v>0</v>
      </c>
      <c r="IO16" s="73">
        <v>0</v>
      </c>
      <c r="IP16" s="73">
        <v>4.6509999999999998</v>
      </c>
      <c r="IQ16" s="73">
        <v>20.654</v>
      </c>
      <c r="IR16" s="73">
        <v>0</v>
      </c>
      <c r="IS16" s="73">
        <v>42.125</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1</v>
      </c>
      <c r="JY16" s="71">
        <v>0</v>
      </c>
      <c r="JZ16" s="71">
        <v>1</v>
      </c>
      <c r="KA16" s="71">
        <v>0</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1</v>
      </c>
      <c r="NZ16" s="71">
        <v>0</v>
      </c>
      <c r="OA16" s="71">
        <v>1</v>
      </c>
      <c r="OB16" s="71">
        <v>0</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1</v>
      </c>
      <c r="RA16" s="71">
        <v>0</v>
      </c>
      <c r="RB16" s="71">
        <v>0</v>
      </c>
      <c r="RC16" s="71">
        <v>0</v>
      </c>
      <c r="RD16" s="71">
        <v>0</v>
      </c>
      <c r="RE16" s="71">
        <v>0</v>
      </c>
      <c r="RF16" s="71">
        <v>0</v>
      </c>
      <c r="RG16" s="71">
        <v>0</v>
      </c>
      <c r="RH16" s="71">
        <v>1</v>
      </c>
      <c r="RI16" s="71">
        <v>2</v>
      </c>
      <c r="RJ16" s="71">
        <v>0</v>
      </c>
      <c r="RK16" s="71">
        <v>1</v>
      </c>
      <c r="RL16" s="71">
        <v>0</v>
      </c>
      <c r="RM16" s="71">
        <v>0</v>
      </c>
      <c r="RN16" s="71">
        <v>0</v>
      </c>
      <c r="RO16" s="71">
        <v>0</v>
      </c>
      <c r="RP16" s="71">
        <v>0</v>
      </c>
      <c r="RQ16" s="71">
        <v>0</v>
      </c>
      <c r="RR16" s="71">
        <v>0</v>
      </c>
      <c r="RS16" s="71">
        <v>6</v>
      </c>
      <c r="RT16" s="71">
        <v>0</v>
      </c>
      <c r="RU16" s="71">
        <v>1</v>
      </c>
      <c r="RV16" s="71">
        <v>0</v>
      </c>
      <c r="RW16" s="71">
        <v>0</v>
      </c>
      <c r="RX16" s="71">
        <v>0</v>
      </c>
      <c r="RY16" s="71">
        <v>0</v>
      </c>
      <c r="RZ16" s="71">
        <v>0</v>
      </c>
      <c r="SA16" s="71">
        <v>0</v>
      </c>
      <c r="SB16" s="71">
        <v>0</v>
      </c>
      <c r="SC16" s="71">
        <v>1</v>
      </c>
      <c r="SD16" s="71">
        <v>2</v>
      </c>
      <c r="SE16" s="71">
        <v>0</v>
      </c>
      <c r="SF16" s="71">
        <v>1</v>
      </c>
      <c r="SG16" s="71">
        <v>0</v>
      </c>
      <c r="SH16" s="71">
        <v>0</v>
      </c>
    </row>
    <row r="17" spans="1:502">
      <c r="A17" s="16" t="s">
        <v>2174</v>
      </c>
      <c r="B17" s="70">
        <v>9</v>
      </c>
      <c r="C17" s="70">
        <v>9</v>
      </c>
      <c r="D17" s="70">
        <v>1</v>
      </c>
      <c r="E17" s="70">
        <v>2012</v>
      </c>
      <c r="F17" s="70" t="s">
        <v>179</v>
      </c>
      <c r="G17" s="1073" t="s">
        <v>2165</v>
      </c>
      <c r="H17" s="70" t="s">
        <v>2166</v>
      </c>
      <c r="I17" s="1066"/>
      <c r="J17" s="73">
        <v>0</v>
      </c>
      <c r="K17" s="73">
        <v>0</v>
      </c>
      <c r="L17" s="73">
        <v>0</v>
      </c>
      <c r="M17" s="73">
        <v>0</v>
      </c>
      <c r="N17" s="73">
        <v>0</v>
      </c>
      <c r="O17" s="73">
        <v>0</v>
      </c>
      <c r="P17" s="73">
        <v>0</v>
      </c>
      <c r="Q17" s="73">
        <v>0</v>
      </c>
      <c r="R17" s="73">
        <v>10.855</v>
      </c>
      <c r="S17" s="73">
        <v>0</v>
      </c>
      <c r="T17" s="73">
        <v>0</v>
      </c>
      <c r="U17" s="73">
        <v>0</v>
      </c>
      <c r="V17" s="73">
        <v>0</v>
      </c>
      <c r="W17" s="73">
        <v>0</v>
      </c>
      <c r="X17" s="73">
        <v>0</v>
      </c>
      <c r="Y17" s="73">
        <v>0</v>
      </c>
      <c r="Z17" s="73">
        <v>0</v>
      </c>
      <c r="AA17" s="73">
        <v>0</v>
      </c>
      <c r="AB17" s="73">
        <v>82.494</v>
      </c>
      <c r="AC17" s="73">
        <v>0</v>
      </c>
      <c r="AD17" s="73">
        <v>0</v>
      </c>
      <c r="AE17" s="73">
        <v>0</v>
      </c>
      <c r="AF17" s="73">
        <v>0</v>
      </c>
      <c r="AG17" s="73">
        <v>0</v>
      </c>
      <c r="AH17" s="73">
        <v>0</v>
      </c>
      <c r="AI17" s="73">
        <v>0</v>
      </c>
      <c r="AJ17" s="73">
        <v>0</v>
      </c>
      <c r="AK17" s="73">
        <v>16.286999999999999</v>
      </c>
      <c r="AL17" s="73">
        <v>0</v>
      </c>
      <c r="AM17" s="73">
        <v>3.1829999999999998</v>
      </c>
      <c r="AN17" s="73">
        <v>0</v>
      </c>
      <c r="AO17" s="73">
        <v>0</v>
      </c>
      <c r="AP17" s="73">
        <v>0</v>
      </c>
      <c r="AQ17" s="73">
        <v>0</v>
      </c>
      <c r="AR17" s="73">
        <v>0</v>
      </c>
      <c r="AS17" s="73">
        <v>0</v>
      </c>
      <c r="AT17" s="73">
        <v>0</v>
      </c>
      <c r="AU17" s="73">
        <v>0</v>
      </c>
      <c r="AV17" s="73">
        <v>3.536</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4.7919999999999998</v>
      </c>
      <c r="CM17" s="73">
        <v>0</v>
      </c>
      <c r="CN17" s="73">
        <v>24.321000000000002</v>
      </c>
      <c r="CO17" s="73">
        <v>0</v>
      </c>
      <c r="CP17" s="73">
        <v>0</v>
      </c>
      <c r="CQ17" s="73">
        <v>0</v>
      </c>
      <c r="CR17" s="73">
        <v>0</v>
      </c>
      <c r="CS17" s="73">
        <v>38.655000000000001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10.855</v>
      </c>
      <c r="DT17" s="73">
        <v>0</v>
      </c>
      <c r="DU17" s="73">
        <v>0</v>
      </c>
      <c r="DV17" s="73">
        <v>0</v>
      </c>
      <c r="DW17" s="73">
        <v>0</v>
      </c>
      <c r="DX17" s="73">
        <v>0</v>
      </c>
      <c r="DY17" s="73">
        <v>0</v>
      </c>
      <c r="DZ17" s="73">
        <v>0</v>
      </c>
      <c r="EA17" s="73">
        <v>0</v>
      </c>
      <c r="EB17" s="73">
        <v>0</v>
      </c>
      <c r="EC17" s="73">
        <v>82.494</v>
      </c>
      <c r="ED17" s="73">
        <v>0</v>
      </c>
      <c r="EE17" s="73">
        <v>0</v>
      </c>
      <c r="EF17" s="73">
        <v>0</v>
      </c>
      <c r="EG17" s="73">
        <v>0</v>
      </c>
      <c r="EH17" s="73">
        <v>0</v>
      </c>
      <c r="EI17" s="73">
        <v>0</v>
      </c>
      <c r="EJ17" s="73">
        <v>0</v>
      </c>
      <c r="EK17" s="73">
        <v>0</v>
      </c>
      <c r="EL17" s="73">
        <v>16.286999999999999</v>
      </c>
      <c r="EM17" s="73">
        <v>0</v>
      </c>
      <c r="EN17" s="73">
        <v>3.1829999999999998</v>
      </c>
      <c r="EO17" s="73">
        <v>0</v>
      </c>
      <c r="EP17" s="73">
        <v>0</v>
      </c>
      <c r="EQ17" s="73">
        <v>0</v>
      </c>
      <c r="ER17" s="73">
        <v>0</v>
      </c>
      <c r="ES17" s="73">
        <v>0</v>
      </c>
      <c r="ET17" s="73">
        <v>0</v>
      </c>
      <c r="EU17" s="73">
        <v>0</v>
      </c>
      <c r="EV17" s="73">
        <v>0</v>
      </c>
      <c r="EW17" s="73">
        <v>3.536</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4.7919999999999998</v>
      </c>
      <c r="GN17" s="73">
        <v>0</v>
      </c>
      <c r="GO17" s="73">
        <v>24.321000000000002</v>
      </c>
      <c r="GP17" s="73">
        <v>0</v>
      </c>
      <c r="GQ17" s="73">
        <v>0</v>
      </c>
      <c r="GR17" s="73">
        <v>0</v>
      </c>
      <c r="GS17" s="73">
        <v>0</v>
      </c>
      <c r="GT17" s="73">
        <v>38.655000000000001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112.819</v>
      </c>
      <c r="HL17" s="73">
        <v>0</v>
      </c>
      <c r="HM17" s="73">
        <v>3.536</v>
      </c>
      <c r="HN17" s="73">
        <v>0</v>
      </c>
      <c r="HO17" s="73">
        <v>0</v>
      </c>
      <c r="HP17" s="73">
        <v>0</v>
      </c>
      <c r="HQ17" s="73">
        <v>0</v>
      </c>
      <c r="HR17" s="73">
        <v>0</v>
      </c>
      <c r="HS17" s="73">
        <v>0</v>
      </c>
      <c r="HT17" s="73">
        <v>0</v>
      </c>
      <c r="HU17" s="73">
        <v>4.7919999999999998</v>
      </c>
      <c r="HV17" s="73">
        <v>24.321000000000002</v>
      </c>
      <c r="HW17" s="73">
        <v>0</v>
      </c>
      <c r="HX17" s="73">
        <v>38.655000000000001</v>
      </c>
      <c r="HY17" s="73">
        <v>0</v>
      </c>
      <c r="HZ17" s="73">
        <v>0</v>
      </c>
      <c r="IA17" s="73">
        <v>0</v>
      </c>
      <c r="IB17" s="73">
        <v>0</v>
      </c>
      <c r="IC17" s="73">
        <v>0</v>
      </c>
      <c r="ID17" s="73">
        <v>0</v>
      </c>
      <c r="IE17" s="73">
        <v>0</v>
      </c>
      <c r="IF17" s="73">
        <v>112.819</v>
      </c>
      <c r="IG17" s="73">
        <v>0</v>
      </c>
      <c r="IH17" s="73">
        <v>3.536</v>
      </c>
      <c r="II17" s="73">
        <v>0</v>
      </c>
      <c r="IJ17" s="73">
        <v>0</v>
      </c>
      <c r="IK17" s="73">
        <v>0</v>
      </c>
      <c r="IL17" s="73">
        <v>0</v>
      </c>
      <c r="IM17" s="73">
        <v>0</v>
      </c>
      <c r="IN17" s="73">
        <v>0</v>
      </c>
      <c r="IO17" s="73">
        <v>0</v>
      </c>
      <c r="IP17" s="73">
        <v>4.7919999999999998</v>
      </c>
      <c r="IQ17" s="73">
        <v>24.321000000000002</v>
      </c>
      <c r="IR17" s="73">
        <v>0</v>
      </c>
      <c r="IS17" s="73">
        <v>38.655000000000001</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1</v>
      </c>
      <c r="JY17" s="71">
        <v>0</v>
      </c>
      <c r="JZ17" s="71">
        <v>1</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1</v>
      </c>
      <c r="NZ17" s="71">
        <v>0</v>
      </c>
      <c r="OA17" s="71">
        <v>1</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1</v>
      </c>
      <c r="RA17" s="71">
        <v>0</v>
      </c>
      <c r="RB17" s="71">
        <v>0</v>
      </c>
      <c r="RC17" s="71">
        <v>0</v>
      </c>
      <c r="RD17" s="71">
        <v>0</v>
      </c>
      <c r="RE17" s="71">
        <v>0</v>
      </c>
      <c r="RF17" s="71">
        <v>0</v>
      </c>
      <c r="RG17" s="71">
        <v>0</v>
      </c>
      <c r="RH17" s="71">
        <v>1</v>
      </c>
      <c r="RI17" s="71">
        <v>2</v>
      </c>
      <c r="RJ17" s="71">
        <v>0</v>
      </c>
      <c r="RK17" s="71">
        <v>1</v>
      </c>
      <c r="RL17" s="71">
        <v>0</v>
      </c>
      <c r="RM17" s="71">
        <v>0</v>
      </c>
      <c r="RN17" s="71">
        <v>0</v>
      </c>
      <c r="RO17" s="71">
        <v>0</v>
      </c>
      <c r="RP17" s="71">
        <v>0</v>
      </c>
      <c r="RQ17" s="71">
        <v>0</v>
      </c>
      <c r="RR17" s="71">
        <v>0</v>
      </c>
      <c r="RS17" s="71">
        <v>6</v>
      </c>
      <c r="RT17" s="71">
        <v>0</v>
      </c>
      <c r="RU17" s="71">
        <v>1</v>
      </c>
      <c r="RV17" s="71">
        <v>0</v>
      </c>
      <c r="RW17" s="71">
        <v>0</v>
      </c>
      <c r="RX17" s="71">
        <v>0</v>
      </c>
      <c r="RY17" s="71">
        <v>0</v>
      </c>
      <c r="RZ17" s="71">
        <v>0</v>
      </c>
      <c r="SA17" s="71">
        <v>0</v>
      </c>
      <c r="SB17" s="71">
        <v>0</v>
      </c>
      <c r="SC17" s="71">
        <v>1</v>
      </c>
      <c r="SD17" s="71">
        <v>2</v>
      </c>
      <c r="SE17" s="71">
        <v>0</v>
      </c>
      <c r="SF17" s="71">
        <v>1</v>
      </c>
      <c r="SG17" s="71">
        <v>0</v>
      </c>
      <c r="SH17" s="71">
        <v>0</v>
      </c>
    </row>
    <row r="18" spans="1:502">
      <c r="A18" s="16" t="s">
        <v>2175</v>
      </c>
      <c r="B18" s="70">
        <v>10</v>
      </c>
      <c r="C18" s="70">
        <v>10</v>
      </c>
      <c r="D18" s="70">
        <v>1</v>
      </c>
      <c r="E18" s="70">
        <v>2013</v>
      </c>
      <c r="F18" s="70" t="s">
        <v>180</v>
      </c>
      <c r="G18" s="1073" t="s">
        <v>2165</v>
      </c>
      <c r="H18" s="70" t="s">
        <v>2166</v>
      </c>
      <c r="I18" s="1066"/>
      <c r="J18" s="73">
        <v>0</v>
      </c>
      <c r="K18" s="73">
        <v>0</v>
      </c>
      <c r="L18" s="73">
        <v>0</v>
      </c>
      <c r="M18" s="73">
        <v>0</v>
      </c>
      <c r="N18" s="73">
        <v>0</v>
      </c>
      <c r="O18" s="73">
        <v>0</v>
      </c>
      <c r="P18" s="73">
        <v>0</v>
      </c>
      <c r="Q18" s="73">
        <v>0</v>
      </c>
      <c r="R18" s="73">
        <v>12.332000000000001</v>
      </c>
      <c r="S18" s="73">
        <v>0</v>
      </c>
      <c r="T18" s="73">
        <v>0</v>
      </c>
      <c r="U18" s="73">
        <v>0</v>
      </c>
      <c r="V18" s="73">
        <v>0</v>
      </c>
      <c r="W18" s="73">
        <v>0</v>
      </c>
      <c r="X18" s="73">
        <v>0</v>
      </c>
      <c r="Y18" s="73">
        <v>0</v>
      </c>
      <c r="Z18" s="73">
        <v>0</v>
      </c>
      <c r="AA18" s="73">
        <v>0</v>
      </c>
      <c r="AB18" s="73">
        <v>73.963999999999999</v>
      </c>
      <c r="AC18" s="73">
        <v>0</v>
      </c>
      <c r="AD18" s="73">
        <v>0</v>
      </c>
      <c r="AE18" s="73">
        <v>0</v>
      </c>
      <c r="AF18" s="73">
        <v>0</v>
      </c>
      <c r="AG18" s="73">
        <v>0</v>
      </c>
      <c r="AH18" s="73">
        <v>0</v>
      </c>
      <c r="AI18" s="73">
        <v>0</v>
      </c>
      <c r="AJ18" s="73">
        <v>0</v>
      </c>
      <c r="AK18" s="73">
        <v>17.5</v>
      </c>
      <c r="AL18" s="73">
        <v>0</v>
      </c>
      <c r="AM18" s="73">
        <v>4.1909999999999998</v>
      </c>
      <c r="AN18" s="73">
        <v>0</v>
      </c>
      <c r="AO18" s="73">
        <v>0</v>
      </c>
      <c r="AP18" s="73">
        <v>0</v>
      </c>
      <c r="AQ18" s="73">
        <v>0</v>
      </c>
      <c r="AR18" s="73">
        <v>0</v>
      </c>
      <c r="AS18" s="73">
        <v>0</v>
      </c>
      <c r="AT18" s="73">
        <v>0</v>
      </c>
      <c r="AU18" s="73">
        <v>0</v>
      </c>
      <c r="AV18" s="73">
        <v>3.9460000000000002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5.1840000000000002</v>
      </c>
      <c r="CM18" s="73">
        <v>0</v>
      </c>
      <c r="CN18" s="73">
        <v>26.001000000000001</v>
      </c>
      <c r="CO18" s="73">
        <v>0</v>
      </c>
      <c r="CP18" s="73">
        <v>0</v>
      </c>
      <c r="CQ18" s="73">
        <v>0</v>
      </c>
      <c r="CR18" s="73">
        <v>0</v>
      </c>
      <c r="CS18" s="73">
        <v>36.444000000000003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12.332000000000001</v>
      </c>
      <c r="DT18" s="73">
        <v>0</v>
      </c>
      <c r="DU18" s="73">
        <v>0</v>
      </c>
      <c r="DV18" s="73">
        <v>0</v>
      </c>
      <c r="DW18" s="73">
        <v>0</v>
      </c>
      <c r="DX18" s="73">
        <v>0</v>
      </c>
      <c r="DY18" s="73">
        <v>0</v>
      </c>
      <c r="DZ18" s="73">
        <v>0</v>
      </c>
      <c r="EA18" s="73">
        <v>0</v>
      </c>
      <c r="EB18" s="73">
        <v>0</v>
      </c>
      <c r="EC18" s="73">
        <v>73.963999999999999</v>
      </c>
      <c r="ED18" s="73">
        <v>0</v>
      </c>
      <c r="EE18" s="73">
        <v>0</v>
      </c>
      <c r="EF18" s="73">
        <v>0</v>
      </c>
      <c r="EG18" s="73">
        <v>0</v>
      </c>
      <c r="EH18" s="73">
        <v>0</v>
      </c>
      <c r="EI18" s="73">
        <v>0</v>
      </c>
      <c r="EJ18" s="73">
        <v>0</v>
      </c>
      <c r="EK18" s="73">
        <v>0</v>
      </c>
      <c r="EL18" s="73">
        <v>17.5</v>
      </c>
      <c r="EM18" s="73">
        <v>0</v>
      </c>
      <c r="EN18" s="73">
        <v>4.1909999999999998</v>
      </c>
      <c r="EO18" s="73">
        <v>0</v>
      </c>
      <c r="EP18" s="73">
        <v>0</v>
      </c>
      <c r="EQ18" s="73">
        <v>0</v>
      </c>
      <c r="ER18" s="73">
        <v>0</v>
      </c>
      <c r="ES18" s="73">
        <v>0</v>
      </c>
      <c r="ET18" s="73">
        <v>0</v>
      </c>
      <c r="EU18" s="73">
        <v>0</v>
      </c>
      <c r="EV18" s="73">
        <v>0</v>
      </c>
      <c r="EW18" s="73">
        <v>3.9460000000000002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5.1840000000000002</v>
      </c>
      <c r="GN18" s="73">
        <v>0</v>
      </c>
      <c r="GO18" s="73">
        <v>26.001000000000001</v>
      </c>
      <c r="GP18" s="73">
        <v>0</v>
      </c>
      <c r="GQ18" s="73">
        <v>0</v>
      </c>
      <c r="GR18" s="73">
        <v>0</v>
      </c>
      <c r="GS18" s="73">
        <v>0</v>
      </c>
      <c r="GT18" s="73">
        <v>36.444000000000003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107.98699999999999</v>
      </c>
      <c r="HL18" s="73">
        <v>0</v>
      </c>
      <c r="HM18" s="73">
        <v>3.9460000000000002</v>
      </c>
      <c r="HN18" s="73">
        <v>0</v>
      </c>
      <c r="HO18" s="73">
        <v>0</v>
      </c>
      <c r="HP18" s="73">
        <v>0</v>
      </c>
      <c r="HQ18" s="73">
        <v>0</v>
      </c>
      <c r="HR18" s="73">
        <v>0</v>
      </c>
      <c r="HS18" s="73">
        <v>0</v>
      </c>
      <c r="HT18" s="73">
        <v>0</v>
      </c>
      <c r="HU18" s="73">
        <v>5.1840000000000002</v>
      </c>
      <c r="HV18" s="73">
        <v>26.001000000000001</v>
      </c>
      <c r="HW18" s="73">
        <v>0</v>
      </c>
      <c r="HX18" s="73">
        <v>36.444000000000003</v>
      </c>
      <c r="HY18" s="73">
        <v>0</v>
      </c>
      <c r="HZ18" s="73">
        <v>0</v>
      </c>
      <c r="IA18" s="73">
        <v>0</v>
      </c>
      <c r="IB18" s="73">
        <v>0</v>
      </c>
      <c r="IC18" s="73">
        <v>0</v>
      </c>
      <c r="ID18" s="73">
        <v>0</v>
      </c>
      <c r="IE18" s="73">
        <v>0</v>
      </c>
      <c r="IF18" s="73">
        <v>107.98699999999999</v>
      </c>
      <c r="IG18" s="73">
        <v>0</v>
      </c>
      <c r="IH18" s="73">
        <v>3.9460000000000002</v>
      </c>
      <c r="II18" s="73">
        <v>0</v>
      </c>
      <c r="IJ18" s="73">
        <v>0</v>
      </c>
      <c r="IK18" s="73">
        <v>0</v>
      </c>
      <c r="IL18" s="73">
        <v>0</v>
      </c>
      <c r="IM18" s="73">
        <v>0</v>
      </c>
      <c r="IN18" s="73">
        <v>0</v>
      </c>
      <c r="IO18" s="73">
        <v>0</v>
      </c>
      <c r="IP18" s="73">
        <v>5.1840000000000002</v>
      </c>
      <c r="IQ18" s="73">
        <v>26.001000000000001</v>
      </c>
      <c r="IR18" s="73">
        <v>0</v>
      </c>
      <c r="IS18" s="73">
        <v>36.444000000000003</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1</v>
      </c>
      <c r="JY18" s="71">
        <v>0</v>
      </c>
      <c r="JZ18" s="71">
        <v>1</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1</v>
      </c>
      <c r="NZ18" s="71">
        <v>0</v>
      </c>
      <c r="OA18" s="71">
        <v>1</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1</v>
      </c>
      <c r="RA18" s="71">
        <v>0</v>
      </c>
      <c r="RB18" s="71">
        <v>0</v>
      </c>
      <c r="RC18" s="71">
        <v>0</v>
      </c>
      <c r="RD18" s="71">
        <v>0</v>
      </c>
      <c r="RE18" s="71">
        <v>0</v>
      </c>
      <c r="RF18" s="71">
        <v>0</v>
      </c>
      <c r="RG18" s="71">
        <v>0</v>
      </c>
      <c r="RH18" s="71">
        <v>1</v>
      </c>
      <c r="RI18" s="71">
        <v>2</v>
      </c>
      <c r="RJ18" s="71">
        <v>0</v>
      </c>
      <c r="RK18" s="71">
        <v>1</v>
      </c>
      <c r="RL18" s="71">
        <v>0</v>
      </c>
      <c r="RM18" s="71">
        <v>0</v>
      </c>
      <c r="RN18" s="71">
        <v>0</v>
      </c>
      <c r="RO18" s="71">
        <v>0</v>
      </c>
      <c r="RP18" s="71">
        <v>0</v>
      </c>
      <c r="RQ18" s="71">
        <v>0</v>
      </c>
      <c r="RR18" s="71">
        <v>0</v>
      </c>
      <c r="RS18" s="71">
        <v>6</v>
      </c>
      <c r="RT18" s="71">
        <v>0</v>
      </c>
      <c r="RU18" s="71">
        <v>1</v>
      </c>
      <c r="RV18" s="71">
        <v>0</v>
      </c>
      <c r="RW18" s="71">
        <v>0</v>
      </c>
      <c r="RX18" s="71">
        <v>0</v>
      </c>
      <c r="RY18" s="71">
        <v>0</v>
      </c>
      <c r="RZ18" s="71">
        <v>0</v>
      </c>
      <c r="SA18" s="71">
        <v>0</v>
      </c>
      <c r="SB18" s="71">
        <v>0</v>
      </c>
      <c r="SC18" s="71">
        <v>1</v>
      </c>
      <c r="SD18" s="71">
        <v>2</v>
      </c>
      <c r="SE18" s="71">
        <v>0</v>
      </c>
      <c r="SF18" s="71">
        <v>1</v>
      </c>
      <c r="SG18" s="71">
        <v>0</v>
      </c>
      <c r="SH18" s="71">
        <v>0</v>
      </c>
    </row>
    <row r="19" spans="1:502">
      <c r="A19" s="16" t="s">
        <v>2176</v>
      </c>
      <c r="B19" s="70">
        <v>11</v>
      </c>
      <c r="C19" s="70">
        <v>11</v>
      </c>
      <c r="D19" s="70">
        <v>1</v>
      </c>
      <c r="E19" s="70">
        <v>2014</v>
      </c>
      <c r="F19" s="70" t="s">
        <v>181</v>
      </c>
      <c r="G19" s="1073" t="s">
        <v>2165</v>
      </c>
      <c r="H19" s="70" t="s">
        <v>2166</v>
      </c>
      <c r="I19" s="1066"/>
      <c r="J19" s="73">
        <v>0</v>
      </c>
      <c r="K19" s="73">
        <v>0</v>
      </c>
      <c r="L19" s="73">
        <v>0</v>
      </c>
      <c r="M19" s="73">
        <v>0</v>
      </c>
      <c r="N19" s="73">
        <v>0</v>
      </c>
      <c r="O19" s="73">
        <v>0</v>
      </c>
      <c r="P19" s="73">
        <v>0</v>
      </c>
      <c r="Q19" s="73">
        <v>0</v>
      </c>
      <c r="R19" s="73">
        <v>11.522</v>
      </c>
      <c r="S19" s="73">
        <v>0</v>
      </c>
      <c r="T19" s="73">
        <v>0</v>
      </c>
      <c r="U19" s="73">
        <v>0</v>
      </c>
      <c r="V19" s="73">
        <v>0</v>
      </c>
      <c r="W19" s="73">
        <v>0</v>
      </c>
      <c r="X19" s="73">
        <v>0</v>
      </c>
      <c r="Y19" s="73">
        <v>0</v>
      </c>
      <c r="Z19" s="73">
        <v>0</v>
      </c>
      <c r="AA19" s="73">
        <v>0</v>
      </c>
      <c r="AB19" s="73">
        <v>72.5</v>
      </c>
      <c r="AC19" s="73">
        <v>0</v>
      </c>
      <c r="AD19" s="73">
        <v>0</v>
      </c>
      <c r="AE19" s="73">
        <v>0</v>
      </c>
      <c r="AF19" s="73">
        <v>0</v>
      </c>
      <c r="AG19" s="73">
        <v>0</v>
      </c>
      <c r="AH19" s="73">
        <v>0</v>
      </c>
      <c r="AI19" s="73">
        <v>0</v>
      </c>
      <c r="AJ19" s="73">
        <v>0</v>
      </c>
      <c r="AK19" s="73">
        <v>16.686</v>
      </c>
      <c r="AL19" s="73">
        <v>0</v>
      </c>
      <c r="AM19" s="73">
        <v>3.758</v>
      </c>
      <c r="AN19" s="73">
        <v>0</v>
      </c>
      <c r="AO19" s="73">
        <v>0</v>
      </c>
      <c r="AP19" s="73">
        <v>0</v>
      </c>
      <c r="AQ19" s="73">
        <v>0</v>
      </c>
      <c r="AR19" s="73">
        <v>0</v>
      </c>
      <c r="AS19" s="73">
        <v>0</v>
      </c>
      <c r="AT19" s="73">
        <v>0</v>
      </c>
      <c r="AU19" s="73">
        <v>0</v>
      </c>
      <c r="AV19" s="73">
        <v>4.0910000000000002</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4.9290000000000003</v>
      </c>
      <c r="CM19" s="73">
        <v>0</v>
      </c>
      <c r="CN19" s="73">
        <v>25.786999999999999</v>
      </c>
      <c r="CO19" s="73">
        <v>0</v>
      </c>
      <c r="CP19" s="73">
        <v>0</v>
      </c>
      <c r="CQ19" s="73">
        <v>0</v>
      </c>
      <c r="CR19" s="73">
        <v>0</v>
      </c>
      <c r="CS19" s="73">
        <v>32.578000000000003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11.522</v>
      </c>
      <c r="DT19" s="73">
        <v>0</v>
      </c>
      <c r="DU19" s="73">
        <v>0</v>
      </c>
      <c r="DV19" s="73">
        <v>0</v>
      </c>
      <c r="DW19" s="73">
        <v>0</v>
      </c>
      <c r="DX19" s="73">
        <v>0</v>
      </c>
      <c r="DY19" s="73">
        <v>0</v>
      </c>
      <c r="DZ19" s="73">
        <v>0</v>
      </c>
      <c r="EA19" s="73">
        <v>0</v>
      </c>
      <c r="EB19" s="73">
        <v>0</v>
      </c>
      <c r="EC19" s="73">
        <v>72.5</v>
      </c>
      <c r="ED19" s="73">
        <v>0</v>
      </c>
      <c r="EE19" s="73">
        <v>0</v>
      </c>
      <c r="EF19" s="73">
        <v>0</v>
      </c>
      <c r="EG19" s="73">
        <v>0</v>
      </c>
      <c r="EH19" s="73">
        <v>0</v>
      </c>
      <c r="EI19" s="73">
        <v>0</v>
      </c>
      <c r="EJ19" s="73">
        <v>0</v>
      </c>
      <c r="EK19" s="73">
        <v>0</v>
      </c>
      <c r="EL19" s="73">
        <v>16.686</v>
      </c>
      <c r="EM19" s="73">
        <v>0</v>
      </c>
      <c r="EN19" s="73">
        <v>3.758</v>
      </c>
      <c r="EO19" s="73">
        <v>0</v>
      </c>
      <c r="EP19" s="73">
        <v>0</v>
      </c>
      <c r="EQ19" s="73">
        <v>0</v>
      </c>
      <c r="ER19" s="73">
        <v>0</v>
      </c>
      <c r="ES19" s="73">
        <v>0</v>
      </c>
      <c r="ET19" s="73">
        <v>0</v>
      </c>
      <c r="EU19" s="73">
        <v>0</v>
      </c>
      <c r="EV19" s="73">
        <v>0</v>
      </c>
      <c r="EW19" s="73">
        <v>4.0910000000000002</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4.9290000000000003</v>
      </c>
      <c r="GN19" s="73">
        <v>0</v>
      </c>
      <c r="GO19" s="73">
        <v>25.786999999999999</v>
      </c>
      <c r="GP19" s="73">
        <v>0</v>
      </c>
      <c r="GQ19" s="73">
        <v>0</v>
      </c>
      <c r="GR19" s="73">
        <v>0</v>
      </c>
      <c r="GS19" s="73">
        <v>0</v>
      </c>
      <c r="GT19" s="73">
        <v>32.578000000000003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104.46599999999999</v>
      </c>
      <c r="HL19" s="73">
        <v>0</v>
      </c>
      <c r="HM19" s="73">
        <v>4.0910000000000002</v>
      </c>
      <c r="HN19" s="73">
        <v>0</v>
      </c>
      <c r="HO19" s="73">
        <v>0</v>
      </c>
      <c r="HP19" s="73">
        <v>0</v>
      </c>
      <c r="HQ19" s="73">
        <v>0</v>
      </c>
      <c r="HR19" s="73">
        <v>0</v>
      </c>
      <c r="HS19" s="73">
        <v>0</v>
      </c>
      <c r="HT19" s="73">
        <v>0</v>
      </c>
      <c r="HU19" s="73">
        <v>4.9290000000000003</v>
      </c>
      <c r="HV19" s="73">
        <v>25.786999999999999</v>
      </c>
      <c r="HW19" s="73">
        <v>0</v>
      </c>
      <c r="HX19" s="73">
        <v>32.578000000000003</v>
      </c>
      <c r="HY19" s="73">
        <v>0</v>
      </c>
      <c r="HZ19" s="73">
        <v>0</v>
      </c>
      <c r="IA19" s="73">
        <v>0</v>
      </c>
      <c r="IB19" s="73">
        <v>0</v>
      </c>
      <c r="IC19" s="73">
        <v>0</v>
      </c>
      <c r="ID19" s="73">
        <v>0</v>
      </c>
      <c r="IE19" s="73">
        <v>0</v>
      </c>
      <c r="IF19" s="73">
        <v>104.46599999999999</v>
      </c>
      <c r="IG19" s="73">
        <v>0</v>
      </c>
      <c r="IH19" s="73">
        <v>4.0910000000000002</v>
      </c>
      <c r="II19" s="73">
        <v>0</v>
      </c>
      <c r="IJ19" s="73">
        <v>0</v>
      </c>
      <c r="IK19" s="73">
        <v>0</v>
      </c>
      <c r="IL19" s="73">
        <v>0</v>
      </c>
      <c r="IM19" s="73">
        <v>0</v>
      </c>
      <c r="IN19" s="73">
        <v>0</v>
      </c>
      <c r="IO19" s="73">
        <v>0</v>
      </c>
      <c r="IP19" s="73">
        <v>4.9290000000000003</v>
      </c>
      <c r="IQ19" s="73">
        <v>25.786999999999999</v>
      </c>
      <c r="IR19" s="73">
        <v>0</v>
      </c>
      <c r="IS19" s="73">
        <v>32.578000000000003</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1</v>
      </c>
      <c r="JY19" s="71">
        <v>0</v>
      </c>
      <c r="JZ19" s="71">
        <v>1</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1</v>
      </c>
      <c r="NZ19" s="71">
        <v>0</v>
      </c>
      <c r="OA19" s="71">
        <v>1</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1</v>
      </c>
      <c r="RA19" s="71">
        <v>0</v>
      </c>
      <c r="RB19" s="71">
        <v>0</v>
      </c>
      <c r="RC19" s="71">
        <v>0</v>
      </c>
      <c r="RD19" s="71">
        <v>0</v>
      </c>
      <c r="RE19" s="71">
        <v>0</v>
      </c>
      <c r="RF19" s="71">
        <v>0</v>
      </c>
      <c r="RG19" s="71">
        <v>0</v>
      </c>
      <c r="RH19" s="71">
        <v>1</v>
      </c>
      <c r="RI19" s="71">
        <v>2</v>
      </c>
      <c r="RJ19" s="71">
        <v>0</v>
      </c>
      <c r="RK19" s="71">
        <v>1</v>
      </c>
      <c r="RL19" s="71">
        <v>0</v>
      </c>
      <c r="RM19" s="71">
        <v>0</v>
      </c>
      <c r="RN19" s="71">
        <v>0</v>
      </c>
      <c r="RO19" s="71">
        <v>0</v>
      </c>
      <c r="RP19" s="71">
        <v>0</v>
      </c>
      <c r="RQ19" s="71">
        <v>0</v>
      </c>
      <c r="RR19" s="71">
        <v>0</v>
      </c>
      <c r="RS19" s="71">
        <v>6</v>
      </c>
      <c r="RT19" s="71">
        <v>0</v>
      </c>
      <c r="RU19" s="71">
        <v>1</v>
      </c>
      <c r="RV19" s="71">
        <v>0</v>
      </c>
      <c r="RW19" s="71">
        <v>0</v>
      </c>
      <c r="RX19" s="71">
        <v>0</v>
      </c>
      <c r="RY19" s="71">
        <v>0</v>
      </c>
      <c r="RZ19" s="71">
        <v>0</v>
      </c>
      <c r="SA19" s="71">
        <v>0</v>
      </c>
      <c r="SB19" s="71">
        <v>0</v>
      </c>
      <c r="SC19" s="71">
        <v>1</v>
      </c>
      <c r="SD19" s="71">
        <v>2</v>
      </c>
      <c r="SE19" s="71">
        <v>0</v>
      </c>
      <c r="SF19" s="71">
        <v>1</v>
      </c>
      <c r="SG19" s="71">
        <v>0</v>
      </c>
      <c r="SH19" s="71">
        <v>0</v>
      </c>
    </row>
    <row r="20" spans="1:502">
      <c r="A20" s="16" t="s">
        <v>2177</v>
      </c>
      <c r="B20" s="70">
        <v>12</v>
      </c>
      <c r="C20" s="70">
        <v>12</v>
      </c>
      <c r="D20" s="70">
        <v>1</v>
      </c>
      <c r="E20" s="70">
        <v>2015</v>
      </c>
      <c r="F20" s="70" t="s">
        <v>182</v>
      </c>
      <c r="G20" s="1073" t="s">
        <v>2165</v>
      </c>
      <c r="H20" s="70" t="s">
        <v>2166</v>
      </c>
      <c r="I20" s="1066"/>
      <c r="J20" s="73">
        <v>0</v>
      </c>
      <c r="K20" s="73">
        <v>0</v>
      </c>
      <c r="L20" s="73">
        <v>0</v>
      </c>
      <c r="M20" s="73">
        <v>0</v>
      </c>
      <c r="N20" s="73">
        <v>0</v>
      </c>
      <c r="O20" s="73">
        <v>0</v>
      </c>
      <c r="P20" s="73">
        <v>0</v>
      </c>
      <c r="Q20" s="73">
        <v>0</v>
      </c>
      <c r="R20" s="73">
        <v>11.214</v>
      </c>
      <c r="S20" s="73">
        <v>0</v>
      </c>
      <c r="T20" s="73">
        <v>0</v>
      </c>
      <c r="U20" s="73">
        <v>0</v>
      </c>
      <c r="V20" s="73">
        <v>0</v>
      </c>
      <c r="W20" s="73">
        <v>0</v>
      </c>
      <c r="X20" s="73">
        <v>0</v>
      </c>
      <c r="Y20" s="73">
        <v>0</v>
      </c>
      <c r="Z20" s="73">
        <v>0</v>
      </c>
      <c r="AA20" s="73">
        <v>0</v>
      </c>
      <c r="AB20" s="73">
        <v>62.033000000000001</v>
      </c>
      <c r="AC20" s="73">
        <v>0</v>
      </c>
      <c r="AD20" s="73">
        <v>0</v>
      </c>
      <c r="AE20" s="73">
        <v>0</v>
      </c>
      <c r="AF20" s="73">
        <v>0</v>
      </c>
      <c r="AG20" s="73">
        <v>0</v>
      </c>
      <c r="AH20" s="73">
        <v>0</v>
      </c>
      <c r="AI20" s="73">
        <v>0</v>
      </c>
      <c r="AJ20" s="73">
        <v>0</v>
      </c>
      <c r="AK20" s="73">
        <v>23.661999999999999</v>
      </c>
      <c r="AL20" s="73">
        <v>0</v>
      </c>
      <c r="AM20" s="73">
        <v>3.734</v>
      </c>
      <c r="AN20" s="73">
        <v>0</v>
      </c>
      <c r="AO20" s="73">
        <v>0</v>
      </c>
      <c r="AP20" s="73">
        <v>0</v>
      </c>
      <c r="AQ20" s="73">
        <v>0</v>
      </c>
      <c r="AR20" s="73">
        <v>0</v>
      </c>
      <c r="AS20" s="73">
        <v>0</v>
      </c>
      <c r="AT20" s="73">
        <v>0</v>
      </c>
      <c r="AU20" s="73">
        <v>0</v>
      </c>
      <c r="AV20" s="73">
        <v>3.5169999999999999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5.1139999999999999</v>
      </c>
      <c r="CM20" s="73">
        <v>0</v>
      </c>
      <c r="CN20" s="73">
        <v>23.9</v>
      </c>
      <c r="CO20" s="73">
        <v>0</v>
      </c>
      <c r="CP20" s="73">
        <v>0</v>
      </c>
      <c r="CQ20" s="73">
        <v>0</v>
      </c>
      <c r="CR20" s="73">
        <v>0</v>
      </c>
      <c r="CS20" s="73">
        <v>38.125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11.214</v>
      </c>
      <c r="DT20" s="73">
        <v>0</v>
      </c>
      <c r="DU20" s="73">
        <v>0</v>
      </c>
      <c r="DV20" s="73">
        <v>0</v>
      </c>
      <c r="DW20" s="73">
        <v>0</v>
      </c>
      <c r="DX20" s="73">
        <v>0</v>
      </c>
      <c r="DY20" s="73">
        <v>0</v>
      </c>
      <c r="DZ20" s="73">
        <v>0</v>
      </c>
      <c r="EA20" s="73">
        <v>0</v>
      </c>
      <c r="EB20" s="73">
        <v>0</v>
      </c>
      <c r="EC20" s="73">
        <v>62.033000000000001</v>
      </c>
      <c r="ED20" s="73">
        <v>0</v>
      </c>
      <c r="EE20" s="73">
        <v>0</v>
      </c>
      <c r="EF20" s="73">
        <v>0</v>
      </c>
      <c r="EG20" s="73">
        <v>0</v>
      </c>
      <c r="EH20" s="73">
        <v>0</v>
      </c>
      <c r="EI20" s="73">
        <v>0</v>
      </c>
      <c r="EJ20" s="73">
        <v>0</v>
      </c>
      <c r="EK20" s="73">
        <v>0</v>
      </c>
      <c r="EL20" s="73">
        <v>23.661999999999999</v>
      </c>
      <c r="EM20" s="73">
        <v>0</v>
      </c>
      <c r="EN20" s="73">
        <v>3.734</v>
      </c>
      <c r="EO20" s="73">
        <v>0</v>
      </c>
      <c r="EP20" s="73">
        <v>0</v>
      </c>
      <c r="EQ20" s="73">
        <v>0</v>
      </c>
      <c r="ER20" s="73">
        <v>0</v>
      </c>
      <c r="ES20" s="73">
        <v>0</v>
      </c>
      <c r="ET20" s="73">
        <v>0</v>
      </c>
      <c r="EU20" s="73">
        <v>0</v>
      </c>
      <c r="EV20" s="73">
        <v>0</v>
      </c>
      <c r="EW20" s="73">
        <v>3.5169999999999999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5.1139999999999999</v>
      </c>
      <c r="GN20" s="73">
        <v>0</v>
      </c>
      <c r="GO20" s="73">
        <v>23.9</v>
      </c>
      <c r="GP20" s="73">
        <v>0</v>
      </c>
      <c r="GQ20" s="73">
        <v>0</v>
      </c>
      <c r="GR20" s="73">
        <v>0</v>
      </c>
      <c r="GS20" s="73">
        <v>0</v>
      </c>
      <c r="GT20" s="73">
        <v>38.125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100.643</v>
      </c>
      <c r="HL20" s="73">
        <v>0</v>
      </c>
      <c r="HM20" s="73">
        <v>3.5169999999999999</v>
      </c>
      <c r="HN20" s="73">
        <v>0</v>
      </c>
      <c r="HO20" s="73">
        <v>0</v>
      </c>
      <c r="HP20" s="73">
        <v>0</v>
      </c>
      <c r="HQ20" s="73">
        <v>0</v>
      </c>
      <c r="HR20" s="73">
        <v>0</v>
      </c>
      <c r="HS20" s="73">
        <v>0</v>
      </c>
      <c r="HT20" s="73">
        <v>0</v>
      </c>
      <c r="HU20" s="73">
        <v>5.1139999999999999</v>
      </c>
      <c r="HV20" s="73">
        <v>23.9</v>
      </c>
      <c r="HW20" s="73">
        <v>0</v>
      </c>
      <c r="HX20" s="73">
        <v>38.125</v>
      </c>
      <c r="HY20" s="73">
        <v>0</v>
      </c>
      <c r="HZ20" s="73">
        <v>0</v>
      </c>
      <c r="IA20" s="73">
        <v>0</v>
      </c>
      <c r="IB20" s="73">
        <v>0</v>
      </c>
      <c r="IC20" s="73">
        <v>0</v>
      </c>
      <c r="ID20" s="73">
        <v>0</v>
      </c>
      <c r="IE20" s="73">
        <v>0</v>
      </c>
      <c r="IF20" s="73">
        <v>100.643</v>
      </c>
      <c r="IG20" s="73">
        <v>0</v>
      </c>
      <c r="IH20" s="73">
        <v>3.5169999999999999</v>
      </c>
      <c r="II20" s="73">
        <v>0</v>
      </c>
      <c r="IJ20" s="73">
        <v>0</v>
      </c>
      <c r="IK20" s="73">
        <v>0</v>
      </c>
      <c r="IL20" s="73">
        <v>0</v>
      </c>
      <c r="IM20" s="73">
        <v>0</v>
      </c>
      <c r="IN20" s="73">
        <v>0</v>
      </c>
      <c r="IO20" s="73">
        <v>0</v>
      </c>
      <c r="IP20" s="73">
        <v>5.1139999999999999</v>
      </c>
      <c r="IQ20" s="73">
        <v>23.9</v>
      </c>
      <c r="IR20" s="73">
        <v>0</v>
      </c>
      <c r="IS20" s="73">
        <v>38.125</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1</v>
      </c>
      <c r="JY20" s="71">
        <v>0</v>
      </c>
      <c r="JZ20" s="71">
        <v>1</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1</v>
      </c>
      <c r="NZ20" s="71">
        <v>0</v>
      </c>
      <c r="OA20" s="71">
        <v>1</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1</v>
      </c>
      <c r="RA20" s="71">
        <v>0</v>
      </c>
      <c r="RB20" s="71">
        <v>0</v>
      </c>
      <c r="RC20" s="71">
        <v>0</v>
      </c>
      <c r="RD20" s="71">
        <v>0</v>
      </c>
      <c r="RE20" s="71">
        <v>0</v>
      </c>
      <c r="RF20" s="71">
        <v>0</v>
      </c>
      <c r="RG20" s="71">
        <v>0</v>
      </c>
      <c r="RH20" s="71">
        <v>1</v>
      </c>
      <c r="RI20" s="71">
        <v>2</v>
      </c>
      <c r="RJ20" s="71">
        <v>0</v>
      </c>
      <c r="RK20" s="71">
        <v>1</v>
      </c>
      <c r="RL20" s="71">
        <v>0</v>
      </c>
      <c r="RM20" s="71">
        <v>0</v>
      </c>
      <c r="RN20" s="71">
        <v>0</v>
      </c>
      <c r="RO20" s="71">
        <v>0</v>
      </c>
      <c r="RP20" s="71">
        <v>0</v>
      </c>
      <c r="RQ20" s="71">
        <v>0</v>
      </c>
      <c r="RR20" s="71">
        <v>0</v>
      </c>
      <c r="RS20" s="71">
        <v>6</v>
      </c>
      <c r="RT20" s="71">
        <v>0</v>
      </c>
      <c r="RU20" s="71">
        <v>1</v>
      </c>
      <c r="RV20" s="71">
        <v>0</v>
      </c>
      <c r="RW20" s="71">
        <v>0</v>
      </c>
      <c r="RX20" s="71">
        <v>0</v>
      </c>
      <c r="RY20" s="71">
        <v>0</v>
      </c>
      <c r="RZ20" s="71">
        <v>0</v>
      </c>
      <c r="SA20" s="71">
        <v>0</v>
      </c>
      <c r="SB20" s="71">
        <v>0</v>
      </c>
      <c r="SC20" s="71">
        <v>1</v>
      </c>
      <c r="SD20" s="71">
        <v>2</v>
      </c>
      <c r="SE20" s="71">
        <v>0</v>
      </c>
      <c r="SF20" s="71">
        <v>1</v>
      </c>
      <c r="SG20" s="71">
        <v>0</v>
      </c>
      <c r="SH20" s="71">
        <v>0</v>
      </c>
    </row>
    <row r="21" spans="1:502">
      <c r="A21" s="16" t="s">
        <v>2178</v>
      </c>
      <c r="B21" s="70">
        <v>13</v>
      </c>
      <c r="C21" s="70">
        <v>13</v>
      </c>
      <c r="D21" s="70">
        <v>1</v>
      </c>
      <c r="E21" s="70">
        <v>2016</v>
      </c>
      <c r="F21" s="70" t="s">
        <v>155</v>
      </c>
      <c r="G21" s="1073" t="s">
        <v>2165</v>
      </c>
      <c r="H21" s="70" t="s">
        <v>2166</v>
      </c>
      <c r="I21" s="1066"/>
      <c r="J21" s="73">
        <v>0</v>
      </c>
      <c r="K21" s="73">
        <v>0</v>
      </c>
      <c r="L21" s="73">
        <v>0</v>
      </c>
      <c r="M21" s="73">
        <v>0</v>
      </c>
      <c r="N21" s="73">
        <v>0</v>
      </c>
      <c r="O21" s="73">
        <v>0</v>
      </c>
      <c r="P21" s="73">
        <v>0</v>
      </c>
      <c r="Q21" s="73">
        <v>0</v>
      </c>
      <c r="R21" s="73">
        <v>11.202999999999999</v>
      </c>
      <c r="S21" s="73">
        <v>0</v>
      </c>
      <c r="T21" s="73">
        <v>0</v>
      </c>
      <c r="U21" s="73">
        <v>0</v>
      </c>
      <c r="V21" s="73">
        <v>0</v>
      </c>
      <c r="W21" s="73">
        <v>0</v>
      </c>
      <c r="X21" s="73">
        <v>0</v>
      </c>
      <c r="Y21" s="73">
        <v>0</v>
      </c>
      <c r="Z21" s="73">
        <v>0</v>
      </c>
      <c r="AA21" s="73">
        <v>0</v>
      </c>
      <c r="AB21" s="73">
        <v>44.557000000000002</v>
      </c>
      <c r="AC21" s="73">
        <v>0</v>
      </c>
      <c r="AD21" s="73">
        <v>0</v>
      </c>
      <c r="AE21" s="73">
        <v>0</v>
      </c>
      <c r="AF21" s="73">
        <v>0</v>
      </c>
      <c r="AG21" s="73">
        <v>0</v>
      </c>
      <c r="AH21" s="73">
        <v>0</v>
      </c>
      <c r="AI21" s="73">
        <v>0</v>
      </c>
      <c r="AJ21" s="73">
        <v>0</v>
      </c>
      <c r="AK21" s="73">
        <v>22.446999999999999</v>
      </c>
      <c r="AL21" s="73">
        <v>0</v>
      </c>
      <c r="AM21" s="73">
        <v>3.6440000000000001</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4.9850000000000003</v>
      </c>
      <c r="CM21" s="73">
        <v>0</v>
      </c>
      <c r="CN21" s="73">
        <v>24.027000000000001</v>
      </c>
      <c r="CO21" s="73">
        <v>0</v>
      </c>
      <c r="CP21" s="73">
        <v>0</v>
      </c>
      <c r="CQ21" s="73">
        <v>0</v>
      </c>
      <c r="CR21" s="73">
        <v>0</v>
      </c>
      <c r="CS21" s="73">
        <v>35.981999999999999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11.202999999999999</v>
      </c>
      <c r="DT21" s="73">
        <v>0</v>
      </c>
      <c r="DU21" s="73">
        <v>0</v>
      </c>
      <c r="DV21" s="73">
        <v>0</v>
      </c>
      <c r="DW21" s="73">
        <v>0</v>
      </c>
      <c r="DX21" s="73">
        <v>0</v>
      </c>
      <c r="DY21" s="73">
        <v>0</v>
      </c>
      <c r="DZ21" s="73">
        <v>0</v>
      </c>
      <c r="EA21" s="73">
        <v>0</v>
      </c>
      <c r="EB21" s="73">
        <v>0</v>
      </c>
      <c r="EC21" s="73">
        <v>44.557000000000002</v>
      </c>
      <c r="ED21" s="73">
        <v>0</v>
      </c>
      <c r="EE21" s="73">
        <v>0</v>
      </c>
      <c r="EF21" s="73">
        <v>0</v>
      </c>
      <c r="EG21" s="73">
        <v>0</v>
      </c>
      <c r="EH21" s="73">
        <v>0</v>
      </c>
      <c r="EI21" s="73">
        <v>0</v>
      </c>
      <c r="EJ21" s="73">
        <v>0</v>
      </c>
      <c r="EK21" s="73">
        <v>0</v>
      </c>
      <c r="EL21" s="73">
        <v>22.446999999999999</v>
      </c>
      <c r="EM21" s="73">
        <v>0</v>
      </c>
      <c r="EN21" s="73">
        <v>3.6440000000000001</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4.9850000000000003</v>
      </c>
      <c r="GN21" s="73">
        <v>0</v>
      </c>
      <c r="GO21" s="73">
        <v>24.027000000000001</v>
      </c>
      <c r="GP21" s="73">
        <v>0</v>
      </c>
      <c r="GQ21" s="73">
        <v>0</v>
      </c>
      <c r="GR21" s="73">
        <v>0</v>
      </c>
      <c r="GS21" s="73">
        <v>0</v>
      </c>
      <c r="GT21" s="73">
        <v>35.981999999999999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81.850999999999999</v>
      </c>
      <c r="HL21" s="73">
        <v>0</v>
      </c>
      <c r="HM21" s="73">
        <v>0</v>
      </c>
      <c r="HN21" s="73">
        <v>0</v>
      </c>
      <c r="HO21" s="73">
        <v>0</v>
      </c>
      <c r="HP21" s="73">
        <v>0</v>
      </c>
      <c r="HQ21" s="73">
        <v>0</v>
      </c>
      <c r="HR21" s="73">
        <v>0</v>
      </c>
      <c r="HS21" s="73">
        <v>0</v>
      </c>
      <c r="HT21" s="73">
        <v>0</v>
      </c>
      <c r="HU21" s="73">
        <v>4.9850000000000003</v>
      </c>
      <c r="HV21" s="73">
        <v>24.027000000000001</v>
      </c>
      <c r="HW21" s="73">
        <v>0</v>
      </c>
      <c r="HX21" s="73">
        <v>35.981999999999999</v>
      </c>
      <c r="HY21" s="73">
        <v>0</v>
      </c>
      <c r="HZ21" s="73">
        <v>0</v>
      </c>
      <c r="IA21" s="73">
        <v>0</v>
      </c>
      <c r="IB21" s="73">
        <v>0</v>
      </c>
      <c r="IC21" s="73">
        <v>0</v>
      </c>
      <c r="ID21" s="73">
        <v>0</v>
      </c>
      <c r="IE21" s="73">
        <v>0</v>
      </c>
      <c r="IF21" s="73">
        <v>81.850999999999999</v>
      </c>
      <c r="IG21" s="73">
        <v>0</v>
      </c>
      <c r="IH21" s="73">
        <v>0</v>
      </c>
      <c r="II21" s="73">
        <v>0</v>
      </c>
      <c r="IJ21" s="73">
        <v>0</v>
      </c>
      <c r="IK21" s="73">
        <v>0</v>
      </c>
      <c r="IL21" s="73">
        <v>0</v>
      </c>
      <c r="IM21" s="73">
        <v>0</v>
      </c>
      <c r="IN21" s="73">
        <v>0</v>
      </c>
      <c r="IO21" s="73">
        <v>0</v>
      </c>
      <c r="IP21" s="73">
        <v>4.9850000000000003</v>
      </c>
      <c r="IQ21" s="73">
        <v>24.027000000000001</v>
      </c>
      <c r="IR21" s="73">
        <v>0</v>
      </c>
      <c r="IS21" s="73">
        <v>35.981999999999999</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1</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1</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1</v>
      </c>
      <c r="RI21" s="71">
        <v>2</v>
      </c>
      <c r="RJ21" s="71">
        <v>0</v>
      </c>
      <c r="RK21" s="71">
        <v>1</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1</v>
      </c>
      <c r="SD21" s="71">
        <v>2</v>
      </c>
      <c r="SE21" s="71">
        <v>0</v>
      </c>
      <c r="SF21" s="71">
        <v>1</v>
      </c>
      <c r="SG21" s="71">
        <v>0</v>
      </c>
      <c r="SH21" s="71">
        <v>0</v>
      </c>
    </row>
    <row r="22" spans="1:502">
      <c r="A22" s="16" t="s">
        <v>2179</v>
      </c>
      <c r="B22" s="70">
        <v>14</v>
      </c>
      <c r="C22" s="70">
        <v>14</v>
      </c>
      <c r="D22" s="70">
        <v>1</v>
      </c>
      <c r="E22" s="70">
        <v>2017</v>
      </c>
      <c r="F22" s="70" t="s">
        <v>156</v>
      </c>
      <c r="G22" s="1073" t="s">
        <v>2165</v>
      </c>
      <c r="H22" s="70" t="s">
        <v>2166</v>
      </c>
      <c r="I22" s="1066"/>
      <c r="J22" s="73">
        <v>0</v>
      </c>
      <c r="K22" s="73">
        <v>0</v>
      </c>
      <c r="L22" s="73">
        <v>0</v>
      </c>
      <c r="M22" s="73">
        <v>0</v>
      </c>
      <c r="N22" s="73">
        <v>0</v>
      </c>
      <c r="O22" s="73">
        <v>0</v>
      </c>
      <c r="P22" s="73">
        <v>0</v>
      </c>
      <c r="Q22" s="73">
        <v>0</v>
      </c>
      <c r="R22" s="73">
        <v>11.071</v>
      </c>
      <c r="S22" s="73">
        <v>0</v>
      </c>
      <c r="T22" s="73">
        <v>0</v>
      </c>
      <c r="U22" s="73">
        <v>0</v>
      </c>
      <c r="V22" s="73">
        <v>0</v>
      </c>
      <c r="W22" s="73">
        <v>0</v>
      </c>
      <c r="X22" s="73">
        <v>0</v>
      </c>
      <c r="Y22" s="73">
        <v>0</v>
      </c>
      <c r="Z22" s="73">
        <v>0</v>
      </c>
      <c r="AA22" s="73">
        <v>0</v>
      </c>
      <c r="AB22" s="73">
        <v>38.555999999999997</v>
      </c>
      <c r="AC22" s="73">
        <v>0</v>
      </c>
      <c r="AD22" s="73">
        <v>0</v>
      </c>
      <c r="AE22" s="73">
        <v>0</v>
      </c>
      <c r="AF22" s="73">
        <v>0</v>
      </c>
      <c r="AG22" s="73">
        <v>0</v>
      </c>
      <c r="AH22" s="73">
        <v>0</v>
      </c>
      <c r="AI22" s="73">
        <v>0</v>
      </c>
      <c r="AJ22" s="73">
        <v>0</v>
      </c>
      <c r="AK22" s="73">
        <v>21.268000000000001</v>
      </c>
      <c r="AL22" s="73">
        <v>0</v>
      </c>
      <c r="AM22" s="73">
        <v>3.45</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4.9859999999999998</v>
      </c>
      <c r="CM22" s="73">
        <v>0</v>
      </c>
      <c r="CN22" s="73">
        <v>23.908999999999999</v>
      </c>
      <c r="CO22" s="73">
        <v>0</v>
      </c>
      <c r="CP22" s="73">
        <v>0</v>
      </c>
      <c r="CQ22" s="73">
        <v>0</v>
      </c>
      <c r="CR22" s="73">
        <v>0</v>
      </c>
      <c r="CS22" s="73">
        <v>31.701000000000001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11.071</v>
      </c>
      <c r="DT22" s="73">
        <v>0</v>
      </c>
      <c r="DU22" s="73">
        <v>0</v>
      </c>
      <c r="DV22" s="73">
        <v>0</v>
      </c>
      <c r="DW22" s="73">
        <v>0</v>
      </c>
      <c r="DX22" s="73">
        <v>0</v>
      </c>
      <c r="DY22" s="73">
        <v>0</v>
      </c>
      <c r="DZ22" s="73">
        <v>0</v>
      </c>
      <c r="EA22" s="73">
        <v>0</v>
      </c>
      <c r="EB22" s="73">
        <v>0</v>
      </c>
      <c r="EC22" s="73">
        <v>38.555999999999997</v>
      </c>
      <c r="ED22" s="73">
        <v>0</v>
      </c>
      <c r="EE22" s="73">
        <v>0</v>
      </c>
      <c r="EF22" s="73">
        <v>0</v>
      </c>
      <c r="EG22" s="73">
        <v>0</v>
      </c>
      <c r="EH22" s="73">
        <v>0</v>
      </c>
      <c r="EI22" s="73">
        <v>0</v>
      </c>
      <c r="EJ22" s="73">
        <v>0</v>
      </c>
      <c r="EK22" s="73">
        <v>0</v>
      </c>
      <c r="EL22" s="73">
        <v>21.268000000000001</v>
      </c>
      <c r="EM22" s="73">
        <v>0</v>
      </c>
      <c r="EN22" s="73">
        <v>3.45</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4.9859999999999998</v>
      </c>
      <c r="GN22" s="73">
        <v>0</v>
      </c>
      <c r="GO22" s="73">
        <v>23.908999999999999</v>
      </c>
      <c r="GP22" s="73">
        <v>0</v>
      </c>
      <c r="GQ22" s="73">
        <v>0</v>
      </c>
      <c r="GR22" s="73">
        <v>0</v>
      </c>
      <c r="GS22" s="73">
        <v>0</v>
      </c>
      <c r="GT22" s="73">
        <v>31.701000000000001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74.344999999999999</v>
      </c>
      <c r="HL22" s="73">
        <v>0</v>
      </c>
      <c r="HM22" s="73">
        <v>0</v>
      </c>
      <c r="HN22" s="73">
        <v>0</v>
      </c>
      <c r="HO22" s="73">
        <v>0</v>
      </c>
      <c r="HP22" s="73">
        <v>0</v>
      </c>
      <c r="HQ22" s="73">
        <v>0</v>
      </c>
      <c r="HR22" s="73">
        <v>0</v>
      </c>
      <c r="HS22" s="73">
        <v>0</v>
      </c>
      <c r="HT22" s="73">
        <v>0</v>
      </c>
      <c r="HU22" s="73">
        <v>4.9859999999999998</v>
      </c>
      <c r="HV22" s="73">
        <v>23.908999999999999</v>
      </c>
      <c r="HW22" s="73">
        <v>0</v>
      </c>
      <c r="HX22" s="73">
        <v>31.701000000000001</v>
      </c>
      <c r="HY22" s="73">
        <v>0</v>
      </c>
      <c r="HZ22" s="73">
        <v>0</v>
      </c>
      <c r="IA22" s="73">
        <v>0</v>
      </c>
      <c r="IB22" s="73">
        <v>0</v>
      </c>
      <c r="IC22" s="73">
        <v>0</v>
      </c>
      <c r="ID22" s="73">
        <v>0</v>
      </c>
      <c r="IE22" s="73">
        <v>0</v>
      </c>
      <c r="IF22" s="73">
        <v>74.344999999999999</v>
      </c>
      <c r="IG22" s="73">
        <v>0</v>
      </c>
      <c r="IH22" s="73">
        <v>0</v>
      </c>
      <c r="II22" s="73">
        <v>0</v>
      </c>
      <c r="IJ22" s="73">
        <v>0</v>
      </c>
      <c r="IK22" s="73">
        <v>0</v>
      </c>
      <c r="IL22" s="73">
        <v>0</v>
      </c>
      <c r="IM22" s="73">
        <v>0</v>
      </c>
      <c r="IN22" s="73">
        <v>0</v>
      </c>
      <c r="IO22" s="73">
        <v>0</v>
      </c>
      <c r="IP22" s="73">
        <v>4.9859999999999998</v>
      </c>
      <c r="IQ22" s="73">
        <v>23.908999999999999</v>
      </c>
      <c r="IR22" s="73">
        <v>0</v>
      </c>
      <c r="IS22" s="73">
        <v>31.701000000000001</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1</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1</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1</v>
      </c>
      <c r="RI22" s="71">
        <v>2</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1</v>
      </c>
      <c r="SD22" s="71">
        <v>2</v>
      </c>
      <c r="SE22" s="71">
        <v>0</v>
      </c>
      <c r="SF22" s="71">
        <v>1</v>
      </c>
      <c r="SG22" s="71">
        <v>0</v>
      </c>
      <c r="SH22" s="71">
        <v>0</v>
      </c>
    </row>
    <row r="23" spans="1:502">
      <c r="A23" s="16" t="s">
        <v>2180</v>
      </c>
      <c r="B23" s="70">
        <v>15</v>
      </c>
      <c r="C23" s="70">
        <v>15</v>
      </c>
      <c r="D23" s="70">
        <v>1</v>
      </c>
      <c r="E23" s="70">
        <v>2018</v>
      </c>
      <c r="F23" s="70" t="s">
        <v>183</v>
      </c>
      <c r="G23" s="1073" t="s">
        <v>2165</v>
      </c>
      <c r="H23" s="70" t="s">
        <v>2166</v>
      </c>
      <c r="I23" s="1066"/>
      <c r="J23" s="73">
        <v>0</v>
      </c>
      <c r="K23" s="73">
        <v>0</v>
      </c>
      <c r="L23" s="73">
        <v>0</v>
      </c>
      <c r="M23" s="73">
        <v>0</v>
      </c>
      <c r="N23" s="73">
        <v>0</v>
      </c>
      <c r="O23" s="73">
        <v>0</v>
      </c>
      <c r="P23" s="73">
        <v>0</v>
      </c>
      <c r="Q23" s="73">
        <v>0</v>
      </c>
      <c r="R23" s="73">
        <v>7.66</v>
      </c>
      <c r="S23" s="73">
        <v>0</v>
      </c>
      <c r="T23" s="73">
        <v>0</v>
      </c>
      <c r="U23" s="73">
        <v>0</v>
      </c>
      <c r="V23" s="73">
        <v>0</v>
      </c>
      <c r="W23" s="73">
        <v>0</v>
      </c>
      <c r="X23" s="73">
        <v>0</v>
      </c>
      <c r="Y23" s="73">
        <v>0</v>
      </c>
      <c r="Z23" s="73">
        <v>0</v>
      </c>
      <c r="AA23" s="73">
        <v>0</v>
      </c>
      <c r="AB23" s="73">
        <v>37.933999999999997</v>
      </c>
      <c r="AC23" s="73">
        <v>0</v>
      </c>
      <c r="AD23" s="73">
        <v>0</v>
      </c>
      <c r="AE23" s="73">
        <v>0</v>
      </c>
      <c r="AF23" s="73">
        <v>0</v>
      </c>
      <c r="AG23" s="73">
        <v>0</v>
      </c>
      <c r="AH23" s="73">
        <v>0</v>
      </c>
      <c r="AI23" s="73">
        <v>0</v>
      </c>
      <c r="AJ23" s="73">
        <v>0</v>
      </c>
      <c r="AK23" s="73">
        <v>20.449000000000002</v>
      </c>
      <c r="AL23" s="73">
        <v>0</v>
      </c>
      <c r="AM23" s="73">
        <v>3.298</v>
      </c>
      <c r="AN23" s="73">
        <v>0</v>
      </c>
      <c r="AO23" s="73">
        <v>0</v>
      </c>
      <c r="AP23" s="73">
        <v>0</v>
      </c>
      <c r="AQ23" s="73">
        <v>0</v>
      </c>
      <c r="AR23" s="73">
        <v>0</v>
      </c>
      <c r="AS23" s="73">
        <v>0</v>
      </c>
      <c r="AT23" s="73">
        <v>0</v>
      </c>
      <c r="AU23" s="73">
        <v>0</v>
      </c>
      <c r="AV23" s="73">
        <v>2.383</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5.0049999999999999</v>
      </c>
      <c r="CM23" s="73">
        <v>0</v>
      </c>
      <c r="CN23" s="73">
        <v>23.678999999999998</v>
      </c>
      <c r="CO23" s="73">
        <v>0</v>
      </c>
      <c r="CP23" s="73">
        <v>0</v>
      </c>
      <c r="CQ23" s="73">
        <v>0</v>
      </c>
      <c r="CR23" s="73">
        <v>0</v>
      </c>
      <c r="CS23" s="73">
        <v>39.116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7.66</v>
      </c>
      <c r="DT23" s="73">
        <v>0</v>
      </c>
      <c r="DU23" s="73">
        <v>0</v>
      </c>
      <c r="DV23" s="73">
        <v>0</v>
      </c>
      <c r="DW23" s="73">
        <v>0</v>
      </c>
      <c r="DX23" s="73">
        <v>0</v>
      </c>
      <c r="DY23" s="73">
        <v>0</v>
      </c>
      <c r="DZ23" s="73">
        <v>0</v>
      </c>
      <c r="EA23" s="73">
        <v>0</v>
      </c>
      <c r="EB23" s="73">
        <v>0</v>
      </c>
      <c r="EC23" s="73">
        <v>37.933999999999997</v>
      </c>
      <c r="ED23" s="73">
        <v>0</v>
      </c>
      <c r="EE23" s="73">
        <v>0</v>
      </c>
      <c r="EF23" s="73">
        <v>0</v>
      </c>
      <c r="EG23" s="73">
        <v>0</v>
      </c>
      <c r="EH23" s="73">
        <v>0</v>
      </c>
      <c r="EI23" s="73">
        <v>0</v>
      </c>
      <c r="EJ23" s="73">
        <v>0</v>
      </c>
      <c r="EK23" s="73">
        <v>0</v>
      </c>
      <c r="EL23" s="73">
        <v>20.449000000000002</v>
      </c>
      <c r="EM23" s="73">
        <v>0</v>
      </c>
      <c r="EN23" s="73">
        <v>3.298</v>
      </c>
      <c r="EO23" s="73">
        <v>0</v>
      </c>
      <c r="EP23" s="73">
        <v>0</v>
      </c>
      <c r="EQ23" s="73">
        <v>0</v>
      </c>
      <c r="ER23" s="73">
        <v>0</v>
      </c>
      <c r="ES23" s="73">
        <v>0</v>
      </c>
      <c r="ET23" s="73">
        <v>0</v>
      </c>
      <c r="EU23" s="73">
        <v>0</v>
      </c>
      <c r="EV23" s="73">
        <v>0</v>
      </c>
      <c r="EW23" s="73">
        <v>2.383</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5.0049999999999999</v>
      </c>
      <c r="GN23" s="73">
        <v>0</v>
      </c>
      <c r="GO23" s="73">
        <v>23.678999999999998</v>
      </c>
      <c r="GP23" s="73">
        <v>0</v>
      </c>
      <c r="GQ23" s="73">
        <v>0</v>
      </c>
      <c r="GR23" s="73">
        <v>0</v>
      </c>
      <c r="GS23" s="73">
        <v>0</v>
      </c>
      <c r="GT23" s="73">
        <v>39.116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69.340999999999994</v>
      </c>
      <c r="HL23" s="73">
        <v>0</v>
      </c>
      <c r="HM23" s="73">
        <v>2.383</v>
      </c>
      <c r="HN23" s="73">
        <v>0</v>
      </c>
      <c r="HO23" s="73">
        <v>0</v>
      </c>
      <c r="HP23" s="73">
        <v>0</v>
      </c>
      <c r="HQ23" s="73">
        <v>0</v>
      </c>
      <c r="HR23" s="73">
        <v>0</v>
      </c>
      <c r="HS23" s="73">
        <v>0</v>
      </c>
      <c r="HT23" s="73">
        <v>0</v>
      </c>
      <c r="HU23" s="73">
        <v>5.0049999999999999</v>
      </c>
      <c r="HV23" s="73">
        <v>23.678999999999998</v>
      </c>
      <c r="HW23" s="73">
        <v>0</v>
      </c>
      <c r="HX23" s="73">
        <v>39.116</v>
      </c>
      <c r="HY23" s="73">
        <v>0</v>
      </c>
      <c r="HZ23" s="73">
        <v>0</v>
      </c>
      <c r="IA23" s="73">
        <v>0</v>
      </c>
      <c r="IB23" s="73">
        <v>0</v>
      </c>
      <c r="IC23" s="73">
        <v>0</v>
      </c>
      <c r="ID23" s="73">
        <v>0</v>
      </c>
      <c r="IE23" s="73">
        <v>0</v>
      </c>
      <c r="IF23" s="73">
        <v>69.340999999999994</v>
      </c>
      <c r="IG23" s="73">
        <v>0</v>
      </c>
      <c r="IH23" s="73">
        <v>2.383</v>
      </c>
      <c r="II23" s="73">
        <v>0</v>
      </c>
      <c r="IJ23" s="73">
        <v>0</v>
      </c>
      <c r="IK23" s="73">
        <v>0</v>
      </c>
      <c r="IL23" s="73">
        <v>0</v>
      </c>
      <c r="IM23" s="73">
        <v>0</v>
      </c>
      <c r="IN23" s="73">
        <v>0</v>
      </c>
      <c r="IO23" s="73">
        <v>0</v>
      </c>
      <c r="IP23" s="73">
        <v>5.0049999999999999</v>
      </c>
      <c r="IQ23" s="73">
        <v>23.678999999999998</v>
      </c>
      <c r="IR23" s="73">
        <v>0</v>
      </c>
      <c r="IS23" s="73">
        <v>39.116</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1</v>
      </c>
      <c r="JY23" s="71">
        <v>0</v>
      </c>
      <c r="JZ23" s="71">
        <v>1</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1</v>
      </c>
      <c r="NZ23" s="71">
        <v>0</v>
      </c>
      <c r="OA23" s="71">
        <v>1</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1</v>
      </c>
      <c r="RA23" s="71">
        <v>0</v>
      </c>
      <c r="RB23" s="71">
        <v>0</v>
      </c>
      <c r="RC23" s="71">
        <v>0</v>
      </c>
      <c r="RD23" s="71">
        <v>0</v>
      </c>
      <c r="RE23" s="71">
        <v>0</v>
      </c>
      <c r="RF23" s="71">
        <v>0</v>
      </c>
      <c r="RG23" s="71">
        <v>0</v>
      </c>
      <c r="RH23" s="71">
        <v>1</v>
      </c>
      <c r="RI23" s="71">
        <v>2</v>
      </c>
      <c r="RJ23" s="71">
        <v>0</v>
      </c>
      <c r="RK23" s="71">
        <v>1</v>
      </c>
      <c r="RL23" s="71">
        <v>0</v>
      </c>
      <c r="RM23" s="71">
        <v>0</v>
      </c>
      <c r="RN23" s="71">
        <v>0</v>
      </c>
      <c r="RO23" s="71">
        <v>0</v>
      </c>
      <c r="RP23" s="71">
        <v>0</v>
      </c>
      <c r="RQ23" s="71">
        <v>0</v>
      </c>
      <c r="RR23" s="71">
        <v>0</v>
      </c>
      <c r="RS23" s="71">
        <v>5</v>
      </c>
      <c r="RT23" s="71">
        <v>0</v>
      </c>
      <c r="RU23" s="71">
        <v>1</v>
      </c>
      <c r="RV23" s="71">
        <v>0</v>
      </c>
      <c r="RW23" s="71">
        <v>0</v>
      </c>
      <c r="RX23" s="71">
        <v>0</v>
      </c>
      <c r="RY23" s="71">
        <v>0</v>
      </c>
      <c r="RZ23" s="71">
        <v>0</v>
      </c>
      <c r="SA23" s="71">
        <v>0</v>
      </c>
      <c r="SB23" s="71">
        <v>0</v>
      </c>
      <c r="SC23" s="71">
        <v>1</v>
      </c>
      <c r="SD23" s="71">
        <v>2</v>
      </c>
      <c r="SE23" s="71">
        <v>0</v>
      </c>
      <c r="SF23" s="71">
        <v>1</v>
      </c>
      <c r="SG23" s="71">
        <v>0</v>
      </c>
      <c r="SH23" s="71">
        <v>0</v>
      </c>
    </row>
    <row r="24" spans="1:502">
      <c r="A24" s="16" t="s">
        <v>2181</v>
      </c>
      <c r="B24" s="70">
        <v>16</v>
      </c>
      <c r="C24" s="70">
        <v>16</v>
      </c>
      <c r="D24" s="70">
        <v>1</v>
      </c>
      <c r="E24" s="70">
        <v>2019</v>
      </c>
      <c r="F24" s="70" t="s">
        <v>158</v>
      </c>
      <c r="G24" s="1073" t="s">
        <v>2165</v>
      </c>
      <c r="H24" s="70" t="s">
        <v>2166</v>
      </c>
      <c r="I24" s="1066"/>
      <c r="J24" s="73">
        <v>0</v>
      </c>
      <c r="K24" s="73">
        <v>0</v>
      </c>
      <c r="L24" s="73">
        <v>0</v>
      </c>
      <c r="M24" s="73">
        <v>0</v>
      </c>
      <c r="N24" s="73">
        <v>0</v>
      </c>
      <c r="O24" s="73">
        <v>0</v>
      </c>
      <c r="P24" s="73">
        <v>0</v>
      </c>
      <c r="Q24" s="73">
        <v>0</v>
      </c>
      <c r="R24" s="73">
        <v>7.5720000000000001</v>
      </c>
      <c r="S24" s="73">
        <v>0</v>
      </c>
      <c r="T24" s="73">
        <v>0</v>
      </c>
      <c r="U24" s="73">
        <v>0</v>
      </c>
      <c r="V24" s="73">
        <v>0</v>
      </c>
      <c r="W24" s="73">
        <v>0</v>
      </c>
      <c r="X24" s="73">
        <v>0</v>
      </c>
      <c r="Y24" s="73">
        <v>0</v>
      </c>
      <c r="Z24" s="73">
        <v>0</v>
      </c>
      <c r="AA24" s="73">
        <v>0</v>
      </c>
      <c r="AB24" s="73">
        <v>35.713000000000001</v>
      </c>
      <c r="AC24" s="73">
        <v>0</v>
      </c>
      <c r="AD24" s="73">
        <v>0</v>
      </c>
      <c r="AE24" s="73">
        <v>0</v>
      </c>
      <c r="AF24" s="73">
        <v>0</v>
      </c>
      <c r="AG24" s="73">
        <v>0</v>
      </c>
      <c r="AH24" s="73">
        <v>0</v>
      </c>
      <c r="AI24" s="73">
        <v>0</v>
      </c>
      <c r="AJ24" s="73">
        <v>0</v>
      </c>
      <c r="AK24" s="73">
        <v>17.477</v>
      </c>
      <c r="AL24" s="73">
        <v>0</v>
      </c>
      <c r="AM24" s="73">
        <v>3.2549999999999999</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5.0010000000000003</v>
      </c>
      <c r="CM24" s="73">
        <v>0</v>
      </c>
      <c r="CN24" s="73">
        <v>19.585999999999999</v>
      </c>
      <c r="CO24" s="73">
        <v>0</v>
      </c>
      <c r="CP24" s="73">
        <v>0</v>
      </c>
      <c r="CQ24" s="73">
        <v>0</v>
      </c>
      <c r="CR24" s="73">
        <v>0</v>
      </c>
      <c r="CS24" s="73">
        <v>32.148000000000003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7.5720000000000001</v>
      </c>
      <c r="DT24" s="73">
        <v>0</v>
      </c>
      <c r="DU24" s="73">
        <v>0</v>
      </c>
      <c r="DV24" s="73">
        <v>0</v>
      </c>
      <c r="DW24" s="73">
        <v>0</v>
      </c>
      <c r="DX24" s="73">
        <v>0</v>
      </c>
      <c r="DY24" s="73">
        <v>0</v>
      </c>
      <c r="DZ24" s="73">
        <v>0</v>
      </c>
      <c r="EA24" s="73">
        <v>0</v>
      </c>
      <c r="EB24" s="73">
        <v>0</v>
      </c>
      <c r="EC24" s="73">
        <v>35.713000000000001</v>
      </c>
      <c r="ED24" s="73">
        <v>0</v>
      </c>
      <c r="EE24" s="73">
        <v>0</v>
      </c>
      <c r="EF24" s="73">
        <v>0</v>
      </c>
      <c r="EG24" s="73">
        <v>0</v>
      </c>
      <c r="EH24" s="73">
        <v>0</v>
      </c>
      <c r="EI24" s="73">
        <v>0</v>
      </c>
      <c r="EJ24" s="73">
        <v>0</v>
      </c>
      <c r="EK24" s="73">
        <v>0</v>
      </c>
      <c r="EL24" s="73">
        <v>17.477</v>
      </c>
      <c r="EM24" s="73">
        <v>0</v>
      </c>
      <c r="EN24" s="73">
        <v>3.2549999999999999</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5.0010000000000003</v>
      </c>
      <c r="GN24" s="73">
        <v>0</v>
      </c>
      <c r="GO24" s="73">
        <v>19.585999999999999</v>
      </c>
      <c r="GP24" s="73">
        <v>0</v>
      </c>
      <c r="GQ24" s="73">
        <v>0</v>
      </c>
      <c r="GR24" s="73">
        <v>0</v>
      </c>
      <c r="GS24" s="73">
        <v>0</v>
      </c>
      <c r="GT24" s="73">
        <v>32.148000000000003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64.016999999999996</v>
      </c>
      <c r="HL24" s="73">
        <v>0</v>
      </c>
      <c r="HM24" s="73">
        <v>0</v>
      </c>
      <c r="HN24" s="73">
        <v>0</v>
      </c>
      <c r="HO24" s="73">
        <v>0</v>
      </c>
      <c r="HP24" s="73">
        <v>0</v>
      </c>
      <c r="HQ24" s="73">
        <v>0</v>
      </c>
      <c r="HR24" s="73">
        <v>0</v>
      </c>
      <c r="HS24" s="73">
        <v>0</v>
      </c>
      <c r="HT24" s="73">
        <v>0</v>
      </c>
      <c r="HU24" s="73">
        <v>5.0010000000000003</v>
      </c>
      <c r="HV24" s="73">
        <v>19.585999999999999</v>
      </c>
      <c r="HW24" s="73">
        <v>0</v>
      </c>
      <c r="HX24" s="73">
        <v>32.148000000000003</v>
      </c>
      <c r="HY24" s="73">
        <v>0</v>
      </c>
      <c r="HZ24" s="73">
        <v>0</v>
      </c>
      <c r="IA24" s="73">
        <v>0</v>
      </c>
      <c r="IB24" s="73">
        <v>0</v>
      </c>
      <c r="IC24" s="73">
        <v>0</v>
      </c>
      <c r="ID24" s="73">
        <v>0</v>
      </c>
      <c r="IE24" s="73">
        <v>0</v>
      </c>
      <c r="IF24" s="73">
        <v>64.016999999999996</v>
      </c>
      <c r="IG24" s="73">
        <v>0</v>
      </c>
      <c r="IH24" s="73">
        <v>0</v>
      </c>
      <c r="II24" s="73">
        <v>0</v>
      </c>
      <c r="IJ24" s="73">
        <v>0</v>
      </c>
      <c r="IK24" s="73">
        <v>0</v>
      </c>
      <c r="IL24" s="73">
        <v>0</v>
      </c>
      <c r="IM24" s="73">
        <v>0</v>
      </c>
      <c r="IN24" s="73">
        <v>0</v>
      </c>
      <c r="IO24" s="73">
        <v>0</v>
      </c>
      <c r="IP24" s="73">
        <v>5.0010000000000003</v>
      </c>
      <c r="IQ24" s="73">
        <v>19.585999999999999</v>
      </c>
      <c r="IR24" s="73">
        <v>0</v>
      </c>
      <c r="IS24" s="73">
        <v>32.148000000000003</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1</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1</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1</v>
      </c>
      <c r="RI24" s="71">
        <v>2</v>
      </c>
      <c r="RJ24" s="71">
        <v>0</v>
      </c>
      <c r="RK24" s="71">
        <v>1</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1</v>
      </c>
      <c r="SD24" s="71">
        <v>2</v>
      </c>
      <c r="SE24" s="71">
        <v>0</v>
      </c>
      <c r="SF24" s="71">
        <v>1</v>
      </c>
      <c r="SG24" s="71">
        <v>0</v>
      </c>
      <c r="SH24" s="71">
        <v>0</v>
      </c>
    </row>
    <row r="25" spans="1:502">
      <c r="A25" s="16" t="s">
        <v>2182</v>
      </c>
      <c r="B25" s="70">
        <v>17</v>
      </c>
      <c r="C25" s="70">
        <v>17</v>
      </c>
      <c r="D25" s="70">
        <v>1</v>
      </c>
      <c r="E25" s="70">
        <v>2020</v>
      </c>
      <c r="F25" s="70" t="s">
        <v>159</v>
      </c>
      <c r="G25" s="1073" t="s">
        <v>2165</v>
      </c>
      <c r="H25" s="70" t="s">
        <v>2166</v>
      </c>
      <c r="I25" s="1066"/>
      <c r="J25" s="73">
        <v>0</v>
      </c>
      <c r="K25" s="73">
        <v>0</v>
      </c>
      <c r="L25" s="73">
        <v>0</v>
      </c>
      <c r="M25" s="73">
        <v>0</v>
      </c>
      <c r="N25" s="73">
        <v>0</v>
      </c>
      <c r="O25" s="73">
        <v>0</v>
      </c>
      <c r="P25" s="73">
        <v>0</v>
      </c>
      <c r="Q25" s="73">
        <v>0</v>
      </c>
      <c r="R25" s="73">
        <v>7.5419999999999998</v>
      </c>
      <c r="S25" s="73">
        <v>0</v>
      </c>
      <c r="T25" s="73">
        <v>0</v>
      </c>
      <c r="U25" s="73">
        <v>0</v>
      </c>
      <c r="V25" s="73">
        <v>0</v>
      </c>
      <c r="W25" s="73">
        <v>0</v>
      </c>
      <c r="X25" s="73">
        <v>0</v>
      </c>
      <c r="Y25" s="73">
        <v>0</v>
      </c>
      <c r="Z25" s="73">
        <v>0</v>
      </c>
      <c r="AA25" s="73">
        <v>0</v>
      </c>
      <c r="AB25" s="73">
        <v>30.033000000000001</v>
      </c>
      <c r="AC25" s="73">
        <v>0</v>
      </c>
      <c r="AD25" s="73">
        <v>0</v>
      </c>
      <c r="AE25" s="73">
        <v>0</v>
      </c>
      <c r="AF25" s="73">
        <v>0</v>
      </c>
      <c r="AG25" s="73">
        <v>0</v>
      </c>
      <c r="AH25" s="73">
        <v>0</v>
      </c>
      <c r="AI25" s="73">
        <v>0</v>
      </c>
      <c r="AJ25" s="73">
        <v>0</v>
      </c>
      <c r="AK25" s="73">
        <v>15.295</v>
      </c>
      <c r="AL25" s="73">
        <v>0</v>
      </c>
      <c r="AM25" s="73">
        <v>2.9239999999999999</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4.59</v>
      </c>
      <c r="CM25" s="73">
        <v>0</v>
      </c>
      <c r="CN25" s="73">
        <v>9.86</v>
      </c>
      <c r="CO25" s="73">
        <v>0</v>
      </c>
      <c r="CP25" s="73">
        <v>0</v>
      </c>
      <c r="CQ25" s="73">
        <v>0</v>
      </c>
      <c r="CR25" s="73">
        <v>0</v>
      </c>
      <c r="CS25" s="73">
        <v>28.113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7.5419999999999998</v>
      </c>
      <c r="DT25" s="73">
        <v>0</v>
      </c>
      <c r="DU25" s="73">
        <v>0</v>
      </c>
      <c r="DV25" s="73">
        <v>0</v>
      </c>
      <c r="DW25" s="73">
        <v>0</v>
      </c>
      <c r="DX25" s="73">
        <v>0</v>
      </c>
      <c r="DY25" s="73">
        <v>0</v>
      </c>
      <c r="DZ25" s="73">
        <v>0</v>
      </c>
      <c r="EA25" s="73">
        <v>0</v>
      </c>
      <c r="EB25" s="73">
        <v>0</v>
      </c>
      <c r="EC25" s="73">
        <v>30.033000000000001</v>
      </c>
      <c r="ED25" s="73">
        <v>0</v>
      </c>
      <c r="EE25" s="73">
        <v>0</v>
      </c>
      <c r="EF25" s="73">
        <v>0</v>
      </c>
      <c r="EG25" s="73">
        <v>0</v>
      </c>
      <c r="EH25" s="73">
        <v>0</v>
      </c>
      <c r="EI25" s="73">
        <v>0</v>
      </c>
      <c r="EJ25" s="73">
        <v>0</v>
      </c>
      <c r="EK25" s="73">
        <v>0</v>
      </c>
      <c r="EL25" s="73">
        <v>15.295</v>
      </c>
      <c r="EM25" s="73">
        <v>0</v>
      </c>
      <c r="EN25" s="73">
        <v>2.9239999999999999</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4.59</v>
      </c>
      <c r="GN25" s="73">
        <v>0</v>
      </c>
      <c r="GO25" s="73">
        <v>9.86</v>
      </c>
      <c r="GP25" s="73">
        <v>0</v>
      </c>
      <c r="GQ25" s="73">
        <v>0</v>
      </c>
      <c r="GR25" s="73">
        <v>0</v>
      </c>
      <c r="GS25" s="73">
        <v>0</v>
      </c>
      <c r="GT25" s="73">
        <v>28.113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55.793999999999997</v>
      </c>
      <c r="HL25" s="73">
        <v>0</v>
      </c>
      <c r="HM25" s="73">
        <v>0</v>
      </c>
      <c r="HN25" s="73">
        <v>0</v>
      </c>
      <c r="HO25" s="73">
        <v>0</v>
      </c>
      <c r="HP25" s="73">
        <v>0</v>
      </c>
      <c r="HQ25" s="73">
        <v>0</v>
      </c>
      <c r="HR25" s="73">
        <v>0</v>
      </c>
      <c r="HS25" s="73">
        <v>0</v>
      </c>
      <c r="HT25" s="73">
        <v>0</v>
      </c>
      <c r="HU25" s="73">
        <v>4.59</v>
      </c>
      <c r="HV25" s="73">
        <v>9.86</v>
      </c>
      <c r="HW25" s="73">
        <v>0</v>
      </c>
      <c r="HX25" s="73">
        <v>28.113</v>
      </c>
      <c r="HY25" s="73">
        <v>0</v>
      </c>
      <c r="HZ25" s="73">
        <v>0</v>
      </c>
      <c r="IA25" s="73">
        <v>0</v>
      </c>
      <c r="IB25" s="73">
        <v>0</v>
      </c>
      <c r="IC25" s="73">
        <v>0</v>
      </c>
      <c r="ID25" s="73">
        <v>0</v>
      </c>
      <c r="IE25" s="73">
        <v>0</v>
      </c>
      <c r="IF25" s="73">
        <v>55.793999999999997</v>
      </c>
      <c r="IG25" s="73">
        <v>0</v>
      </c>
      <c r="IH25" s="73">
        <v>0</v>
      </c>
      <c r="II25" s="73">
        <v>0</v>
      </c>
      <c r="IJ25" s="73">
        <v>0</v>
      </c>
      <c r="IK25" s="73">
        <v>0</v>
      </c>
      <c r="IL25" s="73">
        <v>0</v>
      </c>
      <c r="IM25" s="73">
        <v>0</v>
      </c>
      <c r="IN25" s="73">
        <v>0</v>
      </c>
      <c r="IO25" s="73">
        <v>0</v>
      </c>
      <c r="IP25" s="73">
        <v>4.59</v>
      </c>
      <c r="IQ25" s="73">
        <v>9.86</v>
      </c>
      <c r="IR25" s="73">
        <v>0</v>
      </c>
      <c r="IS25" s="73">
        <v>28.113</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1</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1</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1</v>
      </c>
      <c r="SD25" s="71">
        <v>1</v>
      </c>
      <c r="SE25" s="71">
        <v>0</v>
      </c>
      <c r="SF25" s="71">
        <v>1</v>
      </c>
      <c r="SG25" s="71">
        <v>0</v>
      </c>
      <c r="SH25" s="71">
        <v>0</v>
      </c>
    </row>
    <row r="26" spans="1:502">
      <c r="A26" s="16" t="s">
        <v>2183</v>
      </c>
      <c r="B26" s="70">
        <v>18</v>
      </c>
      <c r="C26" s="70">
        <v>18</v>
      </c>
      <c r="D26" s="70">
        <v>1</v>
      </c>
      <c r="E26" s="70">
        <v>2021</v>
      </c>
      <c r="F26" s="70" t="s">
        <v>160</v>
      </c>
      <c r="G26" s="1073" t="s">
        <v>2165</v>
      </c>
      <c r="H26" s="70" t="s">
        <v>2166</v>
      </c>
      <c r="I26" s="1066"/>
      <c r="J26" s="73">
        <v>0</v>
      </c>
      <c r="K26" s="73">
        <v>0</v>
      </c>
      <c r="L26" s="73">
        <v>0</v>
      </c>
      <c r="M26" s="73">
        <v>0</v>
      </c>
      <c r="N26" s="73">
        <v>0</v>
      </c>
      <c r="O26" s="73">
        <v>0</v>
      </c>
      <c r="P26" s="73">
        <v>0</v>
      </c>
      <c r="Q26" s="73">
        <v>0</v>
      </c>
      <c r="R26" s="73">
        <v>7.35</v>
      </c>
      <c r="S26" s="73">
        <v>0</v>
      </c>
      <c r="T26" s="73">
        <v>0</v>
      </c>
      <c r="U26" s="73">
        <v>0</v>
      </c>
      <c r="V26" s="73">
        <v>0</v>
      </c>
      <c r="W26" s="73">
        <v>0</v>
      </c>
      <c r="X26" s="73">
        <v>0</v>
      </c>
      <c r="Y26" s="73">
        <v>0</v>
      </c>
      <c r="Z26" s="73">
        <v>0</v>
      </c>
      <c r="AA26" s="73">
        <v>0</v>
      </c>
      <c r="AB26" s="73">
        <v>32.143999999999998</v>
      </c>
      <c r="AC26" s="73">
        <v>0</v>
      </c>
      <c r="AD26" s="73">
        <v>0</v>
      </c>
      <c r="AE26" s="73">
        <v>0</v>
      </c>
      <c r="AF26" s="73">
        <v>0</v>
      </c>
      <c r="AG26" s="73">
        <v>0</v>
      </c>
      <c r="AH26" s="73">
        <v>0</v>
      </c>
      <c r="AI26" s="73">
        <v>0</v>
      </c>
      <c r="AJ26" s="73">
        <v>0</v>
      </c>
      <c r="AK26" s="73">
        <v>15.234</v>
      </c>
      <c r="AL26" s="73">
        <v>0</v>
      </c>
      <c r="AM26" s="73">
        <v>2.9350000000000001</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4.5119999999999996</v>
      </c>
      <c r="CM26" s="73">
        <v>0</v>
      </c>
      <c r="CN26" s="73">
        <v>19.463000000000001</v>
      </c>
      <c r="CO26" s="73">
        <v>0</v>
      </c>
      <c r="CP26" s="73">
        <v>0</v>
      </c>
      <c r="CQ26" s="73">
        <v>0</v>
      </c>
      <c r="CR26" s="73">
        <v>0</v>
      </c>
      <c r="CS26" s="73">
        <v>2.4630000000000001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7.35</v>
      </c>
      <c r="DT26" s="73">
        <v>0</v>
      </c>
      <c r="DU26" s="73">
        <v>0</v>
      </c>
      <c r="DV26" s="73">
        <v>0</v>
      </c>
      <c r="DW26" s="73">
        <v>0</v>
      </c>
      <c r="DX26" s="73">
        <v>0</v>
      </c>
      <c r="DY26" s="73">
        <v>0</v>
      </c>
      <c r="DZ26" s="73">
        <v>0</v>
      </c>
      <c r="EA26" s="73">
        <v>0</v>
      </c>
      <c r="EB26" s="73">
        <v>0</v>
      </c>
      <c r="EC26" s="73">
        <v>32.143999999999998</v>
      </c>
      <c r="ED26" s="73">
        <v>0</v>
      </c>
      <c r="EE26" s="73">
        <v>0</v>
      </c>
      <c r="EF26" s="73">
        <v>0</v>
      </c>
      <c r="EG26" s="73">
        <v>0</v>
      </c>
      <c r="EH26" s="73">
        <v>0</v>
      </c>
      <c r="EI26" s="73">
        <v>0</v>
      </c>
      <c r="EJ26" s="73">
        <v>0</v>
      </c>
      <c r="EK26" s="73">
        <v>0</v>
      </c>
      <c r="EL26" s="73">
        <v>15.234</v>
      </c>
      <c r="EM26" s="73">
        <v>0</v>
      </c>
      <c r="EN26" s="73">
        <v>2.9350000000000001</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4.5119999999999996</v>
      </c>
      <c r="GN26" s="73">
        <v>0</v>
      </c>
      <c r="GO26" s="73">
        <v>19.463000000000001</v>
      </c>
      <c r="GP26" s="73">
        <v>0</v>
      </c>
      <c r="GQ26" s="73">
        <v>0</v>
      </c>
      <c r="GR26" s="73">
        <v>0</v>
      </c>
      <c r="GS26" s="73">
        <v>0</v>
      </c>
      <c r="GT26" s="73">
        <v>2.4630000000000001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57.662999999999997</v>
      </c>
      <c r="HL26" s="73">
        <v>0</v>
      </c>
      <c r="HM26" s="73">
        <v>0</v>
      </c>
      <c r="HN26" s="73">
        <v>0</v>
      </c>
      <c r="HO26" s="73">
        <v>0</v>
      </c>
      <c r="HP26" s="73">
        <v>0</v>
      </c>
      <c r="HQ26" s="73">
        <v>0</v>
      </c>
      <c r="HR26" s="73">
        <v>0</v>
      </c>
      <c r="HS26" s="73">
        <v>0</v>
      </c>
      <c r="HT26" s="73">
        <v>0</v>
      </c>
      <c r="HU26" s="73">
        <v>4.5119999999999996</v>
      </c>
      <c r="HV26" s="73">
        <v>19.463000000000001</v>
      </c>
      <c r="HW26" s="73">
        <v>0</v>
      </c>
      <c r="HX26" s="73">
        <v>2.4630000000000001</v>
      </c>
      <c r="HY26" s="73">
        <v>0</v>
      </c>
      <c r="HZ26" s="73">
        <v>0</v>
      </c>
      <c r="IA26" s="73">
        <v>0</v>
      </c>
      <c r="IB26" s="73">
        <v>0</v>
      </c>
      <c r="IC26" s="73">
        <v>0</v>
      </c>
      <c r="ID26" s="73">
        <v>0</v>
      </c>
      <c r="IE26" s="73">
        <v>0</v>
      </c>
      <c r="IF26" s="73">
        <v>57.662999999999997</v>
      </c>
      <c r="IG26" s="73">
        <v>0</v>
      </c>
      <c r="IH26" s="73">
        <v>0</v>
      </c>
      <c r="II26" s="73">
        <v>0</v>
      </c>
      <c r="IJ26" s="73">
        <v>0</v>
      </c>
      <c r="IK26" s="73">
        <v>0</v>
      </c>
      <c r="IL26" s="73">
        <v>0</v>
      </c>
      <c r="IM26" s="73">
        <v>0</v>
      </c>
      <c r="IN26" s="73">
        <v>0</v>
      </c>
      <c r="IO26" s="73">
        <v>0</v>
      </c>
      <c r="IP26" s="73">
        <v>4.5119999999999996</v>
      </c>
      <c r="IQ26" s="73">
        <v>19.463000000000001</v>
      </c>
      <c r="IR26" s="73">
        <v>0</v>
      </c>
      <c r="IS26" s="73">
        <v>2.4630000000000001</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1</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1</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1</v>
      </c>
      <c r="RI26" s="71">
        <v>2</v>
      </c>
      <c r="RJ26" s="71">
        <v>0</v>
      </c>
      <c r="RK26" s="71">
        <v>1</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1</v>
      </c>
      <c r="SD26" s="71">
        <v>2</v>
      </c>
      <c r="SE26" s="71">
        <v>0</v>
      </c>
      <c r="SF26" s="71">
        <v>1</v>
      </c>
      <c r="SG26" s="71">
        <v>0</v>
      </c>
      <c r="SH26" s="71">
        <v>0</v>
      </c>
    </row>
    <row r="27" spans="1:502">
      <c r="A27" s="16" t="s">
        <v>2184</v>
      </c>
      <c r="B27" s="70">
        <v>19</v>
      </c>
      <c r="C27" s="70">
        <v>19</v>
      </c>
      <c r="D27" s="70">
        <v>1</v>
      </c>
      <c r="E27" s="70">
        <v>2022</v>
      </c>
      <c r="F27" s="70" t="s">
        <v>161</v>
      </c>
      <c r="G27" s="1073" t="s">
        <v>2165</v>
      </c>
      <c r="H27" s="70" t="s">
        <v>2166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2185</v>
      </c>
      <c r="B28" s="70">
        <v>20</v>
      </c>
      <c r="C28" s="70">
        <v>20</v>
      </c>
      <c r="D28" s="70">
        <v>1</v>
      </c>
      <c r="E28" s="70">
        <v>2023</v>
      </c>
      <c r="F28" s="70" t="s">
        <v>1539</v>
      </c>
      <c r="G28" s="1073" t="s">
        <v>2165</v>
      </c>
      <c r="H28" s="70" t="s">
        <v>2166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2186</v>
      </c>
      <c r="B29" s="70">
        <v>21</v>
      </c>
      <c r="C29" s="70">
        <v>21</v>
      </c>
      <c r="D29" s="70">
        <v>1</v>
      </c>
      <c r="E29" s="70">
        <v>2024</v>
      </c>
      <c r="F29" s="70" t="s">
        <v>1554</v>
      </c>
      <c r="G29" s="1073" t="s">
        <v>2165</v>
      </c>
      <c r="H29" s="70" t="s">
        <v>2166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2165</v>
      </c>
      <c r="H30" s="70" t="s">
        <v>2166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2165</v>
      </c>
      <c r="H31" s="70" t="s">
        <v>2166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2165</v>
      </c>
      <c r="H32" s="70" t="s">
        <v>2166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2165</v>
      </c>
      <c r="H33" s="70" t="s">
        <v>2166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2165</v>
      </c>
      <c r="H34" s="70" t="s">
        <v>2166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2165</v>
      </c>
      <c r="H35" s="70" t="s">
        <v>2166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2165</v>
      </c>
      <c r="H6" s="77" t="s">
        <v>2166</v>
      </c>
      <c r="I6" s="77" t="s">
        <v>2516</v>
      </c>
      <c r="J6" s="77" t="s">
        <v>2517</v>
      </c>
      <c r="K6" s="1080">
        <v>5</v>
      </c>
      <c r="L6" s="1081">
        <v>16</v>
      </c>
      <c r="M6" s="1044"/>
      <c r="N6" s="988">
        <v>1</v>
      </c>
      <c r="O6" s="77" t="s">
        <v>1801</v>
      </c>
      <c r="P6" s="77" t="s">
        <v>1802</v>
      </c>
      <c r="Q6" s="77" t="s">
        <v>1501</v>
      </c>
      <c r="R6" s="16"/>
      <c r="S6" s="77">
        <v>1</v>
      </c>
      <c r="T6" s="77" t="s">
        <v>2165</v>
      </c>
      <c r="U6" s="77" t="s">
        <v>2166</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2165</v>
      </c>
      <c r="H10" s="77" t="s">
        <v>2166</v>
      </c>
      <c r="I10" s="77" t="s">
        <v>2516</v>
      </c>
      <c r="J10" s="77" t="s">
        <v>2517</v>
      </c>
      <c r="K10" s="1079">
        <v>5</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2165</v>
      </c>
      <c r="H12" s="77"/>
      <c r="I12" s="77" t="s">
        <v>2165</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小平市</v>
      </c>
      <c r="K4" s="70" t="str">
        <f>HLOOKUP(K3,比較地域マスタ!$E$5:$L$6,2,0)</f>
        <v>13211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492.37616623213353</v>
      </c>
      <c r="BB5" s="29"/>
      <c r="BC5" s="17"/>
      <c r="BD5" s="1005">
        <f>SUM(BC6:BC8)</f>
        <v>98.049672832165498</v>
      </c>
      <c r="BE5" s="29"/>
      <c r="BF5" s="17"/>
      <c r="BG5" s="1005">
        <f>AK35</f>
        <v>68.70311960130806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482.71961338102187</v>
      </c>
      <c r="BA6" s="17"/>
      <c r="BB6" s="29"/>
      <c r="BC6" s="1005">
        <f>O32</f>
        <v>88.025777749982396</v>
      </c>
      <c r="BD6" s="17"/>
      <c r="BE6" s="29"/>
      <c r="BF6" s="1005">
        <f>AK36</f>
        <v>55.271271414853587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7.4919885528013719</v>
      </c>
      <c r="BA7" s="17"/>
      <c r="BB7" s="29"/>
      <c r="BC7" s="1005">
        <f>O33</f>
        <v>6.8465767085965963</v>
      </c>
      <c r="BD7" s="17"/>
      <c r="BE7" s="29"/>
      <c r="BF7" s="1005">
        <f t="shared" ref="BF7:BF8" si="0">AK37</f>
        <v>6.3391882852120336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2.1645642983102951</v>
      </c>
      <c r="BA8" s="17"/>
      <c r="BB8" s="29"/>
      <c r="BC8" s="1005">
        <f>O34</f>
        <v>3.1773183735865009</v>
      </c>
      <c r="BD8" s="17"/>
      <c r="BE8" s="29"/>
      <c r="BF8" s="1005">
        <f t="shared" si="0"/>
        <v>7.0926599012424392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1039.9433593830961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145.946089455265</v>
      </c>
      <c r="BA9" s="1005">
        <f>AZ9</f>
        <v>145.946089455265</v>
      </c>
      <c r="BB9" s="29"/>
      <c r="BC9" s="1005">
        <f>O35</f>
        <v>220.29246185125251</v>
      </c>
      <c r="BD9" s="1005">
        <f>BC9</f>
        <v>220.29246185125251</v>
      </c>
      <c r="BE9" s="29"/>
      <c r="BF9" s="1005">
        <f>AK39</f>
        <v>177.0613369394205</v>
      </c>
      <c r="BG9" s="1005">
        <f>AK39</f>
        <v>177.0613369394205</v>
      </c>
      <c r="BH9" s="29"/>
    </row>
    <row r="10" spans="1:62" ht="17.100000000000001" customHeight="1" thickBot="1">
      <c r="B10" s="323"/>
      <c r="C10" s="324"/>
      <c r="D10" s="326"/>
      <c r="E10" s="326"/>
      <c r="F10" s="326"/>
      <c r="G10" s="325"/>
      <c r="H10" s="325"/>
      <c r="I10" s="326"/>
      <c r="J10" s="327"/>
      <c r="K10" s="334"/>
      <c r="L10" s="246" t="s">
        <v>114</v>
      </c>
      <c r="M10" s="246"/>
      <c r="N10" s="563"/>
      <c r="O10" s="906">
        <f>SUM(O11:O13)</f>
        <v>492.37616623213353</v>
      </c>
      <c r="P10" s="453">
        <f t="shared" ref="P10:P22" si="1">O10/$O$9</f>
        <v>0.47346440725792566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206.79435169968079</v>
      </c>
      <c r="BA10" s="1005">
        <f>AZ10</f>
        <v>206.79435169968079</v>
      </c>
      <c r="BB10" s="29"/>
      <c r="BC10" s="1005">
        <f>O36</f>
        <v>254.84603767917841</v>
      </c>
      <c r="BD10" s="1005">
        <f>BC10</f>
        <v>254.84603767917841</v>
      </c>
      <c r="BE10" s="29"/>
      <c r="BF10" s="1005">
        <f>AK40</f>
        <v>225.19624742371732</v>
      </c>
      <c r="BG10" s="1005">
        <f>AK40</f>
        <v>225.19624742371732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482.71961338102187</v>
      </c>
      <c r="P11" s="454">
        <f t="shared" si="1"/>
        <v>0.46417875456926383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180.09478774274746</v>
      </c>
      <c r="BB11" s="29"/>
      <c r="BC11" s="1005"/>
      <c r="BD11" s="1005">
        <f>SUM(BC12:BC14)</f>
        <v>161.17151188211972</v>
      </c>
      <c r="BE11" s="29"/>
      <c r="BF11" s="17"/>
      <c r="BG11" s="1005">
        <f>AK41</f>
        <v>135.22312278120853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7.4919885528013719</v>
      </c>
      <c r="P12" s="454">
        <f t="shared" si="1"/>
        <v>7.2042275045110992E-3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169.70607275073155</v>
      </c>
      <c r="BA12" s="17"/>
      <c r="BB12" s="29"/>
      <c r="BC12" s="1005">
        <f>O38</f>
        <v>146.75727832669392</v>
      </c>
      <c r="BD12" s="17"/>
      <c r="BE12" s="29"/>
      <c r="BF12" s="1005">
        <f>AK42</f>
        <v>123.63023791534346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2.1645642983102951</v>
      </c>
      <c r="P13" s="454">
        <f t="shared" si="1"/>
        <v>2.0814251841507355E-3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10.388714992015901</v>
      </c>
      <c r="BA13" s="17"/>
      <c r="BB13" s="29"/>
      <c r="BC13" s="1005">
        <f>O41</f>
        <v>14.414233555425801</v>
      </c>
      <c r="BD13" s="17"/>
      <c r="BE13" s="29"/>
      <c r="BF13" s="1005">
        <f>AK45</f>
        <v>11.592884865865061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145.946089455265</v>
      </c>
      <c r="P14" s="453">
        <f t="shared" si="1"/>
        <v>0.14034042156088342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206.79435169968079</v>
      </c>
      <c r="P15" s="453">
        <f t="shared" si="1"/>
        <v>0.19885155266759247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14.731964253269281</v>
      </c>
      <c r="BA15" s="1005">
        <f>AZ15</f>
        <v>14.731964253269281</v>
      </c>
      <c r="BB15" s="29"/>
      <c r="BC15" s="1005">
        <f>O43</f>
        <v>15.482061249791739</v>
      </c>
      <c r="BD15" s="1005">
        <f>BC15</f>
        <v>15.482061249791739</v>
      </c>
      <c r="BE15" s="29"/>
      <c r="BF15" s="1005">
        <f>AK47</f>
        <v>10.75806666455531</v>
      </c>
      <c r="BG15" s="1005">
        <f>AK47</f>
        <v>10.75806666455531</v>
      </c>
      <c r="BH15" s="29"/>
    </row>
    <row r="16" spans="1:62" ht="17.100000000000001" customHeight="1" thickBot="1">
      <c r="B16" s="323"/>
      <c r="C16" s="324"/>
      <c r="D16" s="326"/>
      <c r="E16" s="326"/>
      <c r="F16" s="326"/>
      <c r="G16" s="325"/>
      <c r="H16" s="325"/>
      <c r="I16" s="326"/>
      <c r="J16" s="327"/>
      <c r="K16" s="335"/>
      <c r="L16" s="246" t="s">
        <v>128</v>
      </c>
      <c r="M16" s="344"/>
      <c r="N16" s="345"/>
      <c r="O16" s="906">
        <f>SUM(O18:O21)</f>
        <v>180.09478774274746</v>
      </c>
      <c r="P16" s="453">
        <f t="shared" si="1"/>
        <v>0.17317749675288213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169.70607275073155</v>
      </c>
      <c r="P17" s="454">
        <f t="shared" si="1"/>
        <v>0.16318780366211746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118.0315265421719</v>
      </c>
      <c r="P18" s="454">
        <f t="shared" si="1"/>
        <v>0.11349803378925298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51.674546208559647</v>
      </c>
      <c r="P19" s="454">
        <f t="shared" si="1"/>
        <v>4.9689769872864477E-2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10.388714992015901</v>
      </c>
      <c r="P20" s="454">
        <f t="shared" si="1"/>
        <v>9.9896930907646554E-3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14.731964253269281</v>
      </c>
      <c r="P22" s="612">
        <f t="shared" si="1"/>
        <v>1.4166121760716292E-2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135.26815983210733</v>
      </c>
      <c r="AZ22" s="1005">
        <f t="shared" si="3"/>
        <v>105.37176472686065</v>
      </c>
      <c r="BA22" s="1005">
        <f t="shared" si="3"/>
        <v>106.61391901142937</v>
      </c>
      <c r="BB22" s="1005">
        <f t="shared" si="3"/>
        <v>89.794174866466648</v>
      </c>
      <c r="BC22" s="1005">
        <f t="shared" si="3"/>
        <v>98.049672832165498</v>
      </c>
      <c r="BD22" s="1005">
        <f t="shared" si="3"/>
        <v>94.579737523855101</v>
      </c>
      <c r="BE22" s="1005">
        <f t="shared" si="3"/>
        <v>106.13335184094736</v>
      </c>
      <c r="BF22" s="1005">
        <f t="shared" si="3"/>
        <v>86.989628571139505</v>
      </c>
      <c r="BG22" s="1005">
        <f t="shared" si="3"/>
        <v>75.451189009004352</v>
      </c>
      <c r="BH22" s="1005">
        <f t="shared" si="3"/>
        <v>75.799821738776728</v>
      </c>
      <c r="BI22" s="1005">
        <f t="shared" si="3"/>
        <v>76.628429622469028</v>
      </c>
      <c r="BJ22" s="1005">
        <f t="shared" si="3"/>
        <v>61.168318772695663</v>
      </c>
      <c r="BK22" s="1005">
        <f t="shared" si="3"/>
        <v>66.86919058176484</v>
      </c>
      <c r="BL22" s="1005">
        <f t="shared" si="3"/>
        <v>68.70311960130806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152.85394174234949</v>
      </c>
      <c r="AZ23" s="1005">
        <f t="shared" ref="AZ23:BL23" si="4">Y39</f>
        <v>154.63204914869999</v>
      </c>
      <c r="BA23" s="1005">
        <f t="shared" si="4"/>
        <v>196.63336767137159</v>
      </c>
      <c r="BB23" s="1005">
        <f t="shared" si="4"/>
        <v>207.03801446391881</v>
      </c>
      <c r="BC23" s="1005">
        <f t="shared" si="4"/>
        <v>220.29246185125251</v>
      </c>
      <c r="BD23" s="1005">
        <f t="shared" si="4"/>
        <v>222.0766607137129</v>
      </c>
      <c r="BE23" s="1005">
        <f t="shared" si="4"/>
        <v>236.27611125807931</v>
      </c>
      <c r="BF23" s="1005">
        <f t="shared" si="4"/>
        <v>181.99352226613772</v>
      </c>
      <c r="BG23" s="1005">
        <f t="shared" si="4"/>
        <v>182.58550650785685</v>
      </c>
      <c r="BH23" s="1005">
        <f t="shared" si="4"/>
        <v>181.19329492271447</v>
      </c>
      <c r="BI23" s="1005">
        <f t="shared" si="4"/>
        <v>175.31258989320531</v>
      </c>
      <c r="BJ23" s="1005">
        <f t="shared" si="4"/>
        <v>164.43911830523226</v>
      </c>
      <c r="BK23" s="1005">
        <f t="shared" si="4"/>
        <v>179.85890940774919</v>
      </c>
      <c r="BL23" s="1005">
        <f t="shared" si="4"/>
        <v>177.0613369394205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202.44610925513771</v>
      </c>
      <c r="AZ24" s="1005">
        <f t="shared" ref="AZ24:BL24" si="5">Y40</f>
        <v>206.23655676986539</v>
      </c>
      <c r="BA24" s="1005">
        <f t="shared" si="5"/>
        <v>240.86680323763801</v>
      </c>
      <c r="BB24" s="1005">
        <f t="shared" si="5"/>
        <v>262.60961976568382</v>
      </c>
      <c r="BC24" s="1005">
        <f t="shared" si="5"/>
        <v>254.84603767917841</v>
      </c>
      <c r="BD24" s="1005">
        <f t="shared" si="5"/>
        <v>230.188103825002</v>
      </c>
      <c r="BE24" s="1005">
        <f t="shared" si="5"/>
        <v>232.88106631732549</v>
      </c>
      <c r="BF24" s="1005">
        <f t="shared" si="5"/>
        <v>223.28477730643772</v>
      </c>
      <c r="BG24" s="1005">
        <f t="shared" si="5"/>
        <v>230.86358238177289</v>
      </c>
      <c r="BH24" s="1005">
        <f t="shared" si="5"/>
        <v>223.14111508719776</v>
      </c>
      <c r="BI24" s="1005">
        <f t="shared" si="5"/>
        <v>211.76722055055251</v>
      </c>
      <c r="BJ24" s="1005">
        <f t="shared" si="5"/>
        <v>214.71501317618734</v>
      </c>
      <c r="BK24" s="1005">
        <f t="shared" si="5"/>
        <v>217.69114151546759</v>
      </c>
      <c r="BL24" s="1005">
        <f t="shared" si="5"/>
        <v>225.19624742371732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166.42234082710334</v>
      </c>
      <c r="AZ25" s="1005">
        <f t="shared" ref="AZ25:BL25" si="6">Y41</f>
        <v>165.69113324418154</v>
      </c>
      <c r="BA25" s="1005">
        <f t="shared" si="6"/>
        <v>164.24163982587811</v>
      </c>
      <c r="BB25" s="1005">
        <f t="shared" si="6"/>
        <v>164.83878862154864</v>
      </c>
      <c r="BC25" s="1005">
        <f t="shared" si="6"/>
        <v>161.17151188211972</v>
      </c>
      <c r="BD25" s="1005">
        <f t="shared" si="6"/>
        <v>156.48456952638981</v>
      </c>
      <c r="BE25" s="1005">
        <f t="shared" si="6"/>
        <v>155.50820295638863</v>
      </c>
      <c r="BF25" s="1005">
        <f t="shared" si="6"/>
        <v>154.28331245141408</v>
      </c>
      <c r="BG25" s="1005">
        <f t="shared" si="6"/>
        <v>151.91523544047502</v>
      </c>
      <c r="BH25" s="1005">
        <f t="shared" si="6"/>
        <v>148.5880453176045</v>
      </c>
      <c r="BI25" s="1005">
        <f t="shared" si="6"/>
        <v>145.22702459696865</v>
      </c>
      <c r="BJ25" s="1005">
        <f t="shared" si="6"/>
        <v>131.61680894474296</v>
      </c>
      <c r="BK25" s="1005">
        <f t="shared" si="6"/>
        <v>130.99845390710959</v>
      </c>
      <c r="BL25" s="1005">
        <f t="shared" si="6"/>
        <v>135.22312278120853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11.144219396400869</v>
      </c>
      <c r="AZ26" s="1005">
        <f t="shared" si="7"/>
        <v>10.348071798707529</v>
      </c>
      <c r="BA26" s="1005">
        <f t="shared" si="7"/>
        <v>13.36024141002293</v>
      </c>
      <c r="BB26" s="1005">
        <f t="shared" si="7"/>
        <v>14.360737487835991</v>
      </c>
      <c r="BC26" s="1005">
        <f t="shared" si="7"/>
        <v>15.482061249791739</v>
      </c>
      <c r="BD26" s="1005">
        <f t="shared" si="7"/>
        <v>11.48731769950129</v>
      </c>
      <c r="BE26" s="1005">
        <f t="shared" si="7"/>
        <v>14.65799244697461</v>
      </c>
      <c r="BF26" s="1005">
        <f t="shared" si="7"/>
        <v>12.205834763935021</v>
      </c>
      <c r="BG26" s="1005">
        <f t="shared" si="7"/>
        <v>11.983954046618036</v>
      </c>
      <c r="BH26" s="1005">
        <f t="shared" si="7"/>
        <v>14.915179861741906</v>
      </c>
      <c r="BI26" s="1005">
        <f t="shared" si="7"/>
        <v>12.689653873753684</v>
      </c>
      <c r="BJ26" s="1005">
        <f t="shared" si="7"/>
        <v>15.511760192484349</v>
      </c>
      <c r="BK26" s="1005">
        <f t="shared" si="7"/>
        <v>11.811848850515251</v>
      </c>
      <c r="BL26" s="1005">
        <f t="shared" si="7"/>
        <v>10.75806666455531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668.13477105309869</v>
      </c>
      <c r="AZ27" s="1005">
        <f t="shared" si="8"/>
        <v>642.27957568831516</v>
      </c>
      <c r="BA27" s="1005">
        <f t="shared" si="8"/>
        <v>721.71597115634006</v>
      </c>
      <c r="BB27" s="1005">
        <f t="shared" si="8"/>
        <v>738.64133520545386</v>
      </c>
      <c r="BC27" s="1005">
        <f t="shared" si="8"/>
        <v>749.8417454945079</v>
      </c>
      <c r="BD27" s="1005">
        <f t="shared" si="8"/>
        <v>714.8163892884611</v>
      </c>
      <c r="BE27" s="1005">
        <f t="shared" si="8"/>
        <v>745.4567248197153</v>
      </c>
      <c r="BF27" s="1005">
        <f t="shared" si="8"/>
        <v>658.75707535906406</v>
      </c>
      <c r="BG27" s="1005">
        <f t="shared" si="8"/>
        <v>652.7994673857271</v>
      </c>
      <c r="BH27" s="1005">
        <f t="shared" si="8"/>
        <v>643.63745692803525</v>
      </c>
      <c r="BI27" s="1005">
        <f t="shared" si="8"/>
        <v>621.62491853694928</v>
      </c>
      <c r="BJ27" s="1005">
        <f t="shared" si="8"/>
        <v>587.45101939134258</v>
      </c>
      <c r="BK27" s="1005">
        <f t="shared" si="8"/>
        <v>607.22954426260651</v>
      </c>
      <c r="BL27" s="1005">
        <f t="shared" si="8"/>
        <v>616.94189341020967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749.8417454945079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98.049672832165498</v>
      </c>
      <c r="P31" s="453">
        <f t="shared" ref="P31:P43" si="9">O31/$O$30</f>
        <v>0.13076048835811802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88.025777749982396</v>
      </c>
      <c r="P32" s="454">
        <f t="shared" si="9"/>
        <v>0.11739247418391048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6.8465767085965963</v>
      </c>
      <c r="P33" s="454">
        <f t="shared" si="9"/>
        <v>9.1306955764131198E-3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3.1773183735865009</v>
      </c>
      <c r="P34" s="454">
        <f t="shared" si="9"/>
        <v>4.2373185977944098E-3</v>
      </c>
      <c r="Q34" s="328"/>
      <c r="R34" s="13"/>
      <c r="S34" s="323"/>
      <c r="T34" s="563" t="s">
        <v>112</v>
      </c>
      <c r="U34" s="332"/>
      <c r="V34" s="332"/>
      <c r="W34" s="332"/>
      <c r="X34" s="893">
        <f>X35+X39+X40+X41+X47</f>
        <v>668.13477105309869</v>
      </c>
      <c r="Y34" s="894">
        <f t="shared" ref="Y34:AK34" si="10">Y35+Y39+Y40+Y41+Y47</f>
        <v>642.27957568831516</v>
      </c>
      <c r="Z34" s="894">
        <f t="shared" si="10"/>
        <v>721.71597115634006</v>
      </c>
      <c r="AA34" s="894">
        <f t="shared" si="10"/>
        <v>738.64133520545386</v>
      </c>
      <c r="AB34" s="894">
        <f t="shared" si="10"/>
        <v>749.8417454945079</v>
      </c>
      <c r="AC34" s="894">
        <f t="shared" si="10"/>
        <v>714.8163892884611</v>
      </c>
      <c r="AD34" s="894">
        <f t="shared" si="10"/>
        <v>745.4567248197153</v>
      </c>
      <c r="AE34" s="894">
        <f t="shared" si="10"/>
        <v>658.75707535906406</v>
      </c>
      <c r="AF34" s="894">
        <f t="shared" si="10"/>
        <v>652.7994673857271</v>
      </c>
      <c r="AG34" s="894">
        <f t="shared" si="10"/>
        <v>643.63745692803525</v>
      </c>
      <c r="AH34" s="894">
        <f t="shared" si="10"/>
        <v>621.62491853694928</v>
      </c>
      <c r="AI34" s="894">
        <f t="shared" si="10"/>
        <v>587.45101939134258</v>
      </c>
      <c r="AJ34" s="894">
        <f t="shared" si="10"/>
        <v>607.22954426260651</v>
      </c>
      <c r="AK34" s="895">
        <f t="shared" si="10"/>
        <v>616.94189341020967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220.29246185125251</v>
      </c>
      <c r="P35" s="453">
        <f t="shared" si="9"/>
        <v>0.29378527292578699</v>
      </c>
      <c r="Q35" s="328"/>
      <c r="R35" s="13"/>
      <c r="S35" s="323"/>
      <c r="T35" s="334"/>
      <c r="U35" s="246" t="s">
        <v>114</v>
      </c>
      <c r="V35" s="344"/>
      <c r="W35" s="344"/>
      <c r="X35" s="896">
        <f>SUM(X36:X38)</f>
        <v>135.26815983210733</v>
      </c>
      <c r="Y35" s="897">
        <f t="shared" ref="Y35:AK35" si="11">SUM(Y36:Y38)</f>
        <v>105.37176472686065</v>
      </c>
      <c r="Z35" s="897">
        <f t="shared" si="11"/>
        <v>106.61391901142937</v>
      </c>
      <c r="AA35" s="897">
        <f t="shared" si="11"/>
        <v>89.794174866466648</v>
      </c>
      <c r="AB35" s="897">
        <f t="shared" si="11"/>
        <v>98.049672832165498</v>
      </c>
      <c r="AC35" s="897">
        <f t="shared" si="11"/>
        <v>94.579737523855101</v>
      </c>
      <c r="AD35" s="897">
        <f t="shared" si="11"/>
        <v>106.13335184094736</v>
      </c>
      <c r="AE35" s="897">
        <f t="shared" si="11"/>
        <v>86.989628571139505</v>
      </c>
      <c r="AF35" s="897">
        <f t="shared" si="11"/>
        <v>75.451189009004352</v>
      </c>
      <c r="AG35" s="897">
        <f t="shared" si="11"/>
        <v>75.799821738776728</v>
      </c>
      <c r="AH35" s="897">
        <f t="shared" si="11"/>
        <v>76.628429622469028</v>
      </c>
      <c r="AI35" s="897">
        <f t="shared" si="11"/>
        <v>61.168318772695663</v>
      </c>
      <c r="AJ35" s="897">
        <f t="shared" si="11"/>
        <v>66.86919058176484</v>
      </c>
      <c r="AK35" s="898">
        <f t="shared" si="11"/>
        <v>68.70311960130806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254.84603767917841</v>
      </c>
      <c r="P36" s="453">
        <f t="shared" si="9"/>
        <v>0.3398664307641498</v>
      </c>
      <c r="Q36" s="328"/>
      <c r="R36" s="13"/>
      <c r="S36" s="356" t="s">
        <v>184</v>
      </c>
      <c r="T36" s="335"/>
      <c r="U36" s="346"/>
      <c r="V36" s="336" t="s">
        <v>184</v>
      </c>
      <c r="W36" s="357"/>
      <c r="X36" s="899">
        <f>VLOOKUP(年度マスタ!$K$4&amp;"_"&amp;X$33,データシート1!$A:$BT,MATCH("aa_"&amp;$S36,データシート1!$A$1:$BT$1,0),0)</f>
        <v>120.81881291980559</v>
      </c>
      <c r="Y36" s="900">
        <f>VLOOKUP(年度マスタ!$K$4&amp;"_"&amp;Y$33,データシート1!$A:$BT,MATCH("aa_"&amp;$S36,データシート1!$A$1:$BT$1,0),0)</f>
        <v>92.098885637606898</v>
      </c>
      <c r="Z36" s="900">
        <f>VLOOKUP(年度マスタ!$K$4&amp;"_"&amp;Z$33,データシート1!$A:$BT,MATCH("aa_"&amp;$S36,データシート1!$A$1:$BT$1,0),0)</f>
        <v>95.063517943252336</v>
      </c>
      <c r="AA36" s="900">
        <f>VLOOKUP(年度マスタ!$K$4&amp;"_"&amp;AA$33,データシート1!$A:$BT,MATCH("aa_"&amp;$S36,データシート1!$A$1:$BT$1,0),0)</f>
        <v>78.387832467970028</v>
      </c>
      <c r="AB36" s="900">
        <f>VLOOKUP(年度マスタ!$K$4&amp;"_"&amp;AB$33,データシート1!$A:$BT,MATCH("aa_"&amp;$S36,データシート1!$A$1:$BT$1,0),0)</f>
        <v>88.025777749982396</v>
      </c>
      <c r="AC36" s="900">
        <f>VLOOKUP(年度マスタ!$K$4&amp;"_"&amp;AC$33,データシート1!$A:$BT,MATCH("aa_"&amp;$S36,データシート1!$A$1:$BT$1,0),0)</f>
        <v>78.632853169787438</v>
      </c>
      <c r="AD36" s="900">
        <f>VLOOKUP(年度マスタ!$K$4&amp;"_"&amp;AD$33,データシート1!$A:$BT,MATCH("aa_"&amp;$S36,データシート1!$A$1:$BT$1,0),0)</f>
        <v>87.570741535811564</v>
      </c>
      <c r="AE36" s="900">
        <f>VLOOKUP(年度マスタ!$K$4&amp;"_"&amp;AE$33,データシート1!$A:$BT,MATCH("aa_"&amp;$S36,データシート1!$A$1:$BT$1,0),0)</f>
        <v>66.777742383150184</v>
      </c>
      <c r="AF36" s="900">
        <f>VLOOKUP(年度マスタ!$K$4&amp;"_"&amp;AF$33,データシート1!$A:$BT,MATCH("aa_"&amp;$S36,データシート1!$A$1:$BT$1,0),0)</f>
        <v>57.234958116650724</v>
      </c>
      <c r="AG36" s="900">
        <f>VLOOKUP(年度マスタ!$K$4&amp;"_"&amp;AG$33,データシート1!$A:$BT,MATCH("aa_"&amp;$S36,データシート1!$A$1:$BT$1,0),0)</f>
        <v>58.731173316811308</v>
      </c>
      <c r="AH36" s="900">
        <f>VLOOKUP(年度マスタ!$K$4&amp;"_"&amp;AH$33,データシート1!$A:$BT,MATCH("aa_"&amp;$S36,データシート1!$A$1:$BT$1,0),0)</f>
        <v>60.142363347304496</v>
      </c>
      <c r="AI36" s="900">
        <f>VLOOKUP(年度マスタ!$K$4&amp;"_"&amp;AI$33,データシート1!$A:$BT,MATCH("aa_"&amp;$S36,データシート1!$A$1:$BT$1,0),0)</f>
        <v>47.777111517421822</v>
      </c>
      <c r="AJ36" s="900">
        <f>VLOOKUP(年度マスタ!$K$4&amp;"_"&amp;AJ$33,データシート1!$A:$BT,MATCH("aa_"&amp;$S36,データシート1!$A$1:$BT$1,0),0)</f>
        <v>52.062199633870215</v>
      </c>
      <c r="AK36" s="901">
        <f>VLOOKUP(年度マスタ!$K$4&amp;"_"&amp;AK$33,データシート1!$A:$BT,MATCH("aa_"&amp;$S36,データシート1!$A$1:$BT$1,0),0)</f>
        <v>55.271271414853587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161.17151188211972</v>
      </c>
      <c r="P37" s="453">
        <f t="shared" si="9"/>
        <v>0.21494070295570145</v>
      </c>
      <c r="Q37" s="328"/>
      <c r="R37" s="13"/>
      <c r="S37" s="356" t="s">
        <v>187</v>
      </c>
      <c r="T37" s="335"/>
      <c r="U37" s="346"/>
      <c r="V37" s="336" t="s">
        <v>194</v>
      </c>
      <c r="W37" s="357"/>
      <c r="X37" s="899">
        <f>VLOOKUP(年度マスタ!$K$4&amp;"_"&amp;X$33,データシート1!$A:$BT,MATCH("aa_"&amp;$S37,データシート1!$A$1:$BT$1,0),0)</f>
        <v>5.9473958134599583</v>
      </c>
      <c r="Y37" s="900">
        <f>VLOOKUP(年度マスタ!$K$4&amp;"_"&amp;Y$33,データシート1!$A:$BT,MATCH("aa_"&amp;$S37,データシート1!$A$1:$BT$1,0),0)</f>
        <v>5.331607641735034</v>
      </c>
      <c r="Z37" s="900">
        <f>VLOOKUP(年度マスタ!$K$4&amp;"_"&amp;Z$33,データシート1!$A:$BT,MATCH("aa_"&amp;$S37,データシート1!$A$1:$BT$1,0),0)</f>
        <v>8.0488683919827171</v>
      </c>
      <c r="AA37" s="900">
        <f>VLOOKUP(年度マスタ!$K$4&amp;"_"&amp;AA$33,データシート1!$A:$BT,MATCH("aa_"&amp;$S37,データシート1!$A$1:$BT$1,0),0)</f>
        <v>7.9396407533911404</v>
      </c>
      <c r="AB37" s="900">
        <f>VLOOKUP(年度マスタ!$K$4&amp;"_"&amp;AB$33,データシート1!$A:$BT,MATCH("aa_"&amp;$S37,データシート1!$A$1:$BT$1,0),0)</f>
        <v>6.8465767085965963</v>
      </c>
      <c r="AC37" s="900">
        <f>VLOOKUP(年度マスタ!$K$4&amp;"_"&amp;AC$33,データシート1!$A:$BT,MATCH("aa_"&amp;$S37,データシート1!$A$1:$BT$1,0),0)</f>
        <v>7.186046388450622</v>
      </c>
      <c r="AD37" s="900">
        <f>VLOOKUP(年度マスタ!$K$4&amp;"_"&amp;AD$33,データシート1!$A:$BT,MATCH("aa_"&amp;$S37,データシート1!$A$1:$BT$1,0),0)</f>
        <v>7.6424582649139552</v>
      </c>
      <c r="AE37" s="900">
        <f>VLOOKUP(年度マスタ!$K$4&amp;"_"&amp;AE$33,データシート1!$A:$BT,MATCH("aa_"&amp;$S37,データシート1!$A$1:$BT$1,0),0)</f>
        <v>7.8716429198066047</v>
      </c>
      <c r="AF37" s="900">
        <f>VLOOKUP(年度マスタ!$K$4&amp;"_"&amp;AF$33,データシート1!$A:$BT,MATCH("aa_"&amp;$S37,データシート1!$A$1:$BT$1,0),0)</f>
        <v>8.0528289170501068</v>
      </c>
      <c r="AG37" s="900">
        <f>VLOOKUP(年度マスタ!$K$4&amp;"_"&amp;AG$33,データシート1!$A:$BT,MATCH("aa_"&amp;$S37,データシート1!$A$1:$BT$1,0),0)</f>
        <v>7.570643974500384</v>
      </c>
      <c r="AH37" s="900">
        <f>VLOOKUP(年度マスタ!$K$4&amp;"_"&amp;AH$33,データシート1!$A:$BT,MATCH("aa_"&amp;$S37,データシート1!$A$1:$BT$1,0),0)</f>
        <v>6.8556831904147515</v>
      </c>
      <c r="AI37" s="900">
        <f>VLOOKUP(年度マスタ!$K$4&amp;"_"&amp;AI$33,データシート1!$A:$BT,MATCH("aa_"&amp;$S37,データシート1!$A$1:$BT$1,0),0)</f>
        <v>5.8636657651389168</v>
      </c>
      <c r="AJ37" s="900">
        <f>VLOOKUP(年度マスタ!$K$4&amp;"_"&amp;AJ$33,データシート1!$A:$BT,MATCH("aa_"&amp;$S37,データシート1!$A$1:$BT$1,0),0)</f>
        <v>6.7159268315223244</v>
      </c>
      <c r="AK37" s="901">
        <f>VLOOKUP(年度マスタ!$K$4&amp;"_"&amp;AK$33,データシート1!$A:$BT,MATCH("aa_"&amp;$S37,データシート1!$A$1:$BT$1,0),0)</f>
        <v>6.3391882852120336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146.75727832669392</v>
      </c>
      <c r="P38" s="454">
        <f t="shared" si="9"/>
        <v>0.19571766870609475</v>
      </c>
      <c r="Q38" s="328"/>
      <c r="R38" s="13"/>
      <c r="S38" s="356" t="s">
        <v>188</v>
      </c>
      <c r="T38" s="335"/>
      <c r="U38" s="348"/>
      <c r="V38" s="358" t="s">
        <v>197</v>
      </c>
      <c r="W38" s="358"/>
      <c r="X38" s="899">
        <f>VLOOKUP(年度マスタ!$K$4&amp;"_"&amp;X$33,データシート1!$A:$BT,MATCH("aa_"&amp;$S38,データシート1!$A$1:$BT$1,0),0)</f>
        <v>8.5019510988417668</v>
      </c>
      <c r="Y38" s="900">
        <f>VLOOKUP(年度マスタ!$K$4&amp;"_"&amp;Y$33,データシート1!$A:$BT,MATCH("aa_"&amp;$S38,データシート1!$A$1:$BT$1,0),0)</f>
        <v>7.9412714475187132</v>
      </c>
      <c r="Z38" s="900">
        <f>VLOOKUP(年度マスタ!$K$4&amp;"_"&amp;Z$33,データシート1!$A:$BT,MATCH("aa_"&amp;$S38,データシート1!$A$1:$BT$1,0),0)</f>
        <v>3.5015326761943149</v>
      </c>
      <c r="AA38" s="900">
        <f>VLOOKUP(年度マスタ!$K$4&amp;"_"&amp;AA$33,データシート1!$A:$BT,MATCH("aa_"&amp;$S38,データシート1!$A$1:$BT$1,0),0)</f>
        <v>3.4667016451054762</v>
      </c>
      <c r="AB38" s="900">
        <f>VLOOKUP(年度マスタ!$K$4&amp;"_"&amp;AB$33,データシート1!$A:$BT,MATCH("aa_"&amp;$S38,データシート1!$A$1:$BT$1,0),0)</f>
        <v>3.1773183735865009</v>
      </c>
      <c r="AC38" s="900">
        <f>VLOOKUP(年度マスタ!$K$4&amp;"_"&amp;AC$33,データシート1!$A:$BT,MATCH("aa_"&amp;$S38,データシート1!$A$1:$BT$1,0),0)</f>
        <v>8.7608379656170445</v>
      </c>
      <c r="AD38" s="900">
        <f>VLOOKUP(年度マスタ!$K$4&amp;"_"&amp;AD$33,データシート1!$A:$BT,MATCH("aa_"&amp;$S38,データシート1!$A$1:$BT$1,0),0)</f>
        <v>10.92015204022184</v>
      </c>
      <c r="AE38" s="900">
        <f>VLOOKUP(年度マスタ!$K$4&amp;"_"&amp;AE$33,データシート1!$A:$BT,MATCH("aa_"&amp;$S38,データシート1!$A$1:$BT$1,0),0)</f>
        <v>12.340243268182716</v>
      </c>
      <c r="AF38" s="900">
        <f>VLOOKUP(年度マスタ!$K$4&amp;"_"&amp;AF$33,データシート1!$A:$BT,MATCH("aa_"&amp;$S38,データシート1!$A$1:$BT$1,0),0)</f>
        <v>10.163401975303527</v>
      </c>
      <c r="AG38" s="900">
        <f>VLOOKUP(年度マスタ!$K$4&amp;"_"&amp;AG$33,データシート1!$A:$BT,MATCH("aa_"&amp;$S38,データシート1!$A$1:$BT$1,0),0)</f>
        <v>9.4980044474650391</v>
      </c>
      <c r="AH38" s="900">
        <f>VLOOKUP(年度マスタ!$K$4&amp;"_"&amp;AH$33,データシート1!$A:$BT,MATCH("aa_"&amp;$S38,データシート1!$A$1:$BT$1,0),0)</f>
        <v>9.6303830847497771</v>
      </c>
      <c r="AI38" s="900">
        <f>VLOOKUP(年度マスタ!$K$4&amp;"_"&amp;AI$33,データシート1!$A:$BT,MATCH("aa_"&amp;$S38,データシート1!$A$1:$BT$1,0),0)</f>
        <v>7.5275414901349249</v>
      </c>
      <c r="AJ38" s="900">
        <f>VLOOKUP(年度マスタ!$K$4&amp;"_"&amp;AJ$33,データシート1!$A:$BT,MATCH("aa_"&amp;$S38,データシート1!$A$1:$BT$1,0),0)</f>
        <v>8.0910641163722978</v>
      </c>
      <c r="AK38" s="901">
        <f>VLOOKUP(年度マスタ!$K$4&amp;"_"&amp;AK$33,データシート1!$A:$BT,MATCH("aa_"&amp;$S38,データシート1!$A$1:$BT$1,0),0)</f>
        <v>7.0926599012424392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100.80992099157025</v>
      </c>
      <c r="P39" s="454">
        <f t="shared" si="9"/>
        <v>0.13444159597314473</v>
      </c>
      <c r="Q39" s="328"/>
      <c r="R39" s="13"/>
      <c r="S39" s="356" t="s">
        <v>189</v>
      </c>
      <c r="T39" s="335"/>
      <c r="U39" s="343" t="s">
        <v>199</v>
      </c>
      <c r="V39" s="344"/>
      <c r="W39" s="344"/>
      <c r="X39" s="896">
        <f>VLOOKUP(年度マスタ!$K$4&amp;"_"&amp;X$33,データシート1!$A:$BT,MATCH("aa_"&amp;$S39,データシート1!$A$1:$BT$1,0),0)</f>
        <v>152.85394174234949</v>
      </c>
      <c r="Y39" s="897">
        <f>VLOOKUP(年度マスタ!$K$4&amp;"_"&amp;Y$33,データシート1!$A:$BT,MATCH("aa_"&amp;$S39,データシート1!$A$1:$BT$1,0),0)</f>
        <v>154.63204914869999</v>
      </c>
      <c r="Z39" s="897">
        <f>VLOOKUP(年度マスタ!$K$4&amp;"_"&amp;Z$33,データシート1!$A:$BT,MATCH("aa_"&amp;$S39,データシート1!$A$1:$BT$1,0),0)</f>
        <v>196.63336767137159</v>
      </c>
      <c r="AA39" s="897">
        <f>VLOOKUP(年度マスタ!$K$4&amp;"_"&amp;AA$33,データシート1!$A:$BT,MATCH("aa_"&amp;$S39,データシート1!$A$1:$BT$1,0),0)</f>
        <v>207.03801446391881</v>
      </c>
      <c r="AB39" s="897">
        <f>VLOOKUP(年度マスタ!$K$4&amp;"_"&amp;AB$33,データシート1!$A:$BT,MATCH("aa_"&amp;$S39,データシート1!$A$1:$BT$1,0),0)</f>
        <v>220.29246185125251</v>
      </c>
      <c r="AC39" s="897">
        <f>VLOOKUP(年度マスタ!$K$4&amp;"_"&amp;AC$33,データシート1!$A:$BT,MATCH("aa_"&amp;$S39,データシート1!$A$1:$BT$1,0),0)</f>
        <v>222.0766607137129</v>
      </c>
      <c r="AD39" s="897">
        <f>VLOOKUP(年度マスタ!$K$4&amp;"_"&amp;AD$33,データシート1!$A:$BT,MATCH("aa_"&amp;$S39,データシート1!$A$1:$BT$1,0),0)</f>
        <v>236.27611125807931</v>
      </c>
      <c r="AE39" s="897">
        <f>VLOOKUP(年度マスタ!$K$4&amp;"_"&amp;AE$33,データシート1!$A:$BT,MATCH("aa_"&amp;$S39,データシート1!$A$1:$BT$1,0),0)</f>
        <v>181.99352226613772</v>
      </c>
      <c r="AF39" s="897">
        <f>VLOOKUP(年度マスタ!$K$4&amp;"_"&amp;AF$33,データシート1!$A:$BT,MATCH("aa_"&amp;$S39,データシート1!$A$1:$BT$1,0),0)</f>
        <v>182.58550650785685</v>
      </c>
      <c r="AG39" s="897">
        <f>VLOOKUP(年度マスタ!$K$4&amp;"_"&amp;AG$33,データシート1!$A:$BT,MATCH("aa_"&amp;$S39,データシート1!$A$1:$BT$1,0),0)</f>
        <v>181.19329492271447</v>
      </c>
      <c r="AH39" s="897">
        <f>VLOOKUP(年度マスタ!$K$4&amp;"_"&amp;AH$33,データシート1!$A:$BT,MATCH("aa_"&amp;$S39,データシート1!$A$1:$BT$1,0),0)</f>
        <v>175.31258989320531</v>
      </c>
      <c r="AI39" s="897">
        <f>VLOOKUP(年度マスタ!$K$4&amp;"_"&amp;AI$33,データシート1!$A:$BT,MATCH("aa_"&amp;$S39,データシート1!$A$1:$BT$1,0),0)</f>
        <v>164.43911830523226</v>
      </c>
      <c r="AJ39" s="897">
        <f>VLOOKUP(年度マスタ!$K$4&amp;"_"&amp;AJ$33,データシート1!$A:$BT,MATCH("aa_"&amp;$S39,データシート1!$A$1:$BT$1,0),0)</f>
        <v>179.85890940774919</v>
      </c>
      <c r="AK39" s="898">
        <f>VLOOKUP(年度マスタ!$K$4&amp;"_"&amp;AK$33,データシート1!$A:$BT,MATCH("aa_"&amp;$S39,データシート1!$A$1:$BT$1,0),0)</f>
        <v>177.0613369394205</v>
      </c>
      <c r="AL39" s="330"/>
      <c r="AW39" s="17" t="str">
        <f>年度マスタ!K4</f>
        <v>13211</v>
      </c>
      <c r="AX39" s="17" t="s">
        <v>200</v>
      </c>
      <c r="AY39" s="17">
        <f>VLOOKUP($AW39&amp;"_"&amp;$AY$34,データシート1!$A:$BT,MATCH($AY$31&amp;"_"&amp;AY$36,データシート1!$A$1:$BT$1,0),0)</f>
        <v>55.271271414853587</v>
      </c>
      <c r="AZ39" s="17">
        <f>VLOOKUP($AW39&amp;"_"&amp;$AY$34,データシート1!$A:$BT,MATCH($AY$31&amp;"_"&amp;AZ$36,データシート1!$A$1:$BT$1,0),0)</f>
        <v>6.3391882852120336</v>
      </c>
      <c r="BA39" s="17">
        <f>VLOOKUP($AW39&amp;"_"&amp;$AY$34,データシート1!$A:$BT,MATCH($AY$31&amp;"_"&amp;BA$36,データシート1!$A$1:$BT$1,0),0)</f>
        <v>7.0926599012424392</v>
      </c>
      <c r="BB39" s="17">
        <f>VLOOKUP($AW39&amp;"_"&amp;$AY$34,データシート1!$A:$BT,MATCH($AY$31&amp;"_"&amp;BB$36,データシート1!$A$1:$BT$1,0),0)</f>
        <v>177.0613369394205</v>
      </c>
      <c r="BC39" s="17">
        <f>VLOOKUP($AW39&amp;"_"&amp;$AY$34,データシート1!$A:$BT,MATCH($AY$31&amp;"_"&amp;BC$36,データシート1!$A$1:$BT$1,0),0)</f>
        <v>225.19624742371732</v>
      </c>
      <c r="BD39" s="17">
        <f>VLOOKUP($AW39&amp;"_"&amp;$AY$34,データシート1!$A:$BT,MATCH($AY$31&amp;"_"&amp;BD$36,データシート1!$A$1:$BT$1,0),0)</f>
        <v>80.877988128783841</v>
      </c>
      <c r="BE39" s="17">
        <f>VLOOKUP($AW39&amp;"_"&amp;$AY$34,データシート1!$A:$BT,MATCH($AY$31&amp;"_"&amp;BE$36,データシート1!$A$1:$BT$1,0),0)</f>
        <v>42.752249786559609</v>
      </c>
      <c r="BF39" s="17">
        <f>VLOOKUP($AW39&amp;"_"&amp;$AY$34,データシート1!$A:$BT,MATCH($AY$31&amp;"_"&amp;BF$36,データシート1!$A$1:$BT$1,0),0)</f>
        <v>11.592884865865061</v>
      </c>
      <c r="BG39" s="17">
        <f>VLOOKUP($AW39&amp;"_"&amp;$AY$34,データシート1!$A:$BT,MATCH($AY$31&amp;"_"&amp;BG$36,データシート1!$A$1:$BT$1,0),0)</f>
        <v>0</v>
      </c>
      <c r="BH39" s="17">
        <f>VLOOKUP($AW39&amp;"_"&amp;$AY$34,データシート1!$A:$BT,MATCH($AY$31&amp;"_"&amp;BH$36,データシート1!$A$1:$BT$1,0),0)</f>
        <v>10.75806666455531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45.947357335123669</v>
      </c>
      <c r="P40" s="454">
        <f t="shared" si="9"/>
        <v>6.1276072732950028E-2</v>
      </c>
      <c r="Q40" s="328"/>
      <c r="R40" s="13"/>
      <c r="S40" s="356" t="s">
        <v>165</v>
      </c>
      <c r="T40" s="335"/>
      <c r="U40" s="343" t="s">
        <v>165</v>
      </c>
      <c r="V40" s="344"/>
      <c r="W40" s="344"/>
      <c r="X40" s="896">
        <f>VLOOKUP(年度マスタ!$K$4&amp;"_"&amp;X$33,データシート1!$A:$BT,MATCH("aa_"&amp;$S40,データシート1!$A$1:$BT$1,0),0)</f>
        <v>202.44610925513771</v>
      </c>
      <c r="Y40" s="897">
        <f>VLOOKUP(年度マスタ!$K$4&amp;"_"&amp;Y$33,データシート1!$A:$BT,MATCH("aa_"&amp;$S40,データシート1!$A$1:$BT$1,0),0)</f>
        <v>206.23655676986539</v>
      </c>
      <c r="Z40" s="897">
        <f>VLOOKUP(年度マスタ!$K$4&amp;"_"&amp;Z$33,データシート1!$A:$BT,MATCH("aa_"&amp;$S40,データシート1!$A$1:$BT$1,0),0)</f>
        <v>240.86680323763801</v>
      </c>
      <c r="AA40" s="897">
        <f>VLOOKUP(年度マスタ!$K$4&amp;"_"&amp;AA$33,データシート1!$A:$BT,MATCH("aa_"&amp;$S40,データシート1!$A$1:$BT$1,0),0)</f>
        <v>262.60961976568382</v>
      </c>
      <c r="AB40" s="897">
        <f>VLOOKUP(年度マスタ!$K$4&amp;"_"&amp;AB$33,データシート1!$A:$BT,MATCH("aa_"&amp;$S40,データシート1!$A$1:$BT$1,0),0)</f>
        <v>254.84603767917841</v>
      </c>
      <c r="AC40" s="897">
        <f>VLOOKUP(年度マスタ!$K$4&amp;"_"&amp;AC$33,データシート1!$A:$BT,MATCH("aa_"&amp;$S40,データシート1!$A$1:$BT$1,0),0)</f>
        <v>230.188103825002</v>
      </c>
      <c r="AD40" s="897">
        <f>VLOOKUP(年度マスタ!$K$4&amp;"_"&amp;AD$33,データシート1!$A:$BT,MATCH("aa_"&amp;$S40,データシート1!$A$1:$BT$1,0),0)</f>
        <v>232.88106631732549</v>
      </c>
      <c r="AE40" s="897">
        <f>VLOOKUP(年度マスタ!$K$4&amp;"_"&amp;AE$33,データシート1!$A:$BT,MATCH("aa_"&amp;$S40,データシート1!$A$1:$BT$1,0),0)</f>
        <v>223.28477730643772</v>
      </c>
      <c r="AF40" s="897">
        <f>VLOOKUP(年度マスタ!$K$4&amp;"_"&amp;AF$33,データシート1!$A:$BT,MATCH("aa_"&amp;$S40,データシート1!$A$1:$BT$1,0),0)</f>
        <v>230.86358238177289</v>
      </c>
      <c r="AG40" s="897">
        <f>VLOOKUP(年度マスタ!$K$4&amp;"_"&amp;AG$33,データシート1!$A:$BT,MATCH("aa_"&amp;$S40,データシート1!$A$1:$BT$1,0),0)</f>
        <v>223.14111508719776</v>
      </c>
      <c r="AH40" s="897">
        <f>VLOOKUP(年度マスタ!$K$4&amp;"_"&amp;AH$33,データシート1!$A:$BT,MATCH("aa_"&amp;$S40,データシート1!$A$1:$BT$1,0),0)</f>
        <v>211.76722055055251</v>
      </c>
      <c r="AI40" s="897">
        <f>VLOOKUP(年度マスタ!$K$4&amp;"_"&amp;AI$33,データシート1!$A:$BT,MATCH("aa_"&amp;$S40,データシート1!$A$1:$BT$1,0),0)</f>
        <v>214.71501317618734</v>
      </c>
      <c r="AJ40" s="897">
        <f>VLOOKUP(年度マスタ!$K$4&amp;"_"&amp;AJ$33,データシート1!$A:$BT,MATCH("aa_"&amp;$S40,データシート1!$A$1:$BT$1,0),0)</f>
        <v>217.69114151546759</v>
      </c>
      <c r="AK40" s="898">
        <f>VLOOKUP(年度マスタ!$K$4&amp;"_"&amp;AK$33,データシート1!$A:$BT,MATCH("aa_"&amp;$S40,データシート1!$A$1:$BT$1,0),0)</f>
        <v>225.19624742371732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14.414233555425801</v>
      </c>
      <c r="P41" s="454">
        <f t="shared" si="9"/>
        <v>1.9223034249606707E-2</v>
      </c>
      <c r="Q41" s="328"/>
      <c r="R41" s="13"/>
      <c r="S41" s="356" t="s">
        <v>201</v>
      </c>
      <c r="T41" s="335"/>
      <c r="U41" s="246" t="s">
        <v>128</v>
      </c>
      <c r="V41" s="344"/>
      <c r="W41" s="344"/>
      <c r="X41" s="896">
        <f>X42+X45+X46</f>
        <v>166.42234082710334</v>
      </c>
      <c r="Y41" s="897">
        <f t="shared" ref="Y41:AH41" si="12">Y42+Y45+Y46</f>
        <v>165.69113324418154</v>
      </c>
      <c r="Z41" s="897">
        <f t="shared" si="12"/>
        <v>164.24163982587811</v>
      </c>
      <c r="AA41" s="897">
        <f t="shared" si="12"/>
        <v>164.83878862154864</v>
      </c>
      <c r="AB41" s="897">
        <f t="shared" si="12"/>
        <v>161.17151188211972</v>
      </c>
      <c r="AC41" s="897">
        <f t="shared" si="12"/>
        <v>156.48456952638981</v>
      </c>
      <c r="AD41" s="897">
        <f t="shared" si="12"/>
        <v>155.50820295638863</v>
      </c>
      <c r="AE41" s="897">
        <f t="shared" si="12"/>
        <v>154.28331245141408</v>
      </c>
      <c r="AF41" s="897">
        <f t="shared" si="12"/>
        <v>151.91523544047502</v>
      </c>
      <c r="AG41" s="897">
        <f t="shared" si="12"/>
        <v>148.5880453176045</v>
      </c>
      <c r="AH41" s="897">
        <f t="shared" si="12"/>
        <v>145.22702459696865</v>
      </c>
      <c r="AI41" s="897">
        <f>AI42+AI45+AI46</f>
        <v>131.61680894474296</v>
      </c>
      <c r="AJ41" s="897">
        <f>AJ42+AJ45+AJ46</f>
        <v>130.99845390710959</v>
      </c>
      <c r="AK41" s="898">
        <f>AK42+AK45+AK46</f>
        <v>135.22312278120853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155.98011799827015</v>
      </c>
      <c r="Y42" s="900">
        <f t="shared" ref="Y42:AK42" si="13">SUM(Y43:Y44)</f>
        <v>154.77589264012084</v>
      </c>
      <c r="Z42" s="900">
        <f t="shared" si="13"/>
        <v>151.556507926493</v>
      </c>
      <c r="AA42" s="900">
        <f t="shared" si="13"/>
        <v>150.70889067734893</v>
      </c>
      <c r="AB42" s="900">
        <f t="shared" si="13"/>
        <v>146.75727832669392</v>
      </c>
      <c r="AC42" s="900">
        <f t="shared" si="13"/>
        <v>142.60903041064091</v>
      </c>
      <c r="AD42" s="900">
        <f t="shared" si="13"/>
        <v>141.80499256429633</v>
      </c>
      <c r="AE42" s="900">
        <f t="shared" si="13"/>
        <v>140.87134984286882</v>
      </c>
      <c r="AF42" s="900">
        <f t="shared" si="13"/>
        <v>138.84837425771821</v>
      </c>
      <c r="AG42" s="900">
        <f t="shared" si="13"/>
        <v>136.3177694985315</v>
      </c>
      <c r="AH42" s="900">
        <f t="shared" si="13"/>
        <v>133.20161582465394</v>
      </c>
      <c r="AI42" s="900">
        <f t="shared" si="13"/>
        <v>120.08745220914807</v>
      </c>
      <c r="AJ42" s="900">
        <f t="shared" si="13"/>
        <v>119.5918902188391</v>
      </c>
      <c r="AK42" s="901">
        <f t="shared" si="13"/>
        <v>123.63023791534346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15.482061249791739</v>
      </c>
      <c r="P43" s="612">
        <f t="shared" si="9"/>
        <v>2.0647104996243684E-2</v>
      </c>
      <c r="Q43" s="328"/>
      <c r="R43" s="13"/>
      <c r="S43" s="356" t="s">
        <v>190</v>
      </c>
      <c r="T43" s="359"/>
      <c r="U43" s="346"/>
      <c r="V43" s="360"/>
      <c r="W43" s="347" t="s">
        <v>190</v>
      </c>
      <c r="X43" s="899">
        <f>VLOOKUP(年度マスタ!$K$4&amp;"_"&amp;X$33,データシート1!$A:$BT,MATCH("aa_"&amp;$S43,データシート1!$A$1:$BT$1,0),0)</f>
        <v>109.0629796957375</v>
      </c>
      <c r="Y43" s="900">
        <f>VLOOKUP(年度マスタ!$K$4&amp;"_"&amp;Y$33,データシート1!$A:$BT,MATCH("aa_"&amp;$S43,データシート1!$A$1:$BT$1,0),0)</f>
        <v>107.7118624341574</v>
      </c>
      <c r="Z43" s="900">
        <f>VLOOKUP(年度マスタ!$K$4&amp;"_"&amp;Z$33,データシート1!$A:$BT,MATCH("aa_"&amp;$S43,データシート1!$A$1:$BT$1,0),0)</f>
        <v>105.55069633451092</v>
      </c>
      <c r="AA43" s="900">
        <f>VLOOKUP(年度マスタ!$K$4&amp;"_"&amp;AA$33,データシート1!$A:$BT,MATCH("aa_"&amp;$S43,データシート1!$A$1:$BT$1,0),0)</f>
        <v>104.79466827544826</v>
      </c>
      <c r="AB43" s="900">
        <f>VLOOKUP(年度マスタ!$K$4&amp;"_"&amp;AB$33,データシート1!$A:$BT,MATCH("aa_"&amp;$S43,データシート1!$A$1:$BT$1,0),0)</f>
        <v>100.80992099157025</v>
      </c>
      <c r="AC43" s="900">
        <f>VLOOKUP(年度マスタ!$K$4&amp;"_"&amp;AC$33,データシート1!$A:$BT,MATCH("aa_"&amp;$S43,データシート1!$A$1:$BT$1,0),0)</f>
        <v>96.056288708307363</v>
      </c>
      <c r="AD43" s="900">
        <f>VLOOKUP(年度マスタ!$K$4&amp;"_"&amp;AD$33,データシート1!$A:$BT,MATCH("aa_"&amp;$S43,データシート1!$A$1:$BT$1,0),0)</f>
        <v>95.557191617388852</v>
      </c>
      <c r="AE43" s="900">
        <f>VLOOKUP(年度マスタ!$K$4&amp;"_"&amp;AE$33,データシート1!$A:$BT,MATCH("aa_"&amp;$S43,データシート1!$A$1:$BT$1,0),0)</f>
        <v>94.99529734146752</v>
      </c>
      <c r="AF43" s="900">
        <f>VLOOKUP(年度マスタ!$K$4&amp;"_"&amp;AF$33,データシート1!$A:$BT,MATCH("aa_"&amp;$S43,データシート1!$A$1:$BT$1,0),0)</f>
        <v>93.774692195720036</v>
      </c>
      <c r="AG43" s="900">
        <f>VLOOKUP(年度マスタ!$K$4&amp;"_"&amp;AG$33,データシート1!$A:$BT,MATCH("aa_"&amp;$S43,データシート1!$A$1:$BT$1,0),0)</f>
        <v>92.017793757779174</v>
      </c>
      <c r="AH43" s="900">
        <f>VLOOKUP(年度マスタ!$K$4&amp;"_"&amp;AH$33,データシート1!$A:$BT,MATCH("aa_"&amp;$S43,データシート1!$A$1:$BT$1,0),0)</f>
        <v>89.453682608761071</v>
      </c>
      <c r="AI43" s="900">
        <f>VLOOKUP(年度マスタ!$K$4&amp;"_"&amp;AI$33,データシート1!$A:$BT,MATCH("aa_"&amp;$S43,データシート1!$A$1:$BT$1,0),0)</f>
        <v>78.642765109867142</v>
      </c>
      <c r="AJ43" s="900">
        <f>VLOOKUP(年度マスタ!$K$4&amp;"_"&amp;AJ$33,データシート1!$A:$BT,MATCH("aa_"&amp;$S43,データシート1!$A$1:$BT$1,0),0)</f>
        <v>76.596808799075703</v>
      </c>
      <c r="AK43" s="901">
        <f>VLOOKUP(年度マスタ!$K$4&amp;"_"&amp;AK$33,データシート1!$A:$BT,MATCH("aa_"&amp;$S43,データシート1!$A$1:$BT$1,0),0)</f>
        <v>80.877988128783841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46.917138302532642</v>
      </c>
      <c r="Y44" s="900">
        <f>VLOOKUP(年度マスタ!$K$4&amp;"_"&amp;Y$33,データシート1!$A:$BT,MATCH("aa_"&amp;$S44,データシート1!$A$1:$BT$1,0),0)</f>
        <v>47.064030205963448</v>
      </c>
      <c r="Z44" s="900">
        <f>VLOOKUP(年度マスタ!$K$4&amp;"_"&amp;Z$33,データシート1!$A:$BT,MATCH("aa_"&amp;$S44,データシート1!$A$1:$BT$1,0),0)</f>
        <v>46.005811591982074</v>
      </c>
      <c r="AA44" s="900">
        <f>VLOOKUP(年度マスタ!$K$4&amp;"_"&amp;AA$33,データシート1!$A:$BT,MATCH("aa_"&amp;$S44,データシート1!$A$1:$BT$1,0),0)</f>
        <v>45.91422240190068</v>
      </c>
      <c r="AB44" s="900">
        <f>VLOOKUP(年度マスタ!$K$4&amp;"_"&amp;AB$33,データシート1!$A:$BT,MATCH("aa_"&amp;$S44,データシート1!$A$1:$BT$1,0),0)</f>
        <v>45.947357335123669</v>
      </c>
      <c r="AC44" s="900">
        <f>VLOOKUP(年度マスタ!$K$4&amp;"_"&amp;AC$33,データシート1!$A:$BT,MATCH("aa_"&amp;$S44,データシート1!$A$1:$BT$1,0),0)</f>
        <v>46.552741702333549</v>
      </c>
      <c r="AD44" s="900">
        <f>VLOOKUP(年度マスタ!$K$4&amp;"_"&amp;AD$33,データシート1!$A:$BT,MATCH("aa_"&amp;$S44,データシート1!$A$1:$BT$1,0),0)</f>
        <v>46.247800946907468</v>
      </c>
      <c r="AE44" s="900">
        <f>VLOOKUP(年度マスタ!$K$4&amp;"_"&amp;AE$33,データシート1!$A:$BT,MATCH("aa_"&amp;$S44,データシート1!$A$1:$BT$1,0),0)</f>
        <v>45.876052501401304</v>
      </c>
      <c r="AF44" s="900">
        <f>VLOOKUP(年度マスタ!$K$4&amp;"_"&amp;AF$33,データシート1!$A:$BT,MATCH("aa_"&amp;$S44,データシート1!$A$1:$BT$1,0),0)</f>
        <v>45.073682061998156</v>
      </c>
      <c r="AG44" s="900">
        <f>VLOOKUP(年度マスタ!$K$4&amp;"_"&amp;AG$33,データシート1!$A:$BT,MATCH("aa_"&amp;$S44,データシート1!$A$1:$BT$1,0),0)</f>
        <v>44.299975740752345</v>
      </c>
      <c r="AH44" s="900">
        <f>VLOOKUP(年度マスタ!$K$4&amp;"_"&amp;AH$33,データシート1!$A:$BT,MATCH("aa_"&amp;$S44,データシート1!$A$1:$BT$1,0),0)</f>
        <v>43.747933215892864</v>
      </c>
      <c r="AI44" s="900">
        <f>VLOOKUP(年度マスタ!$K$4&amp;"_"&amp;AI$33,データシート1!$A:$BT,MATCH("aa_"&amp;$S44,データシート1!$A$1:$BT$1,0),0)</f>
        <v>41.444687099280934</v>
      </c>
      <c r="AJ44" s="900">
        <f>VLOOKUP(年度マスタ!$K$4&amp;"_"&amp;AJ$33,データシート1!$A:$BT,MATCH("aa_"&amp;$S44,データシート1!$A$1:$BT$1,0),0)</f>
        <v>42.995081419763387</v>
      </c>
      <c r="AK44" s="901">
        <f>VLOOKUP(年度マスタ!$K$4&amp;"_"&amp;AK$33,データシート1!$A:$BT,MATCH("aa_"&amp;$S44,データシート1!$A$1:$BT$1,0),0)</f>
        <v>42.752249786559609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10.4422228288332</v>
      </c>
      <c r="Y45" s="900">
        <f>VLOOKUP(年度マスタ!$K$4&amp;"_"&amp;Y$33,データシート1!$A:$BT,MATCH("aa_"&amp;$S45,データシート1!$A$1:$BT$1,0),0)</f>
        <v>10.915240604060701</v>
      </c>
      <c r="Z45" s="900">
        <f>VLOOKUP(年度マスタ!$K$4&amp;"_"&amp;Z$33,データシート1!$A:$BT,MATCH("aa_"&amp;$S45,データシート1!$A$1:$BT$1,0),0)</f>
        <v>12.6851318993851</v>
      </c>
      <c r="AA45" s="900">
        <f>VLOOKUP(年度マスタ!$K$4&amp;"_"&amp;AA$33,データシート1!$A:$BT,MATCH("aa_"&amp;$S45,データシート1!$A$1:$BT$1,0),0)</f>
        <v>14.129897944199699</v>
      </c>
      <c r="AB45" s="900">
        <f>VLOOKUP(年度マスタ!$K$4&amp;"_"&amp;AB$33,データシート1!$A:$BT,MATCH("aa_"&amp;$S45,データシート1!$A$1:$BT$1,0),0)</f>
        <v>14.414233555425801</v>
      </c>
      <c r="AC45" s="900">
        <f>VLOOKUP(年度マスタ!$K$4&amp;"_"&amp;AC$33,データシート1!$A:$BT,MATCH("aa_"&amp;$S45,データシート1!$A$1:$BT$1,0),0)</f>
        <v>13.8755391157489</v>
      </c>
      <c r="AD45" s="900">
        <f>VLOOKUP(年度マスタ!$K$4&amp;"_"&amp;AD$33,データシート1!$A:$BT,MATCH("aa_"&amp;$S45,データシート1!$A$1:$BT$1,0),0)</f>
        <v>13.7032103920923</v>
      </c>
      <c r="AE45" s="900">
        <f>VLOOKUP(年度マスタ!$K$4&amp;"_"&amp;AE$33,データシート1!$A:$BT,MATCH("aa_"&amp;$S45,データシート1!$A$1:$BT$1,0),0)</f>
        <v>13.411962608545256</v>
      </c>
      <c r="AF45" s="900">
        <f>VLOOKUP(年度マスタ!$K$4&amp;"_"&amp;AF$33,データシート1!$A:$BT,MATCH("aa_"&amp;$S45,データシート1!$A$1:$BT$1,0),0)</f>
        <v>13.066861182756799</v>
      </c>
      <c r="AG45" s="900">
        <f>VLOOKUP(年度マスタ!$K$4&amp;"_"&amp;AG$33,データシート1!$A:$BT,MATCH("aa_"&amp;$S45,データシート1!$A$1:$BT$1,0),0)</f>
        <v>12.270275819072999</v>
      </c>
      <c r="AH45" s="900">
        <f>VLOOKUP(年度マスタ!$K$4&amp;"_"&amp;AH$33,データシート1!$A:$BT,MATCH("aa_"&amp;$S45,データシート1!$A$1:$BT$1,0),0)</f>
        <v>12.0254087723147</v>
      </c>
      <c r="AI45" s="900">
        <f>VLOOKUP(年度マスタ!$K$4&amp;"_"&amp;AI$33,データシート1!$A:$BT,MATCH("aa_"&amp;$S45,データシート1!$A$1:$BT$1,0),0)</f>
        <v>11.5293567355949</v>
      </c>
      <c r="AJ45" s="900">
        <f>VLOOKUP(年度マスタ!$K$4&amp;"_"&amp;AJ$33,データシート1!$A:$BT,MATCH("aa_"&amp;$S45,データシート1!$A$1:$BT$1,0),0)</f>
        <v>11.4065636882705</v>
      </c>
      <c r="AK45" s="901">
        <f>VLOOKUP(年度マスタ!$K$4&amp;"_"&amp;AK$33,データシート1!$A:$BT,MATCH("aa_"&amp;$S45,データシート1!$A$1:$BT$1,0),0)</f>
        <v>11.592884865865061</v>
      </c>
      <c r="AL45" s="330"/>
      <c r="AW45" s="17" t="str">
        <f>AW48</f>
        <v>小平市</v>
      </c>
      <c r="AX45" s="1010">
        <f t="shared" ref="AX45:BB45" si="15">AX48/$BC48</f>
        <v>0.11136076239132427</v>
      </c>
      <c r="AY45" s="1010">
        <f t="shared" si="15"/>
        <v>0.28699840103367885</v>
      </c>
      <c r="AZ45" s="1010">
        <f t="shared" si="15"/>
        <v>0.36502019044114825</v>
      </c>
      <c r="BA45" s="1010">
        <f t="shared" si="15"/>
        <v>0.21918291532083975</v>
      </c>
      <c r="BB45" s="1010">
        <f t="shared" si="15"/>
        <v>1.7437730813008971E-2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11.144219396400869</v>
      </c>
      <c r="Y47" s="903">
        <f>VLOOKUP(年度マスタ!$K$4&amp;"_"&amp;Y$33,データシート1!$A:$BT,MATCH("aa_"&amp;$S47,データシート1!$A$1:$BT$1,0),0)</f>
        <v>10.348071798707529</v>
      </c>
      <c r="Z47" s="903">
        <f>VLOOKUP(年度マスタ!$K$4&amp;"_"&amp;Z$33,データシート1!$A:$BT,MATCH("aa_"&amp;$S47,データシート1!$A$1:$BT$1,0),0)</f>
        <v>13.36024141002293</v>
      </c>
      <c r="AA47" s="903">
        <f>VLOOKUP(年度マスタ!$K$4&amp;"_"&amp;AA$33,データシート1!$A:$BT,MATCH("aa_"&amp;$S47,データシート1!$A$1:$BT$1,0),0)</f>
        <v>14.360737487835991</v>
      </c>
      <c r="AB47" s="903">
        <f>VLOOKUP(年度マスタ!$K$4&amp;"_"&amp;AB$33,データシート1!$A:$BT,MATCH("aa_"&amp;$S47,データシート1!$A$1:$BT$1,0),0)</f>
        <v>15.482061249791739</v>
      </c>
      <c r="AC47" s="903">
        <f>VLOOKUP(年度マスタ!$K$4&amp;"_"&amp;AC$33,データシート1!$A:$BT,MATCH("aa_"&amp;$S47,データシート1!$A$1:$BT$1,0),0)</f>
        <v>11.48731769950129</v>
      </c>
      <c r="AD47" s="903">
        <f>VLOOKUP(年度マスタ!$K$4&amp;"_"&amp;AD$33,データシート1!$A:$BT,MATCH("aa_"&amp;$S47,データシート1!$A$1:$BT$1,0),0)</f>
        <v>14.65799244697461</v>
      </c>
      <c r="AE47" s="903">
        <f>VLOOKUP(年度マスタ!$K$4&amp;"_"&amp;AE$33,データシート1!$A:$BT,MATCH("aa_"&amp;$S47,データシート1!$A$1:$BT$1,0),0)</f>
        <v>12.205834763935021</v>
      </c>
      <c r="AF47" s="903">
        <f>VLOOKUP(年度マスタ!$K$4&amp;"_"&amp;AF$33,データシート1!$A:$BT,MATCH("aa_"&amp;$S47,データシート1!$A$1:$BT$1,0),0)</f>
        <v>11.983954046618036</v>
      </c>
      <c r="AG47" s="903">
        <f>VLOOKUP(年度マスタ!$K$4&amp;"_"&amp;AG$33,データシート1!$A:$BT,MATCH("aa_"&amp;$S47,データシート1!$A$1:$BT$1,0),0)</f>
        <v>14.915179861741906</v>
      </c>
      <c r="AH47" s="903">
        <f>VLOOKUP(年度マスタ!$K$4&amp;"_"&amp;AH$33,データシート1!$A:$BT,MATCH("aa_"&amp;$S47,データシート1!$A$1:$BT$1,0),0)</f>
        <v>12.689653873753684</v>
      </c>
      <c r="AI47" s="903">
        <f>VLOOKUP(年度マスタ!$K$4&amp;"_"&amp;AI$33,データシート1!$A:$BT,MATCH("aa_"&amp;$S47,データシート1!$A$1:$BT$1,0),0)</f>
        <v>15.511760192484349</v>
      </c>
      <c r="AJ47" s="903">
        <f>VLOOKUP(年度マスタ!$K$4&amp;"_"&amp;AJ$33,データシート1!$A:$BT,MATCH("aa_"&amp;$S47,データシート1!$A$1:$BT$1,0),0)</f>
        <v>11.811848850515251</v>
      </c>
      <c r="AK47" s="904">
        <f>VLOOKUP(年度マスタ!$K$4&amp;"_"&amp;AK$33,データシート1!$A:$BT,MATCH("aa_"&amp;$S47,データシート1!$A$1:$BT$1,0),0)</f>
        <v>10.75806666455531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小平市</v>
      </c>
      <c r="AX48" s="1011">
        <f>SUM(AY39:BA39)</f>
        <v>68.70311960130806</v>
      </c>
      <c r="AY48" s="1011">
        <f>BB39</f>
        <v>177.0613369394205</v>
      </c>
      <c r="AZ48" s="1011">
        <f>BC39</f>
        <v>225.19624742371732</v>
      </c>
      <c r="BA48" s="1011">
        <f>SUM(BD39:BG39)</f>
        <v>135.22312278120853</v>
      </c>
      <c r="BB48" s="1011">
        <f>BH39</f>
        <v>10.75806666455531</v>
      </c>
      <c r="BC48" s="1011">
        <f>SUM(AX48:BB48)</f>
        <v>616.94189341020967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616.94189341020967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68.70311960130806</v>
      </c>
      <c r="P52" s="453">
        <f t="shared" ref="P52:P64" si="18">O52/$O$51</f>
        <v>0.11136076239132427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55.271271414853587</v>
      </c>
      <c r="P53" s="454">
        <f t="shared" si="18"/>
        <v>8.9589103941922238E-2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6.3391882852120336</v>
      </c>
      <c r="P54" s="454">
        <f t="shared" si="18"/>
        <v>1.0275178834381823E-2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7.0926599012424392</v>
      </c>
      <c r="P55" s="454">
        <f t="shared" si="18"/>
        <v>1.1496479615020198E-2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177.0613369394205</v>
      </c>
      <c r="P56" s="453">
        <f t="shared" si="18"/>
        <v>0.28699840103367885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225.19624742371732</v>
      </c>
      <c r="P57" s="453">
        <f t="shared" si="18"/>
        <v>0.36502019044114825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135.22312278120853</v>
      </c>
      <c r="P58" s="453">
        <f t="shared" si="18"/>
        <v>0.21918291532083975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123.63023791534346</v>
      </c>
      <c r="P59" s="454">
        <f t="shared" si="18"/>
        <v>0.20039202919413468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80.877988128783841</v>
      </c>
      <c r="P60" s="454">
        <f t="shared" si="18"/>
        <v>0.13109498478328721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42.752249786559609</v>
      </c>
      <c r="P61" s="454">
        <f t="shared" si="18"/>
        <v>6.9297044410847441E-2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11.592884865865061</v>
      </c>
      <c r="P62" s="454">
        <f t="shared" si="18"/>
        <v>1.8790886126705059E-2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10.75806666455531</v>
      </c>
      <c r="P64" s="612">
        <f t="shared" si="18"/>
        <v>1.7437730813008971E-2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1492.5165</v>
      </c>
      <c r="AI7" s="78">
        <f>VLOOKUP(年度マスタ!$K$4&amp;"_"&amp;$AG7,データシート1!$A:$BT,MATCH("ab_"&amp;AI$2,データシート1!$A$1:$BT$1,0),0)</f>
        <v>3647</v>
      </c>
      <c r="AJ7" s="78">
        <f>VLOOKUP(年度マスタ!$K$4&amp;"_"&amp;$AG7,データシート1!$A:$BT,MATCH("ab_"&amp;AJ$2,データシート1!$A$1:$BT$1,0),0)</f>
        <v>82</v>
      </c>
      <c r="AK7" s="78">
        <f>VLOOKUP(年度マスタ!$K$4&amp;"_"&amp;$AG7,データシート1!$A:$BT,MATCH("ab_"&amp;AK$2,データシート1!$A$1:$BT$1,0),0)</f>
        <v>44648</v>
      </c>
      <c r="AL7" s="78">
        <f>VLOOKUP(年度マスタ!$K$4&amp;"_"&amp;$AG7,データシート1!$A:$BT,MATCH("ab_"&amp;AL$2,データシート1!$A$1:$BT$1,0),0)</f>
        <v>81226</v>
      </c>
      <c r="AM7" s="78">
        <f>VLOOKUP(年度マスタ!$K$4&amp;"_"&amp;$AG7,データシート1!$A:$BT,MATCH("ab_"&amp;AM$2,データシート1!$A$1:$BT$1,0),0)</f>
        <v>55134</v>
      </c>
      <c r="AN7" s="78">
        <f>VLOOKUP(年度マスタ!$K$4&amp;"_"&amp;$AG7,データシート1!$A:$BT,MATCH("ab_"&amp;AN$2,データシート1!$A$1:$BT$1,0),0)</f>
        <v>9443</v>
      </c>
      <c r="AO7" s="78">
        <f>VLOOKUP(年度マスタ!$K$4&amp;"_"&amp;$AG7,データシート1!$A:$BT,MATCH("ab_"&amp;AO$2,データシート1!$A$1:$BT$1,0),0)</f>
        <v>179120</v>
      </c>
      <c r="AP7" s="78">
        <f>VLOOKUP(年度マスタ!$K$4&amp;"_"&amp;$AG7,データシート1!$A:$BT,MATCH("ab_"&amp;AP$2,データシート1!$A$1:$BT$1,0),0)</f>
        <v>0</v>
      </c>
      <c r="AQ7" s="954">
        <f>VLOOKUP(年度マスタ!$K$4&amp;"_"&amp;$AG7,データシート1!$A:$BT,MATCH("ab_"&amp;AQ$2,データシート1!$A$1:$BT$1,0),0)</f>
        <v>11.144219396400869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1216.1309000000001</v>
      </c>
      <c r="AI8" s="78">
        <f>VLOOKUP(年度マスタ!$K$4&amp;"_"&amp;$AG8,データシート1!$A:$BT,MATCH("ab_"&amp;AI$2,データシート1!$A$1:$BT$1,0),0)</f>
        <v>3647</v>
      </c>
      <c r="AJ8" s="78">
        <f>VLOOKUP(年度マスタ!$K$4&amp;"_"&amp;$AG8,データシート1!$A:$BT,MATCH("ab_"&amp;AJ$2,データシート1!$A$1:$BT$1,0),0)</f>
        <v>82</v>
      </c>
      <c r="AK8" s="78">
        <f>VLOOKUP(年度マスタ!$K$4&amp;"_"&amp;$AG8,データシート1!$A:$BT,MATCH("ab_"&amp;AK$2,データシート1!$A$1:$BT$1,0),0)</f>
        <v>44648</v>
      </c>
      <c r="AL8" s="78">
        <f>VLOOKUP(年度マスタ!$K$4&amp;"_"&amp;$AG8,データシート1!$A:$BT,MATCH("ab_"&amp;AL$2,データシート1!$A$1:$BT$1,0),0)</f>
        <v>81622</v>
      </c>
      <c r="AM8" s="78">
        <f>VLOOKUP(年度マスタ!$K$4&amp;"_"&amp;$AG8,データシート1!$A:$BT,MATCH("ab_"&amp;AM$2,データシート1!$A$1:$BT$1,0),0)</f>
        <v>54704</v>
      </c>
      <c r="AN8" s="78">
        <f>VLOOKUP(年度マスタ!$K$4&amp;"_"&amp;$AG8,データシート1!$A:$BT,MATCH("ab_"&amp;AN$2,データシート1!$A$1:$BT$1,0),0)</f>
        <v>9236</v>
      </c>
      <c r="AO8" s="78">
        <f>VLOOKUP(年度マスタ!$K$4&amp;"_"&amp;$AG8,データシート1!$A:$BT,MATCH("ab_"&amp;AO$2,データシート1!$A$1:$BT$1,0),0)</f>
        <v>179412</v>
      </c>
      <c r="AP8" s="78">
        <f>VLOOKUP(年度マスタ!$K$4&amp;"_"&amp;$AG8,データシート1!$A:$BT,MATCH("ab_"&amp;AP$2,データシート1!$A$1:$BT$1,0),0)</f>
        <v>0</v>
      </c>
      <c r="AQ8" s="954">
        <f>VLOOKUP(年度マスタ!$K$4&amp;"_"&amp;$AG8,データシート1!$A:$BT,MATCH("ab_"&amp;AQ$2,データシート1!$A$1:$BT$1,0),0)</f>
        <v>10.348071798707529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1179.4127000000001</v>
      </c>
      <c r="AI9" s="78">
        <f>VLOOKUP(年度マスタ!$K$4&amp;"_"&amp;$AG9,データシート1!$A:$BT,MATCH("ab_"&amp;AI$2,データシート1!$A$1:$BT$1,0),0)</f>
        <v>3647</v>
      </c>
      <c r="AJ9" s="78">
        <f>VLOOKUP(年度マスタ!$K$4&amp;"_"&amp;$AG9,データシート1!$A:$BT,MATCH("ab_"&amp;AJ$2,データシート1!$A$1:$BT$1,0),0)</f>
        <v>82</v>
      </c>
      <c r="AK9" s="78">
        <f>VLOOKUP(年度マスタ!$K$4&amp;"_"&amp;$AG9,データシート1!$A:$BT,MATCH("ab_"&amp;AK$2,データシート1!$A$1:$BT$1,0),0)</f>
        <v>44648</v>
      </c>
      <c r="AL9" s="78">
        <f>VLOOKUP(年度マスタ!$K$4&amp;"_"&amp;$AG9,データシート1!$A:$BT,MATCH("ab_"&amp;AL$2,データシート1!$A$1:$BT$1,0),0)</f>
        <v>82528</v>
      </c>
      <c r="AM9" s="78">
        <f>VLOOKUP(年度マスタ!$K$4&amp;"_"&amp;$AG9,データシート1!$A:$BT,MATCH("ab_"&amp;AM$2,データシート1!$A$1:$BT$1,0),0)</f>
        <v>54771</v>
      </c>
      <c r="AN9" s="78">
        <f>VLOOKUP(年度マスタ!$K$4&amp;"_"&amp;$AG9,データシート1!$A:$BT,MATCH("ab_"&amp;AN$2,データシート1!$A$1:$BT$1,0),0)</f>
        <v>9297</v>
      </c>
      <c r="AO9" s="78">
        <f>VLOOKUP(年度マスタ!$K$4&amp;"_"&amp;$AG9,データシート1!$A:$BT,MATCH("ab_"&amp;AO$2,データシート1!$A$1:$BT$1,0),0)</f>
        <v>180759</v>
      </c>
      <c r="AP9" s="78">
        <f>VLOOKUP(年度マスタ!$K$4&amp;"_"&amp;$AG9,データシート1!$A:$BT,MATCH("ab_"&amp;AP$2,データシート1!$A$1:$BT$1,0),0)</f>
        <v>0</v>
      </c>
      <c r="AQ9" s="954">
        <f>VLOOKUP(年度マスタ!$K$4&amp;"_"&amp;$AG9,データシート1!$A:$BT,MATCH("ab_"&amp;AQ$2,データシート1!$A$1:$BT$1,0),0)</f>
        <v>13.36024141002293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1048.6814999999999</v>
      </c>
      <c r="AI10" s="78">
        <f>VLOOKUP(年度マスタ!$K$4&amp;"_"&amp;$AG10,データシート1!$A:$BT,MATCH("ab_"&amp;AI$2,データシート1!$A$1:$BT$1,0),0)</f>
        <v>3647</v>
      </c>
      <c r="AJ10" s="78">
        <f>VLOOKUP(年度マスタ!$K$4&amp;"_"&amp;$AG10,データシート1!$A:$BT,MATCH("ab_"&amp;AJ$2,データシート1!$A$1:$BT$1,0),0)</f>
        <v>82</v>
      </c>
      <c r="AK10" s="78">
        <f>VLOOKUP(年度マスタ!$K$4&amp;"_"&amp;$AG10,データシート1!$A:$BT,MATCH("ab_"&amp;AK$2,データシート1!$A$1:$BT$1,0),0)</f>
        <v>44648</v>
      </c>
      <c r="AL10" s="78">
        <f>VLOOKUP(年度マスタ!$K$4&amp;"_"&amp;$AG10,データシート1!$A:$BT,MATCH("ab_"&amp;AL$2,データシート1!$A$1:$BT$1,0),0)</f>
        <v>85224</v>
      </c>
      <c r="AM10" s="78">
        <f>VLOOKUP(年度マスタ!$K$4&amp;"_"&amp;$AG10,データシート1!$A:$BT,MATCH("ab_"&amp;AM$2,データシート1!$A$1:$BT$1,0),0)</f>
        <v>54810</v>
      </c>
      <c r="AN10" s="78">
        <f>VLOOKUP(年度マスタ!$K$4&amp;"_"&amp;$AG10,データシート1!$A:$BT,MATCH("ab_"&amp;AN$2,データシート1!$A$1:$BT$1,0),0)</f>
        <v>9226</v>
      </c>
      <c r="AO10" s="78">
        <f>VLOOKUP(年度マスタ!$K$4&amp;"_"&amp;$AG10,データシート1!$A:$BT,MATCH("ab_"&amp;AO$2,データシート1!$A$1:$BT$1,0),0)</f>
        <v>185320</v>
      </c>
      <c r="AP10" s="78">
        <f>VLOOKUP(年度マスタ!$K$4&amp;"_"&amp;$AG10,データシート1!$A:$BT,MATCH("ab_"&amp;AP$2,データシート1!$A$1:$BT$1,0),0)</f>
        <v>0</v>
      </c>
      <c r="AQ10" s="954">
        <f>VLOOKUP(年度マスタ!$K$4&amp;"_"&amp;$AG10,データシート1!$A:$BT,MATCH("ab_"&amp;AQ$2,データシート1!$A$1:$BT$1,0),0)</f>
        <v>14.360737487835991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1139.4849999999999</v>
      </c>
      <c r="AI11" s="78">
        <f>VLOOKUP(年度マスタ!$K$4&amp;"_"&amp;$AG11,データシート1!$A:$BT,MATCH("ab_"&amp;AI$2,データシート1!$A$1:$BT$1,0),0)</f>
        <v>3647</v>
      </c>
      <c r="AJ11" s="78">
        <f>VLOOKUP(年度マスタ!$K$4&amp;"_"&amp;$AG11,データシート1!$A:$BT,MATCH("ab_"&amp;AJ$2,データシート1!$A$1:$BT$1,0),0)</f>
        <v>82</v>
      </c>
      <c r="AK11" s="78">
        <f>VLOOKUP(年度マスタ!$K$4&amp;"_"&amp;$AG11,データシート1!$A:$BT,MATCH("ab_"&amp;AK$2,データシート1!$A$1:$BT$1,0),0)</f>
        <v>44648</v>
      </c>
      <c r="AL11" s="78">
        <f>VLOOKUP(年度マスタ!$K$4&amp;"_"&amp;$AG11,データシート1!$A:$BT,MATCH("ab_"&amp;AL$2,データシート1!$A$1:$BT$1,0),0)</f>
        <v>86026</v>
      </c>
      <c r="AM11" s="78">
        <f>VLOOKUP(年度マスタ!$K$4&amp;"_"&amp;$AG11,データシート1!$A:$BT,MATCH("ab_"&amp;AM$2,データシート1!$A$1:$BT$1,0),0)</f>
        <v>55080</v>
      </c>
      <c r="AN11" s="78">
        <f>VLOOKUP(年度マスタ!$K$4&amp;"_"&amp;$AG11,データシート1!$A:$BT,MATCH("ab_"&amp;AN$2,データシート1!$A$1:$BT$1,0),0)</f>
        <v>9198</v>
      </c>
      <c r="AO11" s="78">
        <f>VLOOKUP(年度マスタ!$K$4&amp;"_"&amp;$AG11,データシート1!$A:$BT,MATCH("ab_"&amp;AO$2,データシート1!$A$1:$BT$1,0),0)</f>
        <v>186339</v>
      </c>
      <c r="AP11" s="78">
        <f>VLOOKUP(年度マスタ!$K$4&amp;"_"&amp;$AG11,データシート1!$A:$BT,MATCH("ab_"&amp;AP$2,データシート1!$A$1:$BT$1,0),0)</f>
        <v>0</v>
      </c>
      <c r="AQ11" s="954">
        <f>VLOOKUP(年度マスタ!$K$4&amp;"_"&amp;$AG11,データシート1!$A:$BT,MATCH("ab_"&amp;AQ$2,データシート1!$A$1:$BT$1,0),0)</f>
        <v>15.482061249791739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1167.5558000000001</v>
      </c>
      <c r="AI12" s="78">
        <f>VLOOKUP(年度マスタ!$K$4&amp;"_"&amp;$AG12,データシート1!$A:$BT,MATCH("ab_"&amp;AI$2,データシート1!$A$1:$BT$1,0),0)</f>
        <v>3660</v>
      </c>
      <c r="AJ12" s="78">
        <f>VLOOKUP(年度マスタ!$K$4&amp;"_"&amp;$AG12,データシート1!$A:$BT,MATCH("ab_"&amp;AJ$2,データシート1!$A$1:$BT$1,0),0)</f>
        <v>99</v>
      </c>
      <c r="AK12" s="78">
        <f>VLOOKUP(年度マスタ!$K$4&amp;"_"&amp;$AG12,データシート1!$A:$BT,MATCH("ab_"&amp;AK$2,データシート1!$A$1:$BT$1,0),0)</f>
        <v>49706</v>
      </c>
      <c r="AL12" s="78">
        <f>VLOOKUP(年度マスタ!$K$4&amp;"_"&amp;$AG12,データシート1!$A:$BT,MATCH("ab_"&amp;AL$2,データシート1!$A$1:$BT$1,0),0)</f>
        <v>86611</v>
      </c>
      <c r="AM12" s="78">
        <f>VLOOKUP(年度マスタ!$K$4&amp;"_"&amp;$AG12,データシート1!$A:$BT,MATCH("ab_"&amp;AM$2,データシート1!$A$1:$BT$1,0),0)</f>
        <v>55276</v>
      </c>
      <c r="AN12" s="78">
        <f>VLOOKUP(年度マスタ!$K$4&amp;"_"&amp;$AG12,データシート1!$A:$BT,MATCH("ab_"&amp;AN$2,データシート1!$A$1:$BT$1,0),0)</f>
        <v>9271</v>
      </c>
      <c r="AO12" s="78">
        <f>VLOOKUP(年度マスタ!$K$4&amp;"_"&amp;$AG12,データシート1!$A:$BT,MATCH("ab_"&amp;AO$2,データシート1!$A$1:$BT$1,0),0)</f>
        <v>186958</v>
      </c>
      <c r="AP12" s="78">
        <f>VLOOKUP(年度マスタ!$K$4&amp;"_"&amp;$AG12,データシート1!$A:$BT,MATCH("ab_"&amp;AP$2,データシート1!$A$1:$BT$1,0),0)</f>
        <v>0</v>
      </c>
      <c r="AQ12" s="954">
        <f>VLOOKUP(年度マスタ!$K$4&amp;"_"&amp;$AG12,データシート1!$A:$BT,MATCH("ab_"&amp;AQ$2,データシート1!$A$1:$BT$1,0),0)</f>
        <v>11.48731769950129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1179.5737999999999</v>
      </c>
      <c r="AI13" s="78">
        <f>VLOOKUP(年度マスタ!$K$4&amp;"_"&amp;$AG13,データシート1!$A:$BT,MATCH("ab_"&amp;AI$2,データシート1!$A$1:$BT$1,0),0)</f>
        <v>3660</v>
      </c>
      <c r="AJ13" s="78">
        <f>VLOOKUP(年度マスタ!$K$4&amp;"_"&amp;$AG13,データシート1!$A:$BT,MATCH("ab_"&amp;AJ$2,データシート1!$A$1:$BT$1,0),0)</f>
        <v>99</v>
      </c>
      <c r="AK13" s="78">
        <f>VLOOKUP(年度マスタ!$K$4&amp;"_"&amp;$AG13,データシート1!$A:$BT,MATCH("ab_"&amp;AK$2,データシート1!$A$1:$BT$1,0),0)</f>
        <v>49706</v>
      </c>
      <c r="AL13" s="78">
        <f>VLOOKUP(年度マスタ!$K$4&amp;"_"&amp;$AG13,データシート1!$A:$BT,MATCH("ab_"&amp;AL$2,データシート1!$A$1:$BT$1,0),0)</f>
        <v>88016</v>
      </c>
      <c r="AM13" s="78">
        <f>VLOOKUP(年度マスタ!$K$4&amp;"_"&amp;$AG13,データシート1!$A:$BT,MATCH("ab_"&amp;AM$2,データシート1!$A$1:$BT$1,0),0)</f>
        <v>55518</v>
      </c>
      <c r="AN13" s="78">
        <f>VLOOKUP(年度マスタ!$K$4&amp;"_"&amp;$AG13,データシート1!$A:$BT,MATCH("ab_"&amp;AN$2,データシート1!$A$1:$BT$1,0),0)</f>
        <v>9203</v>
      </c>
      <c r="AO13" s="78">
        <f>VLOOKUP(年度マスタ!$K$4&amp;"_"&amp;$AG13,データシート1!$A:$BT,MATCH("ab_"&amp;AO$2,データシート1!$A$1:$BT$1,0),0)</f>
        <v>188609</v>
      </c>
      <c r="AP13" s="78">
        <f>VLOOKUP(年度マスタ!$K$4&amp;"_"&amp;$AG13,データシート1!$A:$BT,MATCH("ab_"&amp;AP$2,データシート1!$A$1:$BT$1,0),0)</f>
        <v>0</v>
      </c>
      <c r="AQ13" s="954">
        <f>VLOOKUP(年度マスタ!$K$4&amp;"_"&amp;$AG13,データシート1!$A:$BT,MATCH("ab_"&amp;AQ$2,データシート1!$A$1:$BT$1,0),0)</f>
        <v>14.65799244697461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1051.7782999999999</v>
      </c>
      <c r="AI14" s="78">
        <f>VLOOKUP(年度マスタ!$K$4&amp;"_"&amp;$AG14,データシート1!$A:$BT,MATCH("ab_"&amp;AI$2,データシート1!$A$1:$BT$1,0),0)</f>
        <v>3660</v>
      </c>
      <c r="AJ14" s="78">
        <f>VLOOKUP(年度マスタ!$K$4&amp;"_"&amp;$AG14,データシート1!$A:$BT,MATCH("ab_"&amp;AJ$2,データシート1!$A$1:$BT$1,0),0)</f>
        <v>99</v>
      </c>
      <c r="AK14" s="78">
        <f>VLOOKUP(年度マスタ!$K$4&amp;"_"&amp;$AG14,データシート1!$A:$BT,MATCH("ab_"&amp;AK$2,データシート1!$A$1:$BT$1,0),0)</f>
        <v>49706</v>
      </c>
      <c r="AL14" s="78">
        <f>VLOOKUP(年度マスタ!$K$4&amp;"_"&amp;$AG14,データシート1!$A:$BT,MATCH("ab_"&amp;AL$2,データシート1!$A$1:$BT$1,0),0)</f>
        <v>88967</v>
      </c>
      <c r="AM14" s="78">
        <f>VLOOKUP(年度マスタ!$K$4&amp;"_"&amp;$AG14,データシート1!$A:$BT,MATCH("ab_"&amp;AM$2,データシート1!$A$1:$BT$1,0),0)</f>
        <v>55870</v>
      </c>
      <c r="AN14" s="78">
        <f>VLOOKUP(年度マスタ!$K$4&amp;"_"&amp;$AG14,データシート1!$A:$BT,MATCH("ab_"&amp;AN$2,データシート1!$A$1:$BT$1,0),0)</f>
        <v>9442</v>
      </c>
      <c r="AO14" s="78">
        <f>VLOOKUP(年度マスタ!$K$4&amp;"_"&amp;$AG14,データシート1!$A:$BT,MATCH("ab_"&amp;AO$2,データシート1!$A$1:$BT$1,0),0)</f>
        <v>189885</v>
      </c>
      <c r="AP14" s="78">
        <f>VLOOKUP(年度マスタ!$K$4&amp;"_"&amp;$AG14,データシート1!$A:$BT,MATCH("ab_"&amp;AP$2,データシート1!$A$1:$BT$1,0),0)</f>
        <v>0</v>
      </c>
      <c r="AQ14" s="954">
        <f>VLOOKUP(年度マスタ!$K$4&amp;"_"&amp;$AG14,データシート1!$A:$BT,MATCH("ab_"&amp;AQ$2,データシート1!$A$1:$BT$1,0),0)</f>
        <v>12.20583476393502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973.76919999999996</v>
      </c>
      <c r="AI15" s="78">
        <f>VLOOKUP(年度マスタ!$K$4&amp;"_"&amp;$AG15,データシート1!$A:$BT,MATCH("ab_"&amp;AI$2,データシート1!$A$1:$BT$1,0),0)</f>
        <v>3660</v>
      </c>
      <c r="AJ15" s="78">
        <f>VLOOKUP(年度マスタ!$K$4&amp;"_"&amp;$AG15,データシート1!$A:$BT,MATCH("ab_"&amp;AJ$2,データシート1!$A$1:$BT$1,0),0)</f>
        <v>99</v>
      </c>
      <c r="AK15" s="78">
        <f>VLOOKUP(年度マスタ!$K$4&amp;"_"&amp;$AG15,データシート1!$A:$BT,MATCH("ab_"&amp;AK$2,データシート1!$A$1:$BT$1,0),0)</f>
        <v>49706</v>
      </c>
      <c r="AL15" s="78">
        <f>VLOOKUP(年度マスタ!$K$4&amp;"_"&amp;$AG15,データシート1!$A:$BT,MATCH("ab_"&amp;AL$2,データシート1!$A$1:$BT$1,0),0)</f>
        <v>90166</v>
      </c>
      <c r="AM15" s="78">
        <f>VLOOKUP(年度マスタ!$K$4&amp;"_"&amp;$AG15,データシート1!$A:$BT,MATCH("ab_"&amp;AM$2,データシート1!$A$1:$BT$1,0),0)</f>
        <v>56067</v>
      </c>
      <c r="AN15" s="78">
        <f>VLOOKUP(年度マスタ!$K$4&amp;"_"&amp;$AG15,データシート1!$A:$BT,MATCH("ab_"&amp;AN$2,データシート1!$A$1:$BT$1,0),0)</f>
        <v>9336</v>
      </c>
      <c r="AO15" s="78">
        <f>VLOOKUP(年度マスタ!$K$4&amp;"_"&amp;$AG15,データシート1!$A:$BT,MATCH("ab_"&amp;AO$2,データシート1!$A$1:$BT$1,0),0)</f>
        <v>191308</v>
      </c>
      <c r="AP15" s="78">
        <f>VLOOKUP(年度マスタ!$K$4&amp;"_"&amp;$AG15,データシート1!$A:$BT,MATCH("ab_"&amp;AP$2,データシート1!$A$1:$BT$1,0),0)</f>
        <v>0</v>
      </c>
      <c r="AQ15" s="954">
        <f>VLOOKUP(年度マスタ!$K$4&amp;"_"&amp;$AG15,データシート1!$A:$BT,MATCH("ab_"&amp;AQ$2,データシート1!$A$1:$BT$1,0),0)</f>
        <v>11.98395404661804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1009.5299</v>
      </c>
      <c r="AI16" s="78">
        <f>VLOOKUP(年度マスタ!$K$4&amp;"_"&amp;$AG16,データシート1!$A:$BT,MATCH("ab_"&amp;AI$2,データシート1!$A$1:$BT$1,0),0)</f>
        <v>3660</v>
      </c>
      <c r="AJ16" s="78">
        <f>VLOOKUP(年度マスタ!$K$4&amp;"_"&amp;$AG16,データシート1!$A:$BT,MATCH("ab_"&amp;AJ$2,データシート1!$A$1:$BT$1,0),0)</f>
        <v>99</v>
      </c>
      <c r="AK16" s="78">
        <f>VLOOKUP(年度マスタ!$K$4&amp;"_"&amp;$AG16,データシート1!$A:$BT,MATCH("ab_"&amp;AK$2,データシート1!$A$1:$BT$1,0),0)</f>
        <v>49706</v>
      </c>
      <c r="AL16" s="78">
        <f>VLOOKUP(年度マスタ!$K$4&amp;"_"&amp;$AG16,データシート1!$A:$BT,MATCH("ab_"&amp;AL$2,データシート1!$A$1:$BT$1,0),0)</f>
        <v>91602</v>
      </c>
      <c r="AM16" s="78">
        <f>VLOOKUP(年度マスタ!$K$4&amp;"_"&amp;$AG16,データシート1!$A:$BT,MATCH("ab_"&amp;AM$2,データシート1!$A$1:$BT$1,0),0)</f>
        <v>56070</v>
      </c>
      <c r="AN16" s="78">
        <f>VLOOKUP(年度マスタ!$K$4&amp;"_"&amp;$AG16,データシート1!$A:$BT,MATCH("ab_"&amp;AN$2,データシート1!$A$1:$BT$1,0),0)</f>
        <v>9268</v>
      </c>
      <c r="AO16" s="78">
        <f>VLOOKUP(年度マスタ!$K$4&amp;"_"&amp;$AG16,データシート1!$A:$BT,MATCH("ab_"&amp;AO$2,データシート1!$A$1:$BT$1,0),0)</f>
        <v>193596</v>
      </c>
      <c r="AP16" s="78">
        <f>VLOOKUP(年度マスタ!$K$4&amp;"_"&amp;$AG16,データシート1!$A:$BT,MATCH("ab_"&amp;AP$2,データシート1!$A$1:$BT$1,0),0)</f>
        <v>0</v>
      </c>
      <c r="AQ16" s="954">
        <f>VLOOKUP(年度マスタ!$K$4&amp;"_"&amp;$AG16,データシート1!$A:$BT,MATCH("ab_"&amp;AQ$2,データシート1!$A$1:$BT$1,0),0)</f>
        <v>14.91517986174191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1080.9646</v>
      </c>
      <c r="AI17" s="151">
        <f>VLOOKUP(年度マスタ!$K$4&amp;"_"&amp;$AG17,データシート1!$A:$BT,MATCH("ab_"&amp;AI$2,データシート1!$A$1:$BT$1,0),0)</f>
        <v>3660</v>
      </c>
      <c r="AJ17" s="151">
        <f>VLOOKUP(年度マスタ!$K$4&amp;"_"&amp;$AG17,データシート1!$A:$BT,MATCH("ab_"&amp;AJ$2,データシート1!$A$1:$BT$1,0),0)</f>
        <v>99</v>
      </c>
      <c r="AK17" s="151">
        <f>VLOOKUP(年度マスタ!$K$4&amp;"_"&amp;$AG17,データシート1!$A:$BT,MATCH("ab_"&amp;AK$2,データシート1!$A$1:$BT$1,0),0)</f>
        <v>49706</v>
      </c>
      <c r="AL17" s="151">
        <f>VLOOKUP(年度マスタ!$K$4&amp;"_"&amp;$AG17,データシート1!$A:$BT,MATCH("ab_"&amp;AL$2,データシート1!$A$1:$BT$1,0),0)</f>
        <v>92815</v>
      </c>
      <c r="AM17" s="151">
        <f>VLOOKUP(年度マスタ!$K$4&amp;"_"&amp;$AG17,データシート1!$A:$BT,MATCH("ab_"&amp;AM$2,データシート1!$A$1:$BT$1,0),0)</f>
        <v>56004</v>
      </c>
      <c r="AN17" s="151">
        <f>VLOOKUP(年度マスタ!$K$4&amp;"_"&amp;$AG17,データシート1!$A:$BT,MATCH("ab_"&amp;AN$2,データシート1!$A$1:$BT$1,0),0)</f>
        <v>9084</v>
      </c>
      <c r="AO17" s="151">
        <f>VLOOKUP(年度マスタ!$K$4&amp;"_"&amp;$AG17,データシート1!$A:$BT,MATCH("ab_"&amp;AO$2,データシート1!$A$1:$BT$1,0),0)</f>
        <v>194869</v>
      </c>
      <c r="AP17" s="151">
        <f>VLOOKUP(年度マスタ!$K$4&amp;"_"&amp;$AG17,データシート1!$A:$BT,MATCH("ab_"&amp;AP$2,データシート1!$A$1:$BT$1,0),0)</f>
        <v>0</v>
      </c>
      <c r="AQ17" s="955">
        <f>VLOOKUP(年度マスタ!$K$4&amp;"_"&amp;$AG17,データシート1!$A:$BT,MATCH("ab_"&amp;AQ$2,データシート1!$A$1:$BT$1,0),0)</f>
        <v>12.689653873753681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943.12580000000003</v>
      </c>
      <c r="AI18" s="78">
        <f>VLOOKUP(年度マスタ!$K$4&amp;"_"&amp;$AG18,データシート1!$A:$BT,MATCH("ab_"&amp;AI$2,データシート1!$A$1:$BT$1,0),0)</f>
        <v>3103</v>
      </c>
      <c r="AJ18" s="78">
        <f>VLOOKUP(年度マスタ!$K$4&amp;"_"&amp;$AG18,データシート1!$A:$BT,MATCH("ab_"&amp;AJ$2,データシート1!$A$1:$BT$1,0),0)</f>
        <v>95</v>
      </c>
      <c r="AK18" s="78">
        <f>VLOOKUP(年度マスタ!$K$4&amp;"_"&amp;$AG18,データシート1!$A:$BT,MATCH("ab_"&amp;AK$2,データシート1!$A$1:$BT$1,0),0)</f>
        <v>53422</v>
      </c>
      <c r="AL18" s="78">
        <f>VLOOKUP(年度マスタ!$K$4&amp;"_"&amp;$AG18,データシート1!$A:$BT,MATCH("ab_"&amp;AL$2,データシート1!$A$1:$BT$1,0),0)</f>
        <v>93638</v>
      </c>
      <c r="AM18" s="78">
        <f>VLOOKUP(年度マスタ!$K$4&amp;"_"&amp;$AG18,データシート1!$A:$BT,MATCH("ab_"&amp;AM$2,データシート1!$A$1:$BT$1,0),0)</f>
        <v>56196</v>
      </c>
      <c r="AN18" s="78">
        <f>VLOOKUP(年度マスタ!$K$4&amp;"_"&amp;$AG18,データシート1!$A:$BT,MATCH("ab_"&amp;AN$2,データシート1!$A$1:$BT$1,0),0)</f>
        <v>9147</v>
      </c>
      <c r="AO18" s="78">
        <f>VLOOKUP(年度マスタ!$K$4&amp;"_"&amp;$AG18,データシート1!$A:$BT,MATCH("ab_"&amp;AO$2,データシート1!$A$1:$BT$1,0),0)</f>
        <v>195543</v>
      </c>
      <c r="AP18" s="78">
        <f>VLOOKUP(年度マスタ!$K$4&amp;"_"&amp;$AG18,データシート1!$A:$BT,MATCH("ab_"&amp;AP$2,データシート1!$A$1:$BT$1,0),0)</f>
        <v>0</v>
      </c>
      <c r="AQ18" s="954">
        <f>VLOOKUP(年度マスタ!$K$4&amp;"_"&amp;$AG18,データシート1!$A:$BT,MATCH("ab_"&amp;AQ$2,データシート1!$A$1:$BT$1,0),0)</f>
        <v>15.511760192484349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1013.8579999999999</v>
      </c>
      <c r="AI19" s="78">
        <f>VLOOKUP(年度マスタ!$K$4&amp;"_"&amp;$AG19,データシート1!$A:$BT,MATCH("ab_"&amp;AI$2,データシート1!$A$1:$BT$1,0),0)</f>
        <v>3103</v>
      </c>
      <c r="AJ19" s="78">
        <f>VLOOKUP(年度マスタ!$K$4&amp;"_"&amp;$AG19,データシート1!$A:$BT,MATCH("ab_"&amp;AJ$2,データシート1!$A$1:$BT$1,0),0)</f>
        <v>95</v>
      </c>
      <c r="AK19" s="78">
        <f>VLOOKUP(年度マスタ!$K$4&amp;"_"&amp;$AG19,データシート1!$A:$BT,MATCH("ab_"&amp;AK$2,データシート1!$A$1:$BT$1,0),0)</f>
        <v>53422</v>
      </c>
      <c r="AL19" s="78">
        <f>VLOOKUP(年度マスタ!$K$4&amp;"_"&amp;$AG19,データシート1!$A:$BT,MATCH("ab_"&amp;AL$2,データシート1!$A$1:$BT$1,0),0)</f>
        <v>94183</v>
      </c>
      <c r="AM19" s="78">
        <f>VLOOKUP(年度マスタ!$K$4&amp;"_"&amp;$AG19,データシート1!$A:$BT,MATCH("ab_"&amp;AM$2,データシート1!$A$1:$BT$1,0),0)</f>
        <v>56357</v>
      </c>
      <c r="AN19" s="78">
        <f>VLOOKUP(年度マスタ!$K$4&amp;"_"&amp;$AG19,データシート1!$A:$BT,MATCH("ab_"&amp;AN$2,データシート1!$A$1:$BT$1,0),0)</f>
        <v>9253</v>
      </c>
      <c r="AO19" s="78">
        <f>VLOOKUP(年度マスタ!$K$4&amp;"_"&amp;$AG19,データシート1!$A:$BT,MATCH("ab_"&amp;AO$2,データシート1!$A$1:$BT$1,0),0)</f>
        <v>195361</v>
      </c>
      <c r="AP19" s="78">
        <f>VLOOKUP(年度マスタ!$K$4&amp;"_"&amp;$AG19,データシート1!$A:$BT,MATCH("ab_"&amp;AP$2,データシート1!$A$1:$BT$1,0),0)</f>
        <v>0</v>
      </c>
      <c r="AQ19" s="954">
        <f>VLOOKUP(年度マスタ!$K$4&amp;"_"&amp;$AG19,データシート1!$A:$BT,MATCH("ab_"&amp;AQ$2,データシート1!$A$1:$BT$1,0),0)</f>
        <v>11.811848850515251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1294.1241</v>
      </c>
      <c r="AI20" s="78">
        <f>VLOOKUP(年度マスタ!$K$4&amp;"_"&amp;$AG20,データシート1!$A:$BT,MATCH("ab_"&amp;AI$2,データシート1!$A$1:$BT$1,0),0)</f>
        <v>3103</v>
      </c>
      <c r="AJ20" s="78">
        <f>VLOOKUP(年度マスタ!$K$4&amp;"_"&amp;$AG20,データシート1!$A:$BT,MATCH("ab_"&amp;AJ$2,データシート1!$A$1:$BT$1,0),0)</f>
        <v>95</v>
      </c>
      <c r="AK20" s="78">
        <f>VLOOKUP(年度マスタ!$K$4&amp;"_"&amp;$AG20,データシート1!$A:$BT,MATCH("ab_"&amp;AK$2,データシート1!$A$1:$BT$1,0),0)</f>
        <v>53422</v>
      </c>
      <c r="AL20" s="78">
        <f>VLOOKUP(年度マスタ!$K$4&amp;"_"&amp;$AG20,データシート1!$A:$BT,MATCH("ab_"&amp;AL$2,データシート1!$A$1:$BT$1,0),0)</f>
        <v>95738</v>
      </c>
      <c r="AM20" s="78">
        <f>VLOOKUP(年度マスタ!$K$4&amp;"_"&amp;$AG20,データシート1!$A:$BT,MATCH("ab_"&amp;AM$2,データシート1!$A$1:$BT$1,0),0)</f>
        <v>56538</v>
      </c>
      <c r="AN20" s="78">
        <f>VLOOKUP(年度マスタ!$K$4&amp;"_"&amp;$AG20,データシート1!$A:$BT,MATCH("ab_"&amp;AN$2,データシート1!$A$1:$BT$1,0),0)</f>
        <v>9341</v>
      </c>
      <c r="AO20" s="78">
        <f>VLOOKUP(年度マスタ!$K$4&amp;"_"&amp;$AG20,データシート1!$A:$BT,MATCH("ab_"&amp;AO$2,データシート1!$A$1:$BT$1,0),0)</f>
        <v>196924</v>
      </c>
      <c r="AP20" s="78">
        <f>VLOOKUP(年度マスタ!$K$4&amp;"_"&amp;$AG20,データシート1!$A:$BT,MATCH("ab_"&amp;AP$2,データシート1!$A$1:$BT$1,0),0)</f>
        <v>0</v>
      </c>
      <c r="AQ20" s="954">
        <f>VLOOKUP(年度マスタ!$K$4&amp;"_"&amp;$AG20,データシート1!$A:$BT,MATCH("ab_"&amp;AQ$2,データシート1!$A$1:$BT$1,0),0)</f>
        <v>10.75806666455531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57.662999999999997</v>
      </c>
      <c r="BE13" s="70" t="str">
        <f>年度マスタ!K4</f>
        <v>13211</v>
      </c>
      <c r="BF13" s="70" t="str">
        <f>年度マスタ!K4</f>
        <v>13211</v>
      </c>
      <c r="BG13" s="70" t="str">
        <f>年度マスタ!K4</f>
        <v>13211</v>
      </c>
      <c r="BH13" s="278" t="s">
        <v>195</v>
      </c>
      <c r="BI13" s="278" t="s">
        <v>195</v>
      </c>
      <c r="BJ13" s="278" t="s">
        <v>195</v>
      </c>
      <c r="BK13" s="278" t="str">
        <f>年度マスタ!K4</f>
        <v>13211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57.662999999999997</v>
      </c>
      <c r="AY14" s="70"/>
      <c r="BE14" s="70" t="str">
        <f>AP2</f>
        <v>小平市</v>
      </c>
      <c r="BF14" s="70" t="str">
        <f>AP2</f>
        <v>小平市</v>
      </c>
      <c r="BG14" s="70" t="str">
        <f>AP2</f>
        <v>小平市</v>
      </c>
      <c r="BH14" s="70" t="s">
        <v>205</v>
      </c>
      <c r="BI14" s="70" t="s">
        <v>205</v>
      </c>
      <c r="BJ14" s="70" t="s">
        <v>205</v>
      </c>
      <c r="BK14" s="70" t="str">
        <f>AP2</f>
        <v>小平市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26.438000000000002</v>
      </c>
      <c r="AY17" s="165">
        <f>AX17</f>
        <v>26.438000000000002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183.93799999999999</v>
      </c>
      <c r="G21" s="877">
        <f t="shared" ref="G21:O21" si="5">SUM(G22,G26,G27,G28)</f>
        <v>184.12299999999999</v>
      </c>
      <c r="H21" s="877">
        <f t="shared" si="5"/>
        <v>179.56200000000001</v>
      </c>
      <c r="I21" s="877">
        <f t="shared" si="5"/>
        <v>171.851</v>
      </c>
      <c r="J21" s="877">
        <f t="shared" si="5"/>
        <v>171.29900000000001</v>
      </c>
      <c r="K21" s="877">
        <f t="shared" si="5"/>
        <v>146.845</v>
      </c>
      <c r="L21" s="877">
        <f t="shared" si="5"/>
        <v>134.941</v>
      </c>
      <c r="M21" s="877">
        <f t="shared" si="5"/>
        <v>139.524</v>
      </c>
      <c r="N21" s="877">
        <f t="shared" si="5"/>
        <v>120.752</v>
      </c>
      <c r="O21" s="877">
        <f t="shared" si="5"/>
        <v>98.356999999999999</v>
      </c>
      <c r="P21" s="878">
        <f>SUM(P22,P26,P27,P28)</f>
        <v>84.100999999999999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7.35</v>
      </c>
      <c r="BG21" s="952">
        <f t="shared" si="2"/>
        <v>3.6749999999999998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0.42509121943050532</v>
      </c>
    </row>
    <row r="22" spans="2:63" ht="15.95" customHeight="1" thickBot="1">
      <c r="B22" s="285"/>
      <c r="C22" s="522"/>
      <c r="D22" s="408" t="s">
        <v>114</v>
      </c>
      <c r="E22" s="409"/>
      <c r="F22" s="879">
        <f>SUM(F23:F25)</f>
        <v>113.79300000000001</v>
      </c>
      <c r="G22" s="879">
        <f t="shared" ref="G22:P22" si="6">SUM(G23:G25)</f>
        <v>112.819</v>
      </c>
      <c r="H22" s="879">
        <f t="shared" si="6"/>
        <v>107.98699999999999</v>
      </c>
      <c r="I22" s="879">
        <f t="shared" si="6"/>
        <v>104.46599999999999</v>
      </c>
      <c r="J22" s="879">
        <f t="shared" si="6"/>
        <v>100.643</v>
      </c>
      <c r="K22" s="879">
        <f t="shared" si="6"/>
        <v>81.850999999999999</v>
      </c>
      <c r="L22" s="879">
        <f t="shared" si="6"/>
        <v>74.344999999999999</v>
      </c>
      <c r="M22" s="879">
        <f t="shared" si="6"/>
        <v>69.340999999999994</v>
      </c>
      <c r="N22" s="879">
        <f t="shared" si="6"/>
        <v>64.016999999999996</v>
      </c>
      <c r="O22" s="879">
        <f t="shared" si="6"/>
        <v>55.793999999999997</v>
      </c>
      <c r="P22" s="880">
        <f t="shared" si="6"/>
        <v>57.662999999999997</v>
      </c>
      <c r="Z22" s="273"/>
      <c r="AB22" s="272"/>
      <c r="AC22" s="521" t="s">
        <v>286</v>
      </c>
      <c r="AP22" s="16" t="s">
        <v>287</v>
      </c>
      <c r="AQ22" s="273"/>
      <c r="AV22" s="70" t="str">
        <f>AW22</f>
        <v>エネルギー起源CO2</v>
      </c>
      <c r="AW22" s="70" t="str">
        <f>D56</f>
        <v>エネルギー起源CO2</v>
      </c>
      <c r="AX22" s="165">
        <f>P56</f>
        <v>84.100999999999999</v>
      </c>
      <c r="AY22" s="165">
        <f>AX22</f>
        <v>84.100999999999999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113.79300000000001</v>
      </c>
      <c r="G23" s="881">
        <f>IFERROR(VLOOKUP(年度マスタ!$K$4&amp;"_"&amp;G$20,データシート1!$A:$BU,MATCH("ba_"&amp;$E23,データシート1!$A$1:$BU$1,0),0),0)</f>
        <v>112.819</v>
      </c>
      <c r="H23" s="881">
        <f>IFERROR(VLOOKUP(年度マスタ!$K$4&amp;"_"&amp;H$20,データシート1!$A:$BU,MATCH("ba_"&amp;$E23,データシート1!$A$1:$BU$1,0),0),0)</f>
        <v>107.98699999999999</v>
      </c>
      <c r="I23" s="881">
        <f>IFERROR(VLOOKUP(年度マスタ!$K$4&amp;"_"&amp;I$20,データシート1!$A:$BU,MATCH("ba_"&amp;$E23,データシート1!$A$1:$BU$1,0),0),0)</f>
        <v>104.46599999999999</v>
      </c>
      <c r="J23" s="881">
        <f>IFERROR(VLOOKUP(年度マスタ!$K$4&amp;"_"&amp;J$20,データシート1!$A:$BU,MATCH("ba_"&amp;$E23,データシート1!$A$1:$BU$1,0),0),0)</f>
        <v>100.643</v>
      </c>
      <c r="K23" s="881">
        <f>IFERROR(VLOOKUP(年度マスタ!$K$4&amp;"_"&amp;K$20,データシート1!$A:$BU,MATCH("ba_"&amp;$E23,データシート1!$A$1:$BU$1,0),0),0)</f>
        <v>81.850999999999999</v>
      </c>
      <c r="L23" s="881">
        <f>IFERROR(VLOOKUP(年度マスタ!$K$4&amp;"_"&amp;L$20,データシート1!$A:$BU,MATCH("ba_"&amp;$E23,データシート1!$A$1:$BU$1,0),0),0)</f>
        <v>74.344999999999999</v>
      </c>
      <c r="M23" s="881">
        <f>IFERROR(VLOOKUP(年度マスタ!$K$4&amp;"_"&amp;M$20,データシート1!$A:$BU,MATCH("ba_"&amp;$E23,データシート1!$A$1:$BU$1,0),0),0)</f>
        <v>69.340999999999994</v>
      </c>
      <c r="N23" s="881">
        <f>IFERROR(VLOOKUP(年度マスタ!$K$4&amp;"_"&amp;N$20,データシート1!$A:$BU,MATCH("ba_"&amp;$E23,データシート1!$A$1:$BU$1,0),0),0)</f>
        <v>64.016999999999996</v>
      </c>
      <c r="O23" s="881">
        <f>IFERROR(VLOOKUP(年度マスタ!$K$4&amp;"_"&amp;O$20,データシート1!$A:$BU,MATCH("ba_"&amp;$E23,データシート1!$A$1:$BU$1,0),0),0)</f>
        <v>55.793999999999997</v>
      </c>
      <c r="P23" s="882">
        <f>IFERROR(VLOOKUP(年度マスタ!$K$4&amp;"_"&amp;P$20,データシート1!$A:$BU,MATCH("ba_"&amp;$E23,データシート1!$A$1:$BU$1,0),0),0)</f>
        <v>57.662999999999997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303.24728668280096</v>
      </c>
      <c r="AG24" s="877">
        <f t="shared" ref="AG24:AP24" si="11">AG25+AG29</f>
        <v>296.83218933038546</v>
      </c>
      <c r="AH24" s="877">
        <f t="shared" si="11"/>
        <v>318.34213468341801</v>
      </c>
      <c r="AI24" s="877">
        <f t="shared" si="11"/>
        <v>316.656398237568</v>
      </c>
      <c r="AJ24" s="877">
        <f t="shared" si="11"/>
        <v>342.40946309902665</v>
      </c>
      <c r="AK24" s="877">
        <f t="shared" si="11"/>
        <v>268.98315083727721</v>
      </c>
      <c r="AL24" s="877">
        <f t="shared" si="11"/>
        <v>258.03669551686119</v>
      </c>
      <c r="AM24" s="877">
        <f t="shared" si="11"/>
        <v>256.99311666149117</v>
      </c>
      <c r="AN24" s="877">
        <f t="shared" si="11"/>
        <v>251.94101951567433</v>
      </c>
      <c r="AO24" s="877">
        <f t="shared" si="11"/>
        <v>225.60743707792793</v>
      </c>
      <c r="AP24" s="878">
        <f t="shared" si="11"/>
        <v>246.72809998951402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106.61391901142937</v>
      </c>
      <c r="AG25" s="879">
        <f>①CO2排出量の現状把握!AA35</f>
        <v>89.794174866466648</v>
      </c>
      <c r="AH25" s="879">
        <f>①CO2排出量の現状把握!AB35</f>
        <v>98.049672832165498</v>
      </c>
      <c r="AI25" s="879">
        <f>①CO2排出量の現状把握!AC35</f>
        <v>94.579737523855101</v>
      </c>
      <c r="AJ25" s="879">
        <f>①CO2排出量の現状把握!AD35</f>
        <v>106.13335184094736</v>
      </c>
      <c r="AK25" s="879">
        <f>①CO2排出量の現状把握!AE35</f>
        <v>86.989628571139505</v>
      </c>
      <c r="AL25" s="879">
        <f>①CO2排出量の現状把握!AF35</f>
        <v>75.451189009004352</v>
      </c>
      <c r="AM25" s="879">
        <f>①CO2排出量の現状把握!AG35</f>
        <v>75.799821738776728</v>
      </c>
      <c r="AN25" s="879">
        <f>①CO2排出量の現状把握!AH35</f>
        <v>76.628429622469028</v>
      </c>
      <c r="AO25" s="879">
        <f>①CO2排出量の現状把握!AI35</f>
        <v>61.168318772695663</v>
      </c>
      <c r="AP25" s="880">
        <f>①CO2排出量の現状把握!AJ35</f>
        <v>66.86919058176484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70.144999999999996</v>
      </c>
      <c r="G26" s="879">
        <f>IFERROR(VLOOKUP(年度マスタ!$K$4&amp;"_"&amp;G$20,データシート1!$A:$BU,MATCH("ba_"&amp;$D26,データシート1!$A$1:$BU$1,0),0),0)</f>
        <v>71.304000000000002</v>
      </c>
      <c r="H26" s="879">
        <f>IFERROR(VLOOKUP(年度マスタ!$K$4&amp;"_"&amp;H$20,データシート1!$A:$BU,MATCH("ba_"&amp;$D26,データシート1!$A$1:$BU$1,0),0),0)</f>
        <v>71.575000000000003</v>
      </c>
      <c r="I26" s="879">
        <f>IFERROR(VLOOKUP(年度マスタ!$K$4&amp;"_"&amp;I$20,データシート1!$A:$BU,MATCH("ba_"&amp;$D26,データシート1!$A$1:$BU$1,0),0),0)</f>
        <v>67.385000000000005</v>
      </c>
      <c r="J26" s="879">
        <f>IFERROR(VLOOKUP(年度マスタ!$K$4&amp;"_"&amp;J$20,データシート1!$A:$BU,MATCH("ba_"&amp;$D26,データシート1!$A$1:$BU$1,0),0),0)</f>
        <v>70.656000000000006</v>
      </c>
      <c r="K26" s="879">
        <f>IFERROR(VLOOKUP(年度マスタ!$K$4&amp;"_"&amp;K$20,データシート1!$A:$BU,MATCH("ba_"&amp;$D26,データシート1!$A$1:$BU$1,0),0),0)</f>
        <v>64.994</v>
      </c>
      <c r="L26" s="879">
        <f>IFERROR(VLOOKUP(年度マスタ!$K$4&amp;"_"&amp;L$20,データシート1!$A:$BU,MATCH("ba_"&amp;$D26,データシート1!$A$1:$BU$1,0),0),0)</f>
        <v>60.596000000000004</v>
      </c>
      <c r="M26" s="879">
        <f>IFERROR(VLOOKUP(年度マスタ!$K$4&amp;"_"&amp;M$20,データシート1!$A:$BU,MATCH("ba_"&amp;$D26,データシート1!$A$1:$BU$1,0),0),0)</f>
        <v>70.182999999999993</v>
      </c>
      <c r="N26" s="879">
        <f>IFERROR(VLOOKUP(年度マスタ!$K$4&amp;"_"&amp;N$20,データシート1!$A:$BU,MATCH("ba_"&amp;$D26,データシート1!$A$1:$BU$1,0),0),0)</f>
        <v>56.734999999999999</v>
      </c>
      <c r="O26" s="879">
        <f>IFERROR(VLOOKUP(年度マスタ!$K$4&amp;"_"&amp;O$20,データシート1!$A:$BU,MATCH("ba_"&amp;$D26,データシート1!$A$1:$BU$1,0),0),0)</f>
        <v>42.563000000000002</v>
      </c>
      <c r="P26" s="880">
        <f>IFERROR(VLOOKUP(年度マスタ!$K$4&amp;"_"&amp;P$20,データシート1!$A:$BU,MATCH("ba_"&amp;$D26,データシート1!$A$1:$BU$1,0),0),0)</f>
        <v>26.438000000000002</v>
      </c>
      <c r="Z26" s="273"/>
      <c r="AB26" s="272"/>
      <c r="AC26" s="522"/>
      <c r="AD26" s="410"/>
      <c r="AE26" s="409" t="s">
        <v>184</v>
      </c>
      <c r="AF26" s="881">
        <f>①CO2排出量の現状把握!Z36</f>
        <v>95.063517943252336</v>
      </c>
      <c r="AG26" s="881">
        <f>①CO2排出量の現状把握!AA36</f>
        <v>78.387832467970028</v>
      </c>
      <c r="AH26" s="881">
        <f>①CO2排出量の現状把握!AB36</f>
        <v>88.025777749982396</v>
      </c>
      <c r="AI26" s="881">
        <f>①CO2排出量の現状把握!AC36</f>
        <v>78.632853169787438</v>
      </c>
      <c r="AJ26" s="881">
        <f>①CO2排出量の現状把握!AD36</f>
        <v>87.570741535811564</v>
      </c>
      <c r="AK26" s="881">
        <f>①CO2排出量の現状把握!AE36</f>
        <v>66.777742383150184</v>
      </c>
      <c r="AL26" s="881">
        <f>①CO2排出量の現状把握!AF36</f>
        <v>57.234958116650724</v>
      </c>
      <c r="AM26" s="881">
        <f>①CO2排出量の現状把握!AG36</f>
        <v>58.731173316811308</v>
      </c>
      <c r="AN26" s="881">
        <f>①CO2排出量の現状把握!AH36</f>
        <v>60.142363347304496</v>
      </c>
      <c r="AO26" s="881">
        <f>①CO2排出量の現状把握!AI36</f>
        <v>47.777111517421822</v>
      </c>
      <c r="AP26" s="882">
        <f>①CO2排出量の現状把握!AJ36</f>
        <v>52.062199633870215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8.0488683919827171</v>
      </c>
      <c r="AG27" s="881">
        <f>①CO2排出量の現状把握!AA37</f>
        <v>7.9396407533911404</v>
      </c>
      <c r="AH27" s="881">
        <f>①CO2排出量の現状把握!AB37</f>
        <v>6.8465767085965963</v>
      </c>
      <c r="AI27" s="881">
        <f>①CO2排出量の現状把握!AC37</f>
        <v>7.186046388450622</v>
      </c>
      <c r="AJ27" s="881">
        <f>①CO2排出量の現状把握!AD37</f>
        <v>7.6424582649139552</v>
      </c>
      <c r="AK27" s="881">
        <f>①CO2排出量の現状把握!AE37</f>
        <v>7.8716429198066047</v>
      </c>
      <c r="AL27" s="881">
        <f>①CO2排出量の現状把握!AF37</f>
        <v>8.0528289170501068</v>
      </c>
      <c r="AM27" s="881">
        <f>①CO2排出量の現状把握!AG37</f>
        <v>7.570643974500384</v>
      </c>
      <c r="AN27" s="881">
        <f>①CO2排出量の現状把握!AH37</f>
        <v>6.8556831904147515</v>
      </c>
      <c r="AO27" s="881">
        <f>①CO2排出量の現状把握!AI37</f>
        <v>5.8636657651389168</v>
      </c>
      <c r="AP27" s="882">
        <f>①CO2排出量の現状把握!AJ37</f>
        <v>6.7159268315223244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3.5015326761943149</v>
      </c>
      <c r="AG28" s="881">
        <f>①CO2排出量の現状把握!AA38</f>
        <v>3.4667016451054762</v>
      </c>
      <c r="AH28" s="881">
        <f>①CO2排出量の現状把握!AB38</f>
        <v>3.1773183735865009</v>
      </c>
      <c r="AI28" s="881">
        <f>①CO2排出量の現状把握!AC38</f>
        <v>8.7608379656170445</v>
      </c>
      <c r="AJ28" s="881">
        <f>①CO2排出量の現状把握!AD38</f>
        <v>10.92015204022184</v>
      </c>
      <c r="AK28" s="881">
        <f>①CO2排出量の現状把握!AE38</f>
        <v>12.340243268182716</v>
      </c>
      <c r="AL28" s="881">
        <f>①CO2排出量の現状把握!AF38</f>
        <v>10.163401975303527</v>
      </c>
      <c r="AM28" s="881">
        <f>①CO2排出量の現状把握!AG38</f>
        <v>9.4980044474650391</v>
      </c>
      <c r="AN28" s="881">
        <f>①CO2排出量の現状把握!AH38</f>
        <v>9.6303830847497771</v>
      </c>
      <c r="AO28" s="881">
        <f>①CO2排出量の現状把握!AI38</f>
        <v>7.5275414901349249</v>
      </c>
      <c r="AP28" s="882">
        <f>①CO2排出量の現状把握!AJ38</f>
        <v>8.0910641163722978</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32.143999999999998</v>
      </c>
      <c r="BG28" s="952">
        <f t="shared" si="2"/>
        <v>32.143999999999998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2.2173896831256381</v>
      </c>
    </row>
    <row r="29" spans="2:63" ht="15.95" customHeight="1">
      <c r="B29" s="285"/>
      <c r="Z29" s="273"/>
      <c r="AB29" s="272"/>
      <c r="AC29" s="522"/>
      <c r="AD29" s="408" t="s">
        <v>199</v>
      </c>
      <c r="AE29" s="413"/>
      <c r="AF29" s="883">
        <f>①CO2排出量の現状把握!Z39</f>
        <v>196.63336767137159</v>
      </c>
      <c r="AG29" s="883">
        <f>①CO2排出量の現状把握!AA39</f>
        <v>207.03801446391881</v>
      </c>
      <c r="AH29" s="883">
        <f>①CO2排出量の現状把握!AB39</f>
        <v>220.29246185125251</v>
      </c>
      <c r="AI29" s="883">
        <f>①CO2排出量の現状把握!AC39</f>
        <v>222.0766607137129</v>
      </c>
      <c r="AJ29" s="883">
        <f>①CO2排出量の現状把握!AD39</f>
        <v>236.27611125807931</v>
      </c>
      <c r="AK29" s="883">
        <f>①CO2排出量の現状把握!AE39</f>
        <v>181.99352226613772</v>
      </c>
      <c r="AL29" s="883">
        <f>①CO2排出量の現状把握!AF39</f>
        <v>182.58550650785685</v>
      </c>
      <c r="AM29" s="883">
        <f>①CO2排出量の現状把握!AG39</f>
        <v>181.19329492271447</v>
      </c>
      <c r="AN29" s="883">
        <f>①CO2排出量の現状把握!AH39</f>
        <v>175.31258989320531</v>
      </c>
      <c r="AO29" s="883">
        <f>①CO2排出量の現状把握!AI39</f>
        <v>164.43911830523226</v>
      </c>
      <c r="AP29" s="884">
        <f>①CO2排出量の現状把握!AJ39</f>
        <v>179.85890940774919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0.60656107433667028</v>
      </c>
      <c r="AG32" s="461">
        <f t="shared" si="16"/>
        <v>0.6202932384636497</v>
      </c>
      <c r="AH32" s="461">
        <f t="shared" si="16"/>
        <v>0.56405351487188204</v>
      </c>
      <c r="AI32" s="461">
        <f t="shared" si="16"/>
        <v>0.5427049665078002</v>
      </c>
      <c r="AJ32" s="461">
        <f t="shared" si="16"/>
        <v>0.50027530912736318</v>
      </c>
      <c r="AK32" s="461">
        <f t="shared" si="16"/>
        <v>0.54592638811356131</v>
      </c>
      <c r="AL32" s="461">
        <f t="shared" si="16"/>
        <v>0.52295275185456092</v>
      </c>
      <c r="AM32" s="461">
        <f t="shared" si="16"/>
        <v>0.54290948260602501</v>
      </c>
      <c r="AN32" s="461">
        <f t="shared" si="16"/>
        <v>0.47928678002546343</v>
      </c>
      <c r="AO32" s="461">
        <f t="shared" si="16"/>
        <v>0.43596523799889686</v>
      </c>
      <c r="AP32" s="461">
        <f t="shared" si="16"/>
        <v>0.34086510617791127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0.94826930700186252</v>
      </c>
      <c r="AK33" s="458">
        <f t="shared" si="17"/>
        <v>0.94092826173022259</v>
      </c>
      <c r="AL33" s="458">
        <f t="shared" si="17"/>
        <v>0.98533901157114512</v>
      </c>
      <c r="AM33" s="458">
        <f t="shared" si="17"/>
        <v>0.91479106954848399</v>
      </c>
      <c r="AN33" s="458">
        <f>IFERROR(IF(N22/AN25&gt;1,1,N22/AN25),0)</f>
        <v>0.8354210090875841</v>
      </c>
      <c r="AO33" s="458">
        <f t="shared" si="17"/>
        <v>0.91213885095212632</v>
      </c>
      <c r="AP33" s="458">
        <f t="shared" si="17"/>
        <v>0.86232537732742709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15.234</v>
      </c>
      <c r="BG35" s="952">
        <f t="shared" si="2"/>
        <v>15.234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0.44845637345502931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0.35672989193386329</v>
      </c>
      <c r="AG37" s="460">
        <f t="shared" ref="AG37:AP37" si="21">IFERROR(IF(G26/AG29&gt;1,1,G26/AG29),0)</f>
        <v>0.34440052076729311</v>
      </c>
      <c r="AH37" s="460">
        <f t="shared" si="21"/>
        <v>0.32490898416818909</v>
      </c>
      <c r="AI37" s="460">
        <f t="shared" si="21"/>
        <v>0.30343125560082362</v>
      </c>
      <c r="AJ37" s="460">
        <f t="shared" si="21"/>
        <v>0.29903996482667677</v>
      </c>
      <c r="AK37" s="460">
        <f t="shared" si="21"/>
        <v>0.35712260079760533</v>
      </c>
      <c r="AL37" s="460">
        <f t="shared" si="21"/>
        <v>0.33187738259713673</v>
      </c>
      <c r="AM37" s="460">
        <f t="shared" si="21"/>
        <v>0.38733773250238424</v>
      </c>
      <c r="AN37" s="460">
        <f t="shared" si="21"/>
        <v>0.32362193744648404</v>
      </c>
      <c r="AO37" s="460">
        <f t="shared" si="21"/>
        <v>0.25883743745812643</v>
      </c>
      <c r="AP37" s="460">
        <f t="shared" si="21"/>
        <v>0.14699299627167051</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2.9350000000000001</v>
      </c>
      <c r="BG37" s="952">
        <f t="shared" si="2"/>
        <v>2.9350000000000001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0.43637059388420646</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4.5119999999999996</v>
      </c>
      <c r="BG49" s="952">
        <f t="shared" si="22"/>
        <v>4.5119999999999996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0.5283539236152287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19.463000000000001</v>
      </c>
      <c r="BG50" s="952">
        <f t="shared" si="22"/>
        <v>9.7315000000000005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1.7554032439321325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2.4630000000000001</v>
      </c>
      <c r="BG52" s="952">
        <f t="shared" ref="BG52" si="26">BF52/BE52</f>
        <v>2.4630000000000001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9.2354229902033722E-2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183.93800000000002</v>
      </c>
      <c r="G55" s="885">
        <f t="shared" ref="G55:P55" si="32">SUM(G56,G57,G60,G61,G62,G63,G64,G65,)</f>
        <v>184.12299999999999</v>
      </c>
      <c r="H55" s="885">
        <f t="shared" si="32"/>
        <v>179.56200000000001</v>
      </c>
      <c r="I55" s="885">
        <f t="shared" si="32"/>
        <v>171.851</v>
      </c>
      <c r="J55" s="885">
        <f t="shared" si="32"/>
        <v>171.29900000000001</v>
      </c>
      <c r="K55" s="885">
        <f t="shared" si="32"/>
        <v>146.845</v>
      </c>
      <c r="L55" s="885">
        <f t="shared" si="32"/>
        <v>134.941</v>
      </c>
      <c r="M55" s="885">
        <f t="shared" si="32"/>
        <v>139.524</v>
      </c>
      <c r="N55" s="885">
        <f t="shared" si="32"/>
        <v>120.752</v>
      </c>
      <c r="O55" s="885">
        <f t="shared" si="32"/>
        <v>98.356999999999999</v>
      </c>
      <c r="P55" s="886">
        <f t="shared" si="32"/>
        <v>84.100999999999999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144.57400000000001</v>
      </c>
      <c r="G56" s="887">
        <f>IFERROR(VLOOKUP(年度マスタ!$K$4&amp;"_"&amp;G$54,データシート1!$A:$CE,MATCH("bc_"&amp;$C56,データシート1!$A$1:$CE$1,0),0),0)</f>
        <v>148.922</v>
      </c>
      <c r="H56" s="887">
        <f>IFERROR(VLOOKUP(年度マスタ!$K$4&amp;"_"&amp;H$54,データシート1!$A:$CE,MATCH("bc_"&amp;$C56,データシート1!$A$1:$CE$1,0),0),0)</f>
        <v>143.11799999999999</v>
      </c>
      <c r="I56" s="887">
        <f>IFERROR(VLOOKUP(年度マスタ!$K$4&amp;"_"&amp;I$54,データシート1!$A:$CE,MATCH("bc_"&amp;$C56,データシート1!$A$1:$CE$1,0),0),0)</f>
        <v>143.096</v>
      </c>
      <c r="J56" s="887">
        <f>IFERROR(VLOOKUP(年度マスタ!$K$4&amp;"_"&amp;J$54,データシート1!$A:$CE,MATCH("bc_"&amp;$C56,データシート1!$A$1:$CE$1,0),0),0)</f>
        <v>136.94900000000001</v>
      </c>
      <c r="K56" s="887">
        <f>IFERROR(VLOOKUP(年度マスタ!$K$4&amp;"_"&amp;K$54,データシート1!$A:$CE,MATCH("bc_"&amp;$C56,データシート1!$A$1:$CE$1,0),0),0)</f>
        <v>114.40600000000001</v>
      </c>
      <c r="L56" s="887">
        <f>IFERROR(VLOOKUP(年度マスタ!$K$4&amp;"_"&amp;L$54,データシート1!$A:$CE,MATCH("bc_"&amp;$C56,データシート1!$A$1:$CE$1,0),0),0)</f>
        <v>106.693</v>
      </c>
      <c r="M56" s="887">
        <f>IFERROR(VLOOKUP(年度マスタ!$K$4&amp;"_"&amp;M$54,データシート1!$A:$CE,MATCH("bc_"&amp;$C56,データシート1!$A$1:$CE$1,0),0),0)</f>
        <v>103.93300000000001</v>
      </c>
      <c r="N56" s="887">
        <f>IFERROR(VLOOKUP(年度マスタ!$K$4&amp;"_"&amp;N$54,データシート1!$A:$CE,MATCH("bc_"&amp;$C56,データシート1!$A$1:$CE$1,0),0),0)</f>
        <v>91.960999999999999</v>
      </c>
      <c r="O56" s="887">
        <f>IFERROR(VLOOKUP(年度マスタ!$K$4&amp;"_"&amp;O$54,データシート1!$A:$CE,MATCH("bc_"&amp;$C56,データシート1!$A$1:$CE$1,0),0),0)</f>
        <v>73.557000000000002</v>
      </c>
      <c r="P56" s="888">
        <f>IFERROR(VLOOKUP(年度マスタ!$K$4&amp;"_"&amp;P$54,データシート1!$A:$CE,MATCH("bc_"&amp;$C56,データシート1!$A$1:$CE$1,0),0),0)</f>
        <v>84.100999999999999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39.363999999999997</v>
      </c>
      <c r="G57" s="887">
        <f t="shared" ref="G57:J57" si="34">SUM(G58:G59)</f>
        <v>35.201000000000001</v>
      </c>
      <c r="H57" s="887">
        <f t="shared" si="34"/>
        <v>36.444000000000003</v>
      </c>
      <c r="I57" s="887">
        <f t="shared" si="34"/>
        <v>28.754999999999999</v>
      </c>
      <c r="J57" s="887">
        <f t="shared" si="34"/>
        <v>34.35</v>
      </c>
      <c r="K57" s="887">
        <f t="shared" ref="K57:O57" si="35">SUM(K58:K59)</f>
        <v>32.439</v>
      </c>
      <c r="L57" s="887">
        <f t="shared" si="35"/>
        <v>28.248000000000001</v>
      </c>
      <c r="M57" s="887">
        <f t="shared" si="35"/>
        <v>35.591000000000001</v>
      </c>
      <c r="N57" s="887">
        <f t="shared" si="35"/>
        <v>28.791</v>
      </c>
      <c r="O57" s="887">
        <f t="shared" si="35"/>
        <v>24.8</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39.363999999999997</v>
      </c>
      <c r="G59" s="889">
        <f>IFERROR(VLOOKUP(年度マスタ!$K$4&amp;"_"&amp;G$54,データシート1!$A:$CE,MATCH("bc_"&amp;$C59,データシート1!$A$1:$CE$1,0),0),0)</f>
        <v>35.201000000000001</v>
      </c>
      <c r="H59" s="889">
        <f>IFERROR(VLOOKUP(年度マスタ!$K$4&amp;"_"&amp;H$54,データシート1!$A:$CE,MATCH("bc_"&amp;$C59,データシート1!$A$1:$CE$1,0),0),0)</f>
        <v>36.444000000000003</v>
      </c>
      <c r="I59" s="889">
        <f>IFERROR(VLOOKUP(年度マスタ!$K$4&amp;"_"&amp;I$54,データシート1!$A:$CE,MATCH("bc_"&amp;$C59,データシート1!$A$1:$CE$1,0),0),0)</f>
        <v>28.754999999999999</v>
      </c>
      <c r="J59" s="889">
        <f>IFERROR(VLOOKUP(年度マスタ!$K$4&amp;"_"&amp;J$54,データシート1!$A:$CE,MATCH("bc_"&amp;$C59,データシート1!$A$1:$CE$1,0),0),0)</f>
        <v>34.35</v>
      </c>
      <c r="K59" s="889">
        <f>IFERROR(VLOOKUP(年度マスタ!$K$4&amp;"_"&amp;K$54,データシート1!$A:$CE,MATCH("bc_"&amp;$C59,データシート1!$A$1:$CE$1,0),0),0)</f>
        <v>32.439</v>
      </c>
      <c r="L59" s="889">
        <f>IFERROR(VLOOKUP(年度マスタ!$K$4&amp;"_"&amp;L$54,データシート1!$A:$CE,MATCH("bc_"&amp;$C59,データシート1!$A$1:$CE$1,0),0),0)</f>
        <v>28.248000000000001</v>
      </c>
      <c r="M59" s="889">
        <f>IFERROR(VLOOKUP(年度マスタ!$K$4&amp;"_"&amp;M$54,データシート1!$A:$CE,MATCH("bc_"&amp;$C59,データシート1!$A$1:$CE$1,0),0),0)</f>
        <v>35.591000000000001</v>
      </c>
      <c r="N59" s="889">
        <f>IFERROR(VLOOKUP(年度マスタ!$K$4&amp;"_"&amp;N$54,データシート1!$A:$CE,MATCH("bc_"&amp;$C59,データシート1!$A$1:$CE$1,0),0),0)</f>
        <v>28.791</v>
      </c>
      <c r="O59" s="889">
        <f>IFERROR(VLOOKUP(年度マスタ!$K$4&amp;"_"&amp;O$54,データシート1!$A:$CE,MATCH("bc_"&amp;$C59,データシート1!$A$1:$CE$1,0),0),0)</f>
        <v>24.8</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7021.5</v>
      </c>
      <c r="K6" s="619">
        <f>VLOOKUP(年度マスタ!$K$4&amp;"_"&amp;K$5,データシート1!$A:$BT,MATCH("cb_"&amp;$G6,データシート1!$A$1:$BT$1,0),0)</f>
        <v>7629</v>
      </c>
      <c r="L6" s="619">
        <f>VLOOKUP(年度マスタ!$K$4&amp;"_"&amp;L$5,データシート1!$A:$BT,MATCH("cb_"&amp;$G6,データシート1!$A$1:$BT$1,0),0)</f>
        <v>8052.5999999999995</v>
      </c>
      <c r="M6" s="619">
        <f>VLOOKUP(年度マスタ!$K$4&amp;"_"&amp;M$5,データシート1!$A:$BT,MATCH("cb_"&amp;$G6,データシート1!$A$1:$BT$1,0),0)</f>
        <v>8517.5000000000018</v>
      </c>
      <c r="N6" s="619">
        <f>VLOOKUP(年度マスタ!$K$4&amp;"_"&amp;N$5,データシート1!$A:$BT,MATCH("cb_"&amp;$G6,データシート1!$A$1:$BT$1,0),0)</f>
        <v>8969.5</v>
      </c>
      <c r="O6" s="619">
        <f>VLOOKUP(年度マスタ!$K$4&amp;"_"&amp;O$5,データシート1!$A:$BT,MATCH("cb_"&amp;$G6,データシート1!$A$1:$BT$1,0),0)</f>
        <v>9416.7000000000062</v>
      </c>
      <c r="P6" s="619">
        <f>VLOOKUP(年度マスタ!$K$4&amp;"_"&amp;P$5,データシート1!$A:$BT,MATCH("cb_"&amp;$G6,データシート1!$A$1:$BT$1,0),0)</f>
        <v>9993.4000000000033</v>
      </c>
      <c r="Q6" s="619">
        <f>VLOOKUP(年度マスタ!$K$4&amp;"_"&amp;Q$5,データシート1!$A:$BT,MATCH("cb_"&amp;$G6,データシート1!$A$1:$BT$1,0),0)</f>
        <v>10863.699999999997</v>
      </c>
      <c r="R6" s="633">
        <f>VLOOKUP(年度マスタ!$K$4&amp;"_"&amp;R$5,データシート1!$A:$BT,MATCH("cb_"&amp;$G6,データシート1!$A$1:$BT$1,0),0)</f>
        <v>12390.59999999998</v>
      </c>
      <c r="S6" s="568"/>
      <c r="T6" s="190"/>
      <c r="U6" s="581"/>
      <c r="V6" s="195"/>
      <c r="W6" s="195"/>
      <c r="X6" s="195"/>
      <c r="Y6" s="196" t="s">
        <v>372</v>
      </c>
      <c r="Z6" s="663" t="s">
        <v>373</v>
      </c>
      <c r="AA6" s="663"/>
      <c r="AB6" s="663"/>
      <c r="AC6" s="664">
        <f>SUM(AC7:AC8)</f>
        <v>462430</v>
      </c>
      <c r="AD6" s="664">
        <f>SUM(AD7:AD8)</f>
        <v>625853.20200000005</v>
      </c>
      <c r="AE6" s="665">
        <f>$AD6*3600/100000000</f>
        <v>22.530715272000002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1795.3</v>
      </c>
      <c r="K7" s="617">
        <f>VLOOKUP(年度マスタ!$K$4&amp;"_"&amp;K$5,データシート1!$A:$BT,MATCH("cb_"&amp;$G7,データシート1!$A$1:$BT$1,0),0)</f>
        <v>1906.4</v>
      </c>
      <c r="L7" s="617">
        <f>VLOOKUP(年度マスタ!$K$4&amp;"_"&amp;L$5,データシート1!$A:$BT,MATCH("cb_"&amp;$G7,データシート1!$A$1:$BT$1,0),0)</f>
        <v>2015.9</v>
      </c>
      <c r="M7" s="617">
        <f>VLOOKUP(年度マスタ!$K$4&amp;"_"&amp;M$5,データシート1!$A:$BT,MATCH("cb_"&amp;$G7,データシート1!$A$1:$BT$1,0),0)</f>
        <v>2115.9</v>
      </c>
      <c r="N7" s="617">
        <f>VLOOKUP(年度マスタ!$K$4&amp;"_"&amp;N$5,データシート1!$A:$BT,MATCH("cb_"&amp;$G7,データシート1!$A$1:$BT$1,0),0)</f>
        <v>2271</v>
      </c>
      <c r="O7" s="617">
        <f>VLOOKUP(年度マスタ!$K$4&amp;"_"&amp;O$5,データシート1!$A:$BT,MATCH("cb_"&amp;$G7,データシート1!$A$1:$BT$1,0),0)</f>
        <v>2287.5</v>
      </c>
      <c r="P7" s="617">
        <f>VLOOKUP(年度マスタ!$K$4&amp;"_"&amp;P$5,データシート1!$A:$BT,MATCH("cb_"&amp;$G7,データシート1!$A$1:$BT$1,0),0)</f>
        <v>2287.5</v>
      </c>
      <c r="Q7" s="617">
        <f>VLOOKUP(年度マスタ!$K$4&amp;"_"&amp;Q$5,データシート1!$A:$BT,MATCH("cb_"&amp;$G7,データシート1!$A$1:$BT$1,0),0)</f>
        <v>2287.5</v>
      </c>
      <c r="R7" s="634">
        <f>VLOOKUP(年度マスタ!$K$4&amp;"_"&amp;R$5,データシート1!$A:$BT,MATCH("cb_"&amp;$G7,データシート1!$A$1:$BT$1,0),0)</f>
        <v>2287.5</v>
      </c>
      <c r="S7" s="568"/>
      <c r="T7" s="190"/>
      <c r="U7" s="581"/>
      <c r="V7" s="195"/>
      <c r="W7" s="195"/>
      <c r="X7" s="195"/>
      <c r="Y7" s="196" t="s">
        <v>375</v>
      </c>
      <c r="Z7" s="212" t="s">
        <v>376</v>
      </c>
      <c r="AA7" s="212"/>
      <c r="AB7" s="212"/>
      <c r="AC7" s="1022">
        <f>VLOOKUP(年度マスタ!$K$4&amp;"_"&amp;年度マスタ!$K$9,データシート3!A:AB,MATCH("ea_"&amp;$Y7&amp;"_設備",データシート3!$A$1:$AB$1,0),0)</f>
        <v>341282</v>
      </c>
      <c r="AD7" s="1022">
        <f>VLOOKUP(年度マスタ!$K$4&amp;"_"&amp;年度マスタ!$K$9,データシート3!A:AB,MATCH("ea_"&amp;$Y7&amp;"_年間発電",データシート3!$A$1:$AB$1,0),0)/10^3</f>
        <v>463117.179</v>
      </c>
      <c r="AE7" s="554">
        <f t="shared" ref="AE7:AE16" si="0">$AD7*3600/100000000</f>
        <v>16.672218444000002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121148</v>
      </c>
      <c r="AD8" s="1022">
        <f>VLOOKUP(年度マスタ!$K$4&amp;"_"&amp;年度マスタ!$K$9,データシート3!A:AB,MATCH("ea_"&amp;$Y8&amp;"_年間発電",データシート3!$A$1:$AB$1,0),0)/10^3</f>
        <v>162736.02299999999</v>
      </c>
      <c r="AE8" s="554">
        <f t="shared" si="0"/>
        <v>5.8584968279999998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8816.7999999999993</v>
      </c>
      <c r="K12" s="651">
        <f t="shared" ref="K12:Q12" si="1">SUM(K6:K11)</f>
        <v>9535.4</v>
      </c>
      <c r="L12" s="651">
        <f t="shared" si="1"/>
        <v>10068.5</v>
      </c>
      <c r="M12" s="651">
        <f t="shared" si="1"/>
        <v>10633.400000000001</v>
      </c>
      <c r="N12" s="651">
        <f t="shared" si="1"/>
        <v>11240.5</v>
      </c>
      <c r="O12" s="651">
        <f t="shared" si="1"/>
        <v>11704.200000000006</v>
      </c>
      <c r="P12" s="651">
        <f t="shared" si="1"/>
        <v>12280.900000000003</v>
      </c>
      <c r="Q12" s="651">
        <f t="shared" si="1"/>
        <v>13151.199999999997</v>
      </c>
      <c r="R12" s="652">
        <f t="shared" ref="R12" si="2">SUM(R6:R11)</f>
        <v>14678.09999999998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9.0673482199999995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49.77378161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8426.6425799999997</v>
      </c>
      <c r="K19" s="615">
        <f>K6*別紙!$C5/100*別紙!$E5/10^3</f>
        <v>9155.7154799999989</v>
      </c>
      <c r="L19" s="615">
        <f>L6*別紙!$C5/100*別紙!$E5/10^3</f>
        <v>9664.0863119999995</v>
      </c>
      <c r="M19" s="615">
        <f>M6*別紙!$C5/100*別紙!$E5/10^3</f>
        <v>10222.0221</v>
      </c>
      <c r="N19" s="615">
        <f>N6*別紙!$C5/100*別紙!$E5/10^3</f>
        <v>10764.476339999999</v>
      </c>
      <c r="O19" s="615">
        <f>O6*別紙!$C5/100*別紙!$E5/10^3</f>
        <v>11301.170004000009</v>
      </c>
      <c r="P19" s="615">
        <f>P6*別紙!$C5/100*別紙!$E5/10^3</f>
        <v>11993.279208000004</v>
      </c>
      <c r="Q19" s="615">
        <f>Q6*別紙!$C5/100*別紙!$E5/10^3</f>
        <v>13037.743643999995</v>
      </c>
      <c r="R19" s="639">
        <f>R6*別紙!$C5/100*別紙!$E5/10^3</f>
        <v>14870.206871999975</v>
      </c>
      <c r="S19" s="572"/>
      <c r="T19" s="191"/>
      <c r="U19" s="588"/>
      <c r="W19" s="201"/>
      <c r="X19" s="201"/>
      <c r="Y19" s="173"/>
      <c r="Z19" s="628" t="s">
        <v>389</v>
      </c>
      <c r="AA19" s="671"/>
      <c r="AB19" s="672"/>
      <c r="AC19" s="673">
        <f>SUM($AC$6,$AC$9,$AC$10,$AC$13)</f>
        <v>462430</v>
      </c>
      <c r="AD19" s="673">
        <f>SUM($AD$6,$AD$9,$AD$10,$AD$13)</f>
        <v>625853.20200000005</v>
      </c>
      <c r="AE19" s="674">
        <f>SUM($AE$6,$AE$9,$AE$10,$AE$13,$AE$17,$AE$18)</f>
        <v>81.371845102000009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2374.7510280000001</v>
      </c>
      <c r="K20" s="617">
        <f>K7*別紙!$C6/100*別紙!$E6/10^3</f>
        <v>2521.709664</v>
      </c>
      <c r="L20" s="617">
        <f>L7*別紙!$C6/100*別紙!$E6/10^3</f>
        <v>2666.5518839999995</v>
      </c>
      <c r="M20" s="617">
        <f>M7*別紙!$C6/100*別紙!$E6/10^3</f>
        <v>2798.8278840000003</v>
      </c>
      <c r="N20" s="617">
        <f>N7*別紙!$C6/100*別紙!$E6/10^3</f>
        <v>3003.9879599999999</v>
      </c>
      <c r="O20" s="617">
        <f>O7*別紙!$C6/100*別紙!$E6/10^3</f>
        <v>3025.8135000000002</v>
      </c>
      <c r="P20" s="617">
        <f>P7*別紙!$C6/100*別紙!$E6/10^3</f>
        <v>3025.8135000000002</v>
      </c>
      <c r="Q20" s="617">
        <f>Q7*別紙!$C6/100*別紙!$E6/10^3</f>
        <v>3025.8135000000002</v>
      </c>
      <c r="R20" s="634">
        <f>R7*別紙!$C6/100*別紙!$E6/10^3</f>
        <v>3025.8135000000002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10801.393608</v>
      </c>
      <c r="K25" s="657">
        <f t="shared" si="3"/>
        <v>11677.425143999999</v>
      </c>
      <c r="L25" s="657">
        <f t="shared" si="3"/>
        <v>12330.638196</v>
      </c>
      <c r="M25" s="657">
        <f t="shared" si="3"/>
        <v>13020.849984</v>
      </c>
      <c r="N25" s="657">
        <f t="shared" si="3"/>
        <v>13768.4643</v>
      </c>
      <c r="O25" s="657">
        <f t="shared" si="3"/>
        <v>14326.983504000009</v>
      </c>
      <c r="P25" s="657">
        <f t="shared" si="3"/>
        <v>15019.092708000004</v>
      </c>
      <c r="Q25" s="657">
        <f t="shared" si="3"/>
        <v>16063.557143999995</v>
      </c>
      <c r="R25" s="658">
        <f t="shared" ref="R25" si="4">SUM(R19:R24)</f>
        <v>17896.020371999977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787394.52439842396</v>
      </c>
      <c r="K26" s="654">
        <f>(VLOOKUP(年度マスタ!$K$4&amp;"_"&amp;K$18,データシート1!$A:$BT,MATCH("da_合計",データシート1!$A$1:$BT$1,0),0))/10^3</f>
        <v>724819.49294537329</v>
      </c>
      <c r="L26" s="654">
        <f>(VLOOKUP(年度マスタ!$K$4&amp;"_"&amp;L$18,データシート1!$A:$BT,MATCH("da_合計",データシート1!$A$1:$BT$1,0),0))/10^3</f>
        <v>756237.88852558739</v>
      </c>
      <c r="M26" s="654">
        <f>(VLOOKUP(年度マスタ!$K$4&amp;"_"&amp;M$18,データシート1!$A:$BT,MATCH("da_合計",データシート1!$A$1:$BT$1,0),0))/10^3</f>
        <v>726147.46625452512</v>
      </c>
      <c r="N26" s="654">
        <f>(VLOOKUP(年度マスタ!$K$4&amp;"_"&amp;N$18,データシート1!$A:$BT,MATCH("da_合計",データシート1!$A$1:$BT$1,0),0))/10^3</f>
        <v>730221.96941393521</v>
      </c>
      <c r="O26" s="654">
        <f>(VLOOKUP(年度マスタ!$K$4&amp;"_"&amp;O$18,データシート1!$A:$BT,MATCH("da_合計",データシート1!$A$1:$BT$1,0),0))/10^3</f>
        <v>710399.62037218735</v>
      </c>
      <c r="P26" s="654">
        <f>(VLOOKUP(年度マスタ!$K$4&amp;"_"&amp;P$18,データシート1!$A:$BT,MATCH("da_合計",データシート1!$A$1:$BT$1,0),0))/10^3</f>
        <v>728444.69795256772</v>
      </c>
      <c r="Q26" s="654">
        <f>(VLOOKUP(年度マスタ!$K$4&amp;"_"&amp;Q$18,データシート1!$A:$BT,MATCH("da_合計",データシート1!$A$1:$BT$1,0),0))/10^3</f>
        <v>750801.7220155719</v>
      </c>
      <c r="R26" s="655">
        <f>Q26</f>
        <v>750801.7220155719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1.3717892712363419E-2</v>
      </c>
      <c r="K27" s="839">
        <f t="shared" ref="K27:P27" si="5">K25/K26</f>
        <v>1.6110804493609389E-2</v>
      </c>
      <c r="L27" s="839">
        <f t="shared" si="5"/>
        <v>1.6305237258134007E-2</v>
      </c>
      <c r="M27" s="839">
        <f t="shared" si="5"/>
        <v>1.7931412817787075E-2</v>
      </c>
      <c r="N27" s="839">
        <f t="shared" si="5"/>
        <v>1.8855176749955023E-2</v>
      </c>
      <c r="O27" s="839">
        <f t="shared" si="5"/>
        <v>2.0167498817769528E-2</v>
      </c>
      <c r="P27" s="839">
        <f t="shared" si="5"/>
        <v>2.061802735363991E-2</v>
      </c>
      <c r="Q27" s="839">
        <f>Q25/Q26</f>
        <v>2.1395205515613924E-2</v>
      </c>
      <c r="R27" s="840">
        <f>R25/R26</f>
        <v>2.3835880828772003E-2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2.3835880828772003E-2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0.83357987022174096</v>
      </c>
      <c r="AA52" s="173"/>
      <c r="AB52" s="678" t="s">
        <v>413</v>
      </c>
      <c r="AC52" s="679">
        <f>$AD6</f>
        <v>625853.20200000005</v>
      </c>
      <c r="AD52" s="680">
        <f>R19+R20</f>
        <v>17896.020371999977</v>
      </c>
      <c r="AE52" s="681">
        <f t="shared" ref="AE52:AE54" si="6">IFERROR(AD52/AC52,"-")</f>
        <v>2.8594597446830631E-2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124948.52001557185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2007</v>
      </c>
      <c r="AK54" s="443">
        <f>VLOOKUP(年度マスタ!$K$4&amp;"_"&amp;AK$53,データシート1!$A$1:$BT$2000,MATCH("ca_太陽光発電（10kW未満）",データシート1!$A$1:$BT$1,0),0)</f>
        <v>2145</v>
      </c>
      <c r="AL54" s="443">
        <f>VLOOKUP(年度マスタ!$K$4&amp;"_"&amp;AL$53,データシート1!$A$1:$BT$2000,MATCH("ca_太陽光発電（10kW未満）",データシート1!$A$1:$BT$1,0),0)</f>
        <v>2249</v>
      </c>
      <c r="AM54" s="443">
        <f>VLOOKUP(年度マスタ!$K$4&amp;"_"&amp;AM$53,データシート1!$A$1:$BT$2000,MATCH("ca_太陽光発電（10kW未満）",データシート1!$A$1:$BT$1,0),0)</f>
        <v>2362</v>
      </c>
      <c r="AN54" s="443">
        <f>VLOOKUP(年度マスタ!$K$4&amp;"_"&amp;AN$53,データシート1!$A$1:$BT$2000,MATCH("ca_太陽光発電（10kW未満）",データシート1!$A$1:$BT$1,0),0)</f>
        <v>2480</v>
      </c>
      <c r="AO54" s="443">
        <f>VLOOKUP(年度マスタ!$K$4&amp;"_"&amp;AO$53,データシート1!$A$1:$BT$2000,MATCH("ca_太陽光発電（10kW未満）",データシート1!$A$1:$BT$1,0),0)</f>
        <v>2586</v>
      </c>
      <c r="AP54" s="443">
        <f>VLOOKUP(年度マスタ!$K$4&amp;"_"&amp;AP$53,データシート1!$A$1:$BT$2000,MATCH("ca_太陽光発電（10kW未満）",データシート1!$A$1:$BT$1,0),0)</f>
        <v>2721</v>
      </c>
      <c r="AQ54" s="443">
        <f>VLOOKUP(年度マスタ!$K$4&amp;"_"&amp;AQ$53,データシート1!$A$1:$BT$2000,MATCH("ca_太陽光発電（10kW未満）",データシート1!$A$1:$BT$1,0),0)</f>
        <v>2921</v>
      </c>
      <c r="AR54" s="443">
        <f>VLOOKUP(年度マスタ!$K$4&amp;"_"&amp;AR$53,データシート1!$A$1:$BT$2000,MATCH("ca_太陽光発電（10kW未満）",データシート1!$A$1:$BT$1,0),0)</f>
        <v>3254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小平市</v>
      </c>
      <c r="AZ12" s="1023" t="str">
        <f>年度マスタ!$K4</f>
        <v>13211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小平市</v>
      </c>
      <c r="AZ4" s="1038" t="str">
        <f>年度マスタ!$K4</f>
        <v>13211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11</v>
      </c>
      <c r="K7" s="702">
        <f t="shared" si="0"/>
        <v>11</v>
      </c>
      <c r="L7" s="702">
        <f t="shared" si="0"/>
        <v>10</v>
      </c>
      <c r="M7" s="702">
        <f t="shared" si="0"/>
        <v>10</v>
      </c>
      <c r="N7" s="702">
        <f t="shared" si="0"/>
        <v>10</v>
      </c>
      <c r="O7" s="702">
        <f>SUM(O8:O13)</f>
        <v>9</v>
      </c>
      <c r="P7" s="702">
        <f t="shared" si="0"/>
        <v>8</v>
      </c>
      <c r="Q7" s="703">
        <f>SUM(Q8:Q13)</f>
        <v>9</v>
      </c>
      <c r="R7" s="909">
        <f t="shared" si="0"/>
        <v>183.93799999999999</v>
      </c>
      <c r="S7" s="910">
        <f t="shared" si="0"/>
        <v>184.12299999999999</v>
      </c>
      <c r="T7" s="910">
        <f t="shared" si="0"/>
        <v>179.56200000000001</v>
      </c>
      <c r="U7" s="910">
        <f t="shared" si="0"/>
        <v>171.851</v>
      </c>
      <c r="V7" s="910">
        <f t="shared" si="0"/>
        <v>171.29900000000001</v>
      </c>
      <c r="W7" s="910">
        <f t="shared" si="0"/>
        <v>146.845</v>
      </c>
      <c r="X7" s="910">
        <f t="shared" si="0"/>
        <v>134.941</v>
      </c>
      <c r="Y7" s="910">
        <f t="shared" si="0"/>
        <v>139.524</v>
      </c>
      <c r="Z7" s="910">
        <f>SUM(Z8:Z13)</f>
        <v>120.752</v>
      </c>
      <c r="AA7" s="910">
        <f>SUM(AA8:AA13)</f>
        <v>98.356999999999999</v>
      </c>
      <c r="AB7" s="911">
        <f t="shared" si="0"/>
        <v>84.100999999999999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113.79300000000001</v>
      </c>
      <c r="S10" s="916">
        <f>VLOOKUP($D$3&amp;"_"&amp;S$3,データシート1!$A:$BU,MATCH($R$2&amp;"_"&amp;$C10,データシート1!$A$1:$BU$1,0),0)</f>
        <v>112.819</v>
      </c>
      <c r="T10" s="916">
        <f>VLOOKUP($D$3&amp;"_"&amp;T$3,データシート1!$A:$BU,MATCH($R$2&amp;"_"&amp;$C10,データシート1!$A$1:$BU$1,0),0)</f>
        <v>107.98699999999999</v>
      </c>
      <c r="U10" s="916">
        <f>VLOOKUP($D$3&amp;"_"&amp;U$3,データシート1!$A:$BU,MATCH($R$2&amp;"_"&amp;$C10,データシート1!$A$1:$BU$1,0),0)</f>
        <v>104.46599999999999</v>
      </c>
      <c r="V10" s="916">
        <f>VLOOKUP($D$3&amp;"_"&amp;V$3,データシート1!$A:$BU,MATCH($R$2&amp;"_"&amp;$C10,データシート1!$A$1:$BU$1,0),0)</f>
        <v>100.643</v>
      </c>
      <c r="W10" s="916">
        <f>VLOOKUP($D$3&amp;"_"&amp;W$3,データシート1!$A:$BU,MATCH($R$2&amp;"_"&amp;$C10,データシート1!$A$1:$BU$1,0),0)</f>
        <v>81.850999999999999</v>
      </c>
      <c r="X10" s="916">
        <f>VLOOKUP($D$3&amp;"_"&amp;X$3,データシート1!$A:$BU,MATCH($R$2&amp;"_"&amp;$C10,データシート1!$A$1:$BU$1,0),0)</f>
        <v>74.344999999999999</v>
      </c>
      <c r="Y10" s="916">
        <f>VLOOKUP($D$3&amp;"_"&amp;Y$3,データシート1!$A:$BU,MATCH($R$2&amp;"_"&amp;$C10,データシート1!$A$1:$BU$1,0),0)</f>
        <v>69.340999999999994</v>
      </c>
      <c r="Z10" s="916">
        <f>VLOOKUP($D$3&amp;"_"&amp;Z$3,データシート1!$A:$BU,MATCH($R$2&amp;"_"&amp;$C10,データシート1!$A$1:$BU$1,0),0)</f>
        <v>64.016999999999996</v>
      </c>
      <c r="AA10" s="916">
        <f>VLOOKUP($D$3&amp;"_"&amp;AA$3,データシート1!$A:$BU,MATCH($R$2&amp;"_"&amp;$C10,データシート1!$A$1:$BU$1,0),0)</f>
        <v>55.793999999999997</v>
      </c>
      <c r="AB10" s="917">
        <f>VLOOKUP($D$3&amp;"_"&amp;AB$3,データシート1!$A:$BU,MATCH($R$2&amp;"_"&amp;$C10,データシート1!$A$1:$BU$1,0),0)</f>
        <v>57.662999999999997</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70.144999999999996</v>
      </c>
      <c r="S11" s="916">
        <f>VLOOKUP($D$3&amp;"_"&amp;S$3,データシート1!$A:$BU,MATCH($R$2&amp;"_"&amp;$C11,データシート1!$A$1:$BU$1,0),0)</f>
        <v>71.304000000000002</v>
      </c>
      <c r="T11" s="916">
        <f>VLOOKUP($D$3&amp;"_"&amp;T$3,データシート1!$A:$BU,MATCH($R$2&amp;"_"&amp;$C11,データシート1!$A$1:$BU$1,0),0)</f>
        <v>71.575000000000003</v>
      </c>
      <c r="U11" s="916">
        <f>VLOOKUP($D$3&amp;"_"&amp;U$3,データシート1!$A:$BU,MATCH($R$2&amp;"_"&amp;$C11,データシート1!$A$1:$BU$1,0),0)</f>
        <v>67.385000000000005</v>
      </c>
      <c r="V11" s="916">
        <f>VLOOKUP($D$3&amp;"_"&amp;V$3,データシート1!$A:$BU,MATCH($R$2&amp;"_"&amp;$C11,データシート1!$A$1:$BU$1,0),0)</f>
        <v>70.656000000000006</v>
      </c>
      <c r="W11" s="916">
        <f>VLOOKUP($D$3&amp;"_"&amp;W$3,データシート1!$A:$BU,MATCH($R$2&amp;"_"&amp;$C11,データシート1!$A$1:$BU$1,0),0)</f>
        <v>64.994</v>
      </c>
      <c r="X11" s="916">
        <f>VLOOKUP($D$3&amp;"_"&amp;X$3,データシート1!$A:$BU,MATCH($R$2&amp;"_"&amp;$C11,データシート1!$A$1:$BU$1,0),0)</f>
        <v>60.596000000000004</v>
      </c>
      <c r="Y11" s="916">
        <f>VLOOKUP($D$3&amp;"_"&amp;Y$3,データシート1!$A:$BU,MATCH($R$2&amp;"_"&amp;$C11,データシート1!$A$1:$BU$1,0),0)</f>
        <v>70.182999999999993</v>
      </c>
      <c r="Z11" s="916">
        <f>VLOOKUP($D$3&amp;"_"&amp;Z$3,データシート1!$A:$BU,MATCH($R$2&amp;"_"&amp;$C11,データシート1!$A$1:$BU$1,0),0)</f>
        <v>56.734999999999999</v>
      </c>
      <c r="AA11" s="916">
        <f>VLOOKUP($D$3&amp;"_"&amp;AA$3,データシート1!$A:$BU,MATCH($R$2&amp;"_"&amp;$C11,データシート1!$A$1:$BU$1,0),0)</f>
        <v>42.563000000000002</v>
      </c>
      <c r="AB11" s="917">
        <f>VLOOKUP($D$3&amp;"_"&amp;AB$3,データシート1!$A:$BU,MATCH($R$2&amp;"_"&amp;$C11,データシート1!$A$1:$BU$1,0),0)</f>
        <v>26.438000000000002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113.79300000000001</v>
      </c>
      <c r="S26" s="925">
        <f>VLOOKUP($D$3&amp;"_"&amp;S$3,データシート2!$A:$SI,MATCH($R$2&amp;"_"&amp;$B26,データシート2!$A$1:$SI$1,0),0)</f>
        <v>112.819</v>
      </c>
      <c r="T26" s="925">
        <f>VLOOKUP($D$3&amp;"_"&amp;T$3,データシート2!$A:$SI,MATCH($R$2&amp;"_"&amp;$B26,データシート2!$A$1:$SI$1,0),0)</f>
        <v>107.98699999999999</v>
      </c>
      <c r="U26" s="925">
        <f>VLOOKUP($D$3&amp;"_"&amp;U$3,データシート2!$A:$SI,MATCH($R$2&amp;"_"&amp;$B26,データシート2!$A$1:$SI$1,0),0)</f>
        <v>104.46599999999999</v>
      </c>
      <c r="V26" s="925">
        <f>VLOOKUP($D$3&amp;"_"&amp;V$3,データシート2!$A:$SI,MATCH($R$2&amp;"_"&amp;$B26,データシート2!$A$1:$SI$1,0),0)</f>
        <v>100.643</v>
      </c>
      <c r="W26" s="925">
        <f>VLOOKUP($D$3&amp;"_"&amp;W$3,データシート2!$A:$SI,MATCH($R$2&amp;"_"&amp;$B26,データシート2!$A$1:$SI$1,0),0)</f>
        <v>81.850999999999999</v>
      </c>
      <c r="X26" s="925">
        <f>VLOOKUP($D$3&amp;"_"&amp;X$3,データシート2!$A:$SI,MATCH($R$2&amp;"_"&amp;$B26,データシート2!$A$1:$SI$1,0),0)</f>
        <v>74.344999999999999</v>
      </c>
      <c r="Y26" s="925">
        <f>VLOOKUP($D$3&amp;"_"&amp;Y$3,データシート2!$A:$SI,MATCH($R$2&amp;"_"&amp;$B26,データシート2!$A$1:$SI$1,0),0)</f>
        <v>69.340999999999994</v>
      </c>
      <c r="Z26" s="925">
        <f>VLOOKUP($D$3&amp;"_"&amp;Z$3,データシート2!$A:$SI,MATCH($R$2&amp;"_"&amp;$B26,データシート2!$A$1:$SI$1,0),0)</f>
        <v>64.016999999999996</v>
      </c>
      <c r="AA26" s="925">
        <f>VLOOKUP($D$3&amp;"_"&amp;AA$3,データシート2!$A:$SI,MATCH($R$2&amp;"_"&amp;$B26,データシート2!$A$1:$SI$1,0),0)</f>
        <v>55.793999999999997</v>
      </c>
      <c r="AB26" s="926">
        <f>VLOOKUP($D$3&amp;"_"&amp;AB$3,データシート2!$A:$SI,MATCH($R$2&amp;"_"&amp;$B26,データシート2!$A$1:$SI$1,0),0)</f>
        <v>57.662999999999997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9.0960000000000001</v>
      </c>
      <c r="S27" s="928">
        <f>VLOOKUP($D$3&amp;"_"&amp;S$3,データシート2!$A:$SI,MATCH($R$2&amp;"_"&amp;$C27,データシート2!$A$1:$SI$1,0),0)</f>
        <v>10.855</v>
      </c>
      <c r="T27" s="928">
        <f>VLOOKUP($D$3&amp;"_"&amp;T$3,データシート2!$A:$SI,MATCH($R$2&amp;"_"&amp;$C27,データシート2!$A$1:$SI$1,0),0)</f>
        <v>12.332000000000001</v>
      </c>
      <c r="U27" s="928">
        <f>VLOOKUP($D$3&amp;"_"&amp;U$3,データシート2!$A:$SI,MATCH($R$2&amp;"_"&amp;$C27,データシート2!$A$1:$SI$1,0),0)</f>
        <v>11.522</v>
      </c>
      <c r="V27" s="928">
        <f>VLOOKUP($D$3&amp;"_"&amp;V$3,データシート2!$A:$SI,MATCH($R$2&amp;"_"&amp;$C27,データシート2!$A$1:$SI$1,0),0)</f>
        <v>11.214</v>
      </c>
      <c r="W27" s="928">
        <f>VLOOKUP($D$3&amp;"_"&amp;W$3,データシート2!$A:$SI,MATCH($R$2&amp;"_"&amp;$C27,データシート2!$A$1:$SI$1,0),0)</f>
        <v>11.202999999999999</v>
      </c>
      <c r="X27" s="928">
        <f>VLOOKUP($D$3&amp;"_"&amp;X$3,データシート2!$A:$SI,MATCH($R$2&amp;"_"&amp;$C27,データシート2!$A$1:$SI$1,0),0)</f>
        <v>11.071</v>
      </c>
      <c r="Y27" s="928">
        <f>VLOOKUP($D$3&amp;"_"&amp;Y$3,データシート2!$A:$SI,MATCH($R$2&amp;"_"&amp;$C27,データシート2!$A$1:$SI$1,0),0)</f>
        <v>7.66</v>
      </c>
      <c r="Z27" s="928">
        <f>VLOOKUP($D$3&amp;"_"&amp;Z$3,データシート2!$A:$SI,MATCH($R$2&amp;"_"&amp;$C27,データシート2!$A$1:$SI$1,0),0)</f>
        <v>7.5720000000000001</v>
      </c>
      <c r="AA27" s="928">
        <f>VLOOKUP($D$3&amp;"_"&amp;AA$3,データシート2!$A:$SI,MATCH($R$2&amp;"_"&amp;$C27,データシート2!$A$1:$SI$1,0),0)</f>
        <v>7.5419999999999998</v>
      </c>
      <c r="AB27" s="929">
        <f>VLOOKUP($D$3&amp;"_"&amp;AB$3,データシート2!$A:$SI,MATCH($R$2&amp;"_"&amp;$C27,データシート2!$A$1:$SI$1,0),0)</f>
        <v>7.35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88.47</v>
      </c>
      <c r="S39" s="938">
        <f>VLOOKUP($D$3&amp;"_"&amp;S$3,データシート2!$A:$SI,MATCH($R$2&amp;"_"&amp;$C39,データシート2!$A$1:$SI$1,0),0)</f>
        <v>82.494</v>
      </c>
      <c r="T39" s="938">
        <f>VLOOKUP($D$3&amp;"_"&amp;T$3,データシート2!$A:$SI,MATCH($R$2&amp;"_"&amp;$C39,データシート2!$A$1:$SI$1,0),0)</f>
        <v>73.963999999999999</v>
      </c>
      <c r="U39" s="938">
        <f>VLOOKUP($D$3&amp;"_"&amp;U$3,データシート2!$A:$SI,MATCH($R$2&amp;"_"&amp;$C39,データシート2!$A$1:$SI$1,0),0)</f>
        <v>72.5</v>
      </c>
      <c r="V39" s="938">
        <f>VLOOKUP($D$3&amp;"_"&amp;V$3,データシート2!$A:$SI,MATCH($R$2&amp;"_"&amp;$C39,データシート2!$A$1:$SI$1,0),0)</f>
        <v>62.033000000000001</v>
      </c>
      <c r="W39" s="938">
        <f>VLOOKUP($D$3&amp;"_"&amp;W$3,データシート2!$A:$SI,MATCH($R$2&amp;"_"&amp;$C39,データシート2!$A$1:$SI$1,0),0)</f>
        <v>44.557000000000002</v>
      </c>
      <c r="X39" s="938">
        <f>VLOOKUP($D$3&amp;"_"&amp;X$3,データシート2!$A:$SI,MATCH($R$2&amp;"_"&amp;$C39,データシート2!$A$1:$SI$1,0),0)</f>
        <v>38.555999999999997</v>
      </c>
      <c r="Y39" s="938">
        <f>VLOOKUP($D$3&amp;"_"&amp;Y$3,データシート2!$A:$SI,MATCH($R$2&amp;"_"&amp;$C39,データシート2!$A$1:$SI$1,0),0)</f>
        <v>37.933999999999997</v>
      </c>
      <c r="Z39" s="938">
        <f>VLOOKUP($D$3&amp;"_"&amp;Z$3,データシート2!$A:$SI,MATCH($R$2&amp;"_"&amp;$C39,データシート2!$A$1:$SI$1,0),0)</f>
        <v>35.713000000000001</v>
      </c>
      <c r="AA39" s="938">
        <f>VLOOKUP($D$3&amp;"_"&amp;AA$3,データシート2!$A:$SI,MATCH($R$2&amp;"_"&amp;$C39,データシート2!$A$1:$SI$1,0),0)</f>
        <v>30.033000000000001</v>
      </c>
      <c r="AB39" s="939">
        <f>VLOOKUP($D$3&amp;"_"&amp;AB$3,データシート2!$A:$SI,MATCH($R$2&amp;"_"&amp;$C39,データシート2!$A$1:$SI$1,0),0)</f>
        <v>32.143999999999998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13.401999999999999</v>
      </c>
      <c r="S48" s="938">
        <f>VLOOKUP($D$3&amp;"_"&amp;S$3,データシート2!$A:$SI,MATCH($R$2&amp;"_"&amp;$C48,データシート2!$A$1:$SI$1,0),0)</f>
        <v>16.286999999999999</v>
      </c>
      <c r="T48" s="938">
        <f>VLOOKUP($D$3&amp;"_"&amp;T$3,データシート2!$A:$SI,MATCH($R$2&amp;"_"&amp;$C48,データシート2!$A$1:$SI$1,0),0)</f>
        <v>17.5</v>
      </c>
      <c r="U48" s="938">
        <f>VLOOKUP($D$3&amp;"_"&amp;U$3,データシート2!$A:$SI,MATCH($R$2&amp;"_"&amp;$C48,データシート2!$A$1:$SI$1,0),0)</f>
        <v>16.686</v>
      </c>
      <c r="V48" s="938">
        <f>VLOOKUP($D$3&amp;"_"&amp;V$3,データシート2!$A:$SI,MATCH($R$2&amp;"_"&amp;$C48,データシート2!$A$1:$SI$1,0),0)</f>
        <v>23.661999999999999</v>
      </c>
      <c r="W48" s="938">
        <f>VLOOKUP($D$3&amp;"_"&amp;W$3,データシート2!$A:$SI,MATCH($R$2&amp;"_"&amp;$C48,データシート2!$A$1:$SI$1,0),0)</f>
        <v>22.446999999999999</v>
      </c>
      <c r="X48" s="938">
        <f>VLOOKUP($D$3&amp;"_"&amp;X$3,データシート2!$A:$SI,MATCH($R$2&amp;"_"&amp;$C48,データシート2!$A$1:$SI$1,0),0)</f>
        <v>21.268000000000001</v>
      </c>
      <c r="Y48" s="938">
        <f>VLOOKUP($D$3&amp;"_"&amp;Y$3,データシート2!$A:$SI,MATCH($R$2&amp;"_"&amp;$C48,データシート2!$A$1:$SI$1,0),0)</f>
        <v>20.449000000000002</v>
      </c>
      <c r="Z48" s="938">
        <f>VLOOKUP($D$3&amp;"_"&amp;Z$3,データシート2!$A:$SI,MATCH($R$2&amp;"_"&amp;$C48,データシート2!$A$1:$SI$1,0),0)</f>
        <v>17.477</v>
      </c>
      <c r="AA48" s="938">
        <f>VLOOKUP($D$3&amp;"_"&amp;AA$3,データシート2!$A:$SI,MATCH($R$2&amp;"_"&amp;$C48,データシート2!$A$1:$SI$1,0),0)</f>
        <v>15.295</v>
      </c>
      <c r="AB48" s="939">
        <f>VLOOKUP($D$3&amp;"_"&amp;AB$3,データシート2!$A:$SI,MATCH($R$2&amp;"_"&amp;$C48,データシート2!$A$1:$SI$1,0),0)</f>
        <v>15.234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2.8250000000000002</v>
      </c>
      <c r="S50" s="938">
        <f>VLOOKUP($D$3&amp;"_"&amp;S$3,データシート2!$A:$SI,MATCH($R$2&amp;"_"&amp;$C50,データシート2!$A$1:$SI$1,0),0)</f>
        <v>3.1829999999999998</v>
      </c>
      <c r="T50" s="938">
        <f>VLOOKUP($D$3&amp;"_"&amp;T$3,データシート2!$A:$SI,MATCH($R$2&amp;"_"&amp;$C50,データシート2!$A$1:$SI$1,0),0)</f>
        <v>4.1909999999999998</v>
      </c>
      <c r="U50" s="938">
        <f>VLOOKUP($D$3&amp;"_"&amp;U$3,データシート2!$A:$SI,MATCH($R$2&amp;"_"&amp;$C50,データシート2!$A$1:$SI$1,0),0)</f>
        <v>3.758</v>
      </c>
      <c r="V50" s="938">
        <f>VLOOKUP($D$3&amp;"_"&amp;V$3,データシート2!$A:$SI,MATCH($R$2&amp;"_"&amp;$C50,データシート2!$A$1:$SI$1,0),0)</f>
        <v>3.734</v>
      </c>
      <c r="W50" s="938">
        <f>VLOOKUP($D$3&amp;"_"&amp;W$3,データシート2!$A:$SI,MATCH($R$2&amp;"_"&amp;$C50,データシート2!$A$1:$SI$1,0),0)</f>
        <v>3.6440000000000001</v>
      </c>
      <c r="X50" s="938">
        <f>VLOOKUP($D$3&amp;"_"&amp;X$3,データシート2!$A:$SI,MATCH($R$2&amp;"_"&amp;$C50,データシート2!$A$1:$SI$1,0),0)</f>
        <v>3.45</v>
      </c>
      <c r="Y50" s="938">
        <f>VLOOKUP($D$3&amp;"_"&amp;Y$3,データシート2!$A:$SI,MATCH($R$2&amp;"_"&amp;$C50,データシート2!$A$1:$SI$1,0),0)</f>
        <v>3.298</v>
      </c>
      <c r="Z50" s="938">
        <f>VLOOKUP($D$3&amp;"_"&amp;Z$3,データシート2!$A:$SI,MATCH($R$2&amp;"_"&amp;$C50,データシート2!$A$1:$SI$1,0),0)</f>
        <v>3.2549999999999999</v>
      </c>
      <c r="AA50" s="938">
        <f>VLOOKUP($D$3&amp;"_"&amp;AA$3,データシート2!$A:$SI,MATCH($R$2&amp;"_"&amp;$C50,データシート2!$A$1:$SI$1,0),0)</f>
        <v>2.9239999999999999</v>
      </c>
      <c r="AB50" s="939">
        <f>VLOOKUP($D$3&amp;"_"&amp;AB$3,データシート2!$A:$SI,MATCH($R$2&amp;"_"&amp;$C50,データシート2!$A$1:$SI$1,0),0)</f>
        <v>2.9350000000000001</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2.7149999999999999</v>
      </c>
      <c r="S62" s="925">
        <f>VLOOKUP($D$3&amp;"_"&amp;S$3,データシート2!$A:$SI,MATCH($R$2&amp;"_"&amp;$B62,データシート2!$A$1:$SI$1,0),0)</f>
        <v>3.536</v>
      </c>
      <c r="T62" s="925">
        <f>VLOOKUP($D$3&amp;"_"&amp;T$3,データシート2!$A:$SI,MATCH($R$2&amp;"_"&amp;$B62,データシート2!$A$1:$SI$1,0),0)</f>
        <v>3.9460000000000002</v>
      </c>
      <c r="U62" s="925">
        <f>VLOOKUP($D$3&amp;"_"&amp;U$3,データシート2!$A:$SI,MATCH($R$2&amp;"_"&amp;$B62,データシート2!$A$1:$SI$1,0),0)</f>
        <v>4.0910000000000002</v>
      </c>
      <c r="V62" s="925">
        <f>VLOOKUP($D$3&amp;"_"&amp;V$3,データシート2!$A:$SI,MATCH($R$2&amp;"_"&amp;$B62,データシート2!$A$1:$SI$1,0),0)</f>
        <v>3.5169999999999999</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2.383</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1</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2.7149999999999999</v>
      </c>
      <c r="S65" s="938">
        <f>VLOOKUP($D$3&amp;"_"&amp;S$3,データシート2!$A:$SI,MATCH($R$2&amp;"_"&amp;$C65,データシート2!$A$1:$SI$1,0),0)</f>
        <v>3.536</v>
      </c>
      <c r="T65" s="938">
        <f>VLOOKUP($D$3&amp;"_"&amp;T$3,データシート2!$A:$SI,MATCH($R$2&amp;"_"&amp;$C65,データシート2!$A$1:$SI$1,0),0)</f>
        <v>3.9460000000000002</v>
      </c>
      <c r="U65" s="938">
        <f>VLOOKUP($D$3&amp;"_"&amp;U$3,データシート2!$A:$SI,MATCH($R$2&amp;"_"&amp;$C65,データシート2!$A$1:$SI$1,0),0)</f>
        <v>4.0910000000000002</v>
      </c>
      <c r="V65" s="938">
        <f>VLOOKUP($D$3&amp;"_"&amp;V$3,データシート2!$A:$SI,MATCH($R$2&amp;"_"&amp;$C65,データシート2!$A$1:$SI$1,0),0)</f>
        <v>3.5169999999999999</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2.383</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4.6509999999999998</v>
      </c>
      <c r="S114" s="925">
        <f>VLOOKUP($D$3&amp;"_"&amp;S$3,データシート2!$A:$SI,MATCH($R$2&amp;"_"&amp;$B114,データシート2!$A$1:$SI$1,0),0)</f>
        <v>4.7919999999999998</v>
      </c>
      <c r="T114" s="925">
        <f>VLOOKUP($D$3&amp;"_"&amp;T$3,データシート2!$A:$SI,MATCH($R$2&amp;"_"&amp;$B114,データシート2!$A$1:$SI$1,0),0)</f>
        <v>5.1840000000000002</v>
      </c>
      <c r="U114" s="925">
        <f>VLOOKUP($D$3&amp;"_"&amp;U$3,データシート2!$A:$SI,MATCH($R$2&amp;"_"&amp;$B114,データシート2!$A$1:$SI$1,0),0)</f>
        <v>4.9290000000000003</v>
      </c>
      <c r="V114" s="925">
        <f>VLOOKUP($D$3&amp;"_"&amp;V$3,データシート2!$A:$SI,MATCH($R$2&amp;"_"&amp;$B114,データシート2!$A$1:$SI$1,0),0)</f>
        <v>5.1139999999999999</v>
      </c>
      <c r="W114" s="925">
        <f>VLOOKUP($D$3&amp;"_"&amp;W$3,データシート2!$A:$SI,MATCH($R$2&amp;"_"&amp;$B114,データシート2!$A$1:$SI$1,0),0)</f>
        <v>4.9850000000000003</v>
      </c>
      <c r="X114" s="925">
        <f>VLOOKUP($D$3&amp;"_"&amp;X$3,データシート2!$A:$SI,MATCH($R$2&amp;"_"&amp;$B114,データシート2!$A$1:$SI$1,0),0)</f>
        <v>4.9859999999999998</v>
      </c>
      <c r="Y114" s="925">
        <f>VLOOKUP($D$3&amp;"_"&amp;Y$3,データシート2!$A:$SI,MATCH($R$2&amp;"_"&amp;$B114,データシート2!$A$1:$SI$1,0),0)</f>
        <v>5.0049999999999999</v>
      </c>
      <c r="Z114" s="925">
        <f>VLOOKUP($D$3&amp;"_"&amp;Z$3,データシート2!$A:$SI,MATCH($R$2&amp;"_"&amp;$B114,データシート2!$A$1:$SI$1,0),0)</f>
        <v>5.0010000000000003</v>
      </c>
      <c r="AA114" s="925">
        <f>VLOOKUP($D$3&amp;"_"&amp;AA$3,データシート2!$A:$SI,MATCH($R$2&amp;"_"&amp;$B114,データシート2!$A$1:$SI$1,0),0)</f>
        <v>4.59</v>
      </c>
      <c r="AB114" s="926">
        <f>VLOOKUP($D$3&amp;"_"&amp;AB$3,データシート2!$A:$SI,MATCH($R$2&amp;"_"&amp;$B114,データシート2!$A$1:$SI$1,0),0)</f>
        <v>4.5119999999999996</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4.6509999999999998</v>
      </c>
      <c r="S115" s="928">
        <f>VLOOKUP($D$3&amp;"_"&amp;S$3,データシート2!$A:$SI,MATCH($R$2&amp;"_"&amp;$C115,データシート2!$A$1:$SI$1,0),0)</f>
        <v>4.7919999999999998</v>
      </c>
      <c r="T115" s="928">
        <f>VLOOKUP($D$3&amp;"_"&amp;T$3,データシート2!$A:$SI,MATCH($R$2&amp;"_"&amp;$C115,データシート2!$A$1:$SI$1,0),0)</f>
        <v>5.1840000000000002</v>
      </c>
      <c r="U115" s="928">
        <f>VLOOKUP($D$3&amp;"_"&amp;U$3,データシート2!$A:$SI,MATCH($R$2&amp;"_"&amp;$C115,データシート2!$A$1:$SI$1,0),0)</f>
        <v>4.9290000000000003</v>
      </c>
      <c r="V115" s="928">
        <f>VLOOKUP($D$3&amp;"_"&amp;V$3,データシート2!$A:$SI,MATCH($R$2&amp;"_"&amp;$C115,データシート2!$A$1:$SI$1,0),0)</f>
        <v>5.1139999999999999</v>
      </c>
      <c r="W115" s="928">
        <f>VLOOKUP($D$3&amp;"_"&amp;W$3,データシート2!$A:$SI,MATCH($R$2&amp;"_"&amp;$C115,データシート2!$A$1:$SI$1,0),0)</f>
        <v>4.9850000000000003</v>
      </c>
      <c r="X115" s="928">
        <f>VLOOKUP($D$3&amp;"_"&amp;X$3,データシート2!$A:$SI,MATCH($R$2&amp;"_"&amp;$C115,データシート2!$A$1:$SI$1,0),0)</f>
        <v>4.9859999999999998</v>
      </c>
      <c r="Y115" s="928">
        <f>VLOOKUP($D$3&amp;"_"&amp;Y$3,データシート2!$A:$SI,MATCH($R$2&amp;"_"&amp;$C115,データシート2!$A$1:$SI$1,0),0)</f>
        <v>5.0049999999999999</v>
      </c>
      <c r="Z115" s="928">
        <f>VLOOKUP($D$3&amp;"_"&amp;Z$3,データシート2!$A:$SI,MATCH($R$2&amp;"_"&amp;$C115,データシート2!$A$1:$SI$1,0),0)</f>
        <v>5.0010000000000003</v>
      </c>
      <c r="AA115" s="928">
        <f>VLOOKUP($D$3&amp;"_"&amp;AA$3,データシート2!$A:$SI,MATCH($R$2&amp;"_"&amp;$C115,データシート2!$A$1:$SI$1,0),0)</f>
        <v>4.59</v>
      </c>
      <c r="AB115" s="929">
        <f>VLOOKUP($D$3&amp;"_"&amp;AB$3,データシート2!$A:$SI,MATCH($R$2&amp;"_"&amp;$C115,データシート2!$A$1:$SI$1,0),0)</f>
        <v>4.5119999999999996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20.654</v>
      </c>
      <c r="S117" s="925">
        <f>VLOOKUP($D$3&amp;"_"&amp;S$3,データシート2!$A:$SI,MATCH($R$2&amp;"_"&amp;$B117,データシート2!$A$1:$SI$1,0),0)</f>
        <v>24.321000000000002</v>
      </c>
      <c r="T117" s="925">
        <f>VLOOKUP($D$3&amp;"_"&amp;T$3,データシート2!$A:$SI,MATCH($R$2&amp;"_"&amp;$B117,データシート2!$A$1:$SI$1,0),0)</f>
        <v>26.001000000000001</v>
      </c>
      <c r="U117" s="925">
        <f>VLOOKUP($D$3&amp;"_"&amp;U$3,データシート2!$A:$SI,MATCH($R$2&amp;"_"&amp;$B117,データシート2!$A$1:$SI$1,0),0)</f>
        <v>25.786999999999999</v>
      </c>
      <c r="V117" s="925">
        <f>VLOOKUP($D$3&amp;"_"&amp;V$3,データシート2!$A:$SI,MATCH($R$2&amp;"_"&amp;$B117,データシート2!$A$1:$SI$1,0),0)</f>
        <v>23.9</v>
      </c>
      <c r="W117" s="925">
        <f>VLOOKUP($D$3&amp;"_"&amp;W$3,データシート2!$A:$SI,MATCH($R$2&amp;"_"&amp;$B117,データシート2!$A$1:$SI$1,0),0)</f>
        <v>24.027000000000001</v>
      </c>
      <c r="X117" s="925">
        <f>VLOOKUP($D$3&amp;"_"&amp;X$3,データシート2!$A:$SI,MATCH($R$2&amp;"_"&amp;$B117,データシート2!$A$1:$SI$1,0),0)</f>
        <v>23.908999999999999</v>
      </c>
      <c r="Y117" s="925">
        <f>VLOOKUP($D$3&amp;"_"&amp;Y$3,データシート2!$A:$SI,MATCH($R$2&amp;"_"&amp;$B117,データシート2!$A$1:$SI$1,0),0)</f>
        <v>23.678999999999998</v>
      </c>
      <c r="Z117" s="925">
        <f>VLOOKUP($D$3&amp;"_"&amp;Z$3,データシート2!$A:$SI,MATCH($R$2&amp;"_"&amp;$B117,データシート2!$A$1:$SI$1,0),0)</f>
        <v>19.585999999999999</v>
      </c>
      <c r="AA117" s="925">
        <f>VLOOKUP($D$3&amp;"_"&amp;AA$3,データシート2!$A:$SI,MATCH($R$2&amp;"_"&amp;$B117,データシート2!$A$1:$SI$1,0),0)</f>
        <v>9.86</v>
      </c>
      <c r="AB117" s="926">
        <f>VLOOKUP($D$3&amp;"_"&amp;AB$3,データシート2!$A:$SI,MATCH($R$2&amp;"_"&amp;$B117,データシート2!$A$1:$SI$1,0),0)</f>
        <v>19.463000000000001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20.654</v>
      </c>
      <c r="S118" s="928">
        <f>VLOOKUP($D$3&amp;"_"&amp;S$3,データシート2!$A:$SI,MATCH($R$2&amp;"_"&amp;$C118,データシート2!$A$1:$SI$1,0),0)</f>
        <v>24.321000000000002</v>
      </c>
      <c r="T118" s="928">
        <f>VLOOKUP($D$3&amp;"_"&amp;T$3,データシート2!$A:$SI,MATCH($R$2&amp;"_"&amp;$C118,データシート2!$A$1:$SI$1,0),0)</f>
        <v>26.001000000000001</v>
      </c>
      <c r="U118" s="928">
        <f>VLOOKUP($D$3&amp;"_"&amp;U$3,データシート2!$A:$SI,MATCH($R$2&amp;"_"&amp;$C118,データシート2!$A$1:$SI$1,0),0)</f>
        <v>25.786999999999999</v>
      </c>
      <c r="V118" s="928">
        <f>VLOOKUP($D$3&amp;"_"&amp;V$3,データシート2!$A:$SI,MATCH($R$2&amp;"_"&amp;$C118,データシート2!$A$1:$SI$1,0),0)</f>
        <v>23.9</v>
      </c>
      <c r="W118" s="928">
        <f>VLOOKUP($D$3&amp;"_"&amp;W$3,データシート2!$A:$SI,MATCH($R$2&amp;"_"&amp;$C118,データシート2!$A$1:$SI$1,0),0)</f>
        <v>24.027000000000001</v>
      </c>
      <c r="X118" s="928">
        <f>VLOOKUP($D$3&amp;"_"&amp;X$3,データシート2!$A:$SI,MATCH($R$2&amp;"_"&amp;$C118,データシート2!$A$1:$SI$1,0),0)</f>
        <v>23.908999999999999</v>
      </c>
      <c r="Y118" s="928">
        <f>VLOOKUP($D$3&amp;"_"&amp;Y$3,データシート2!$A:$SI,MATCH($R$2&amp;"_"&amp;$C118,データシート2!$A$1:$SI$1,0),0)</f>
        <v>23.678999999999998</v>
      </c>
      <c r="Z118" s="928">
        <f>VLOOKUP($D$3&amp;"_"&amp;Z$3,データシート2!$A:$SI,MATCH($R$2&amp;"_"&amp;$C118,データシート2!$A$1:$SI$1,0),0)</f>
        <v>19.585999999999999</v>
      </c>
      <c r="AA118" s="928">
        <f>VLOOKUP($D$3&amp;"_"&amp;AA$3,データシート2!$A:$SI,MATCH($R$2&amp;"_"&amp;$C118,データシート2!$A$1:$SI$1,0),0)</f>
        <v>9.86</v>
      </c>
      <c r="AB118" s="929">
        <f>VLOOKUP($D$3&amp;"_"&amp;AB$3,データシート2!$A:$SI,MATCH($R$2&amp;"_"&amp;$C118,データシート2!$A$1:$SI$1,0),0)</f>
        <v>19.463000000000001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42.125</v>
      </c>
      <c r="S124" s="925">
        <f>VLOOKUP($D$3&amp;"_"&amp;S$3,データシート2!$A:$SI,MATCH($R$2&amp;"_"&amp;$B124,データシート2!$A$1:$SI$1,0),0)</f>
        <v>38.655000000000001</v>
      </c>
      <c r="T124" s="925">
        <f>VLOOKUP($D$3&amp;"_"&amp;T$3,データシート2!$A:$SI,MATCH($R$2&amp;"_"&amp;$B124,データシート2!$A$1:$SI$1,0),0)</f>
        <v>36.444000000000003</v>
      </c>
      <c r="U124" s="925">
        <f>VLOOKUP($D$3&amp;"_"&amp;U$3,データシート2!$A:$SI,MATCH($R$2&amp;"_"&amp;$B124,データシート2!$A$1:$SI$1,0),0)</f>
        <v>32.578000000000003</v>
      </c>
      <c r="V124" s="925">
        <f>VLOOKUP($D$3&amp;"_"&amp;V$3,データシート2!$A:$SI,MATCH($R$2&amp;"_"&amp;$B124,データシート2!$A$1:$SI$1,0),0)</f>
        <v>38.125</v>
      </c>
      <c r="W124" s="925">
        <f>VLOOKUP($D$3&amp;"_"&amp;W$3,データシート2!$A:$SI,MATCH($R$2&amp;"_"&amp;$B124,データシート2!$A$1:$SI$1,0),0)</f>
        <v>35.981999999999999</v>
      </c>
      <c r="X124" s="925">
        <f>VLOOKUP($D$3&amp;"_"&amp;X$3,データシート2!$A:$SI,MATCH($R$2&amp;"_"&amp;$B124,データシート2!$A$1:$SI$1,0),0)</f>
        <v>31.701000000000001</v>
      </c>
      <c r="Y124" s="925">
        <f>VLOOKUP($D$3&amp;"_"&amp;Y$3,データシート2!$A:$SI,MATCH($R$2&amp;"_"&amp;$B124,データシート2!$A$1:$SI$1,0),0)</f>
        <v>39.116</v>
      </c>
      <c r="Z124" s="925">
        <f>VLOOKUP($D$3&amp;"_"&amp;Z$3,データシート2!$A:$SI,MATCH($R$2&amp;"_"&amp;$B124,データシート2!$A$1:$SI$1,0),0)</f>
        <v>32.148000000000003</v>
      </c>
      <c r="AA124" s="925">
        <f>VLOOKUP($D$3&amp;"_"&amp;AA$3,データシート2!$A:$SI,MATCH($R$2&amp;"_"&amp;$B124,データシート2!$A$1:$SI$1,0),0)</f>
        <v>28.113</v>
      </c>
      <c r="AB124" s="926">
        <f>VLOOKUP($D$3&amp;"_"&amp;AB$3,データシート2!$A:$SI,MATCH($R$2&amp;"_"&amp;$B124,データシート2!$A$1:$SI$1,0),0)</f>
        <v>2.4630000000000001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42.125</v>
      </c>
      <c r="S125" s="941">
        <f>VLOOKUP($D$3&amp;"_"&amp;S$3,データシート2!$A:$SI,MATCH($R$2&amp;"_"&amp;$C125,データシート2!$A$1:$SI$1,0),0)</f>
        <v>38.655000000000001</v>
      </c>
      <c r="T125" s="941">
        <f>VLOOKUP($D$3&amp;"_"&amp;T$3,データシート2!$A:$SI,MATCH($R$2&amp;"_"&amp;$C125,データシート2!$A$1:$SI$1,0),0)</f>
        <v>36.444000000000003</v>
      </c>
      <c r="U125" s="941">
        <f>VLOOKUP($D$3&amp;"_"&amp;U$3,データシート2!$A:$SI,MATCH($R$2&amp;"_"&amp;$C125,データシート2!$A$1:$SI$1,0),0)</f>
        <v>32.578000000000003</v>
      </c>
      <c r="V125" s="941">
        <f>VLOOKUP($D$3&amp;"_"&amp;V$3,データシート2!$A:$SI,MATCH($R$2&amp;"_"&amp;$C125,データシート2!$A$1:$SI$1,0),0)</f>
        <v>38.125</v>
      </c>
      <c r="W125" s="941">
        <f>VLOOKUP($D$3&amp;"_"&amp;W$3,データシート2!$A:$SI,MATCH($R$2&amp;"_"&amp;$C125,データシート2!$A$1:$SI$1,0),0)</f>
        <v>35.981999999999999</v>
      </c>
      <c r="X125" s="941">
        <f>VLOOKUP($D$3&amp;"_"&amp;X$3,データシート2!$A:$SI,MATCH($R$2&amp;"_"&amp;$C125,データシート2!$A$1:$SI$1,0),0)</f>
        <v>31.701000000000001</v>
      </c>
      <c r="Y125" s="941">
        <f>VLOOKUP($D$3&amp;"_"&amp;Y$3,データシート2!$A:$SI,MATCH($R$2&amp;"_"&amp;$C125,データシート2!$A$1:$SI$1,0),0)</f>
        <v>39.116</v>
      </c>
      <c r="Z125" s="941">
        <f>VLOOKUP($D$3&amp;"_"&amp;Z$3,データシート2!$A:$SI,MATCH($R$2&amp;"_"&amp;$C125,データシート2!$A$1:$SI$1,0),0)</f>
        <v>32.148000000000003</v>
      </c>
      <c r="AA125" s="941">
        <f>VLOOKUP($D$3&amp;"_"&amp;AA$3,データシート2!$A:$SI,MATCH($R$2&amp;"_"&amp;$C125,データシート2!$A$1:$SI$1,0),0)</f>
        <v>28.113</v>
      </c>
      <c r="AB125" s="942">
        <f>VLOOKUP($D$3&amp;"_"&amp;AB$3,データシート2!$A:$SI,MATCH($R$2&amp;"_"&amp;$C125,データシート2!$A$1:$SI$1,0),0)</f>
        <v>2.4630000000000001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2025-03-04T09:29:56Z</dcterms:created>
  <dcterms:modified xsi:type="dcterms:W3CDTF">2025-03-04T09:29:56Z</dcterms:modified>
  <cp:category/>
  <cp:contentStatus/>
</cp:coreProperties>
</file>