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B8C1EF5-3BEA-41C1-990F-D7EED5AAE7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<sst xmlns="http://schemas.openxmlformats.org/spreadsheetml/2006/main" count="16797" uniqueCount="2548">
  <si>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</si>
  <si>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</si>
  <si>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</si>
  <si>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</si>
  <si>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</si>
  <si>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</si>
  <si>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</si>
  <si>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</si>
  <si>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</si>
  <si>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</si>
  <si>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</si>
  <si>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</si>
  <si>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</si>
  <si>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</si>
  <si>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</si>
  <si>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</si>
  <si>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</si>
  <si>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</si>
  <si>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</si>
  <si>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</si>
  <si>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</si>
  <si>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</si>
  <si>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</si>
  <si>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</si>
  <si>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</si>
  <si>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</si>
  <si>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</si>
  <si>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</si>
  <si>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</si>
  <si>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</si>
  <si>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</si>
  <si>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</si>
  <si>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</si>
  <si>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</si>
  <si>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</si>
  <si>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</si>
  <si>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</si>
  <si>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</si>
  <si>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</si>
  <si>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</si>
  <si>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</si>
  <si>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</si>
  <si>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</si>
  <si>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</si>
  <si>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</si>
  <si>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</si>
  <si>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</si>
  <si>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</si>
  <si>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</si>
  <si>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</si>
  <si>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</si>
  <si>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</si>
  <si>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</si>
  <si>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</si>
  <si>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</si>
  <si>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</si>
  <si>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</si>
  <si>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</si>
  <si>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</si>
  <si>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</si>
  <si>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</si>
  <si>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</si>
  <si>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</si>
  <si>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</si>
  <si>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</si>
  <si>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</si>
  <si>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</si>
  <si>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</si>
  <si>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</si>
  <si>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</si>
  <si>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</si>
  <si>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</si>
  <si>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</si>
  <si>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</si>
  <si>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</si>
  <si>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</si>
  <si>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</si>
  <si>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</si>
  <si>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</si>
  <si>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</si>
  <si>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</si>
  <si>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</si>
  <si>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</si>
  <si>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</si>
  <si>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</si>
  <si>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</si>
  <si>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</si>
  <si>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</si>
  <si>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</si>
  <si>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</si>
  <si>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</si>
  <si>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</si>
  <si>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</si>
  <si>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</si>
  <si>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</si>
  <si>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</si>
  <si>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</si>
  <si>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</si>
  <si>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</si>
  <si>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</si>
  <si>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</si>
  <si>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</si>
  <si>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</si>
  <si>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</si>
  <si>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</si>
  <si>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</si>
  <si>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</si>
  <si>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</si>
  <si>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</si>
  <si>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</si>
  <si>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</si>
  <si>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</si>
  <si>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</si>
  <si>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</si>
  <si>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</si>
  <si>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</si>
  <si>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</si>
  <si>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</si>
  <si>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</si>
  <si>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</si>
  <si>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</si>
  <si>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</si>
  <si>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</si>
  <si>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</si>
  <si>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</si>
  <si>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</si>
  <si>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</si>
  <si>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</si>
  <si>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</si>
  <si>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</si>
  <si>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</si>
  <si>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</si>
  <si>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</si>
  <si>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</si>
  <si>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</si>
  <si>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</si>
  <si>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</si>
  <si>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</si>
  <si>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</si>
  <si>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</si>
  <si>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</si>
  <si>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</si>
  <si>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</si>
  <si>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</si>
  <si>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</si>
  <si>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</si>
  <si>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</si>
  <si>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</si>
  <si>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</si>
  <si>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</si>
  <si>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</si>
  <si>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</si>
  <si>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</si>
  <si>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</si>
  <si>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</si>
  <si>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</si>
  <si>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</si>
  <si>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</si>
  <si>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</si>
  <si>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</si>
  <si>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</si>
  <si>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</si>
  <si>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</si>
  <si>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</si>
  <si>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</si>
  <si>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</si>
  <si>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</si>
  <si>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</si>
  <si>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</si>
  <si>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</si>
  <si>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</si>
  <si>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</si>
  <si>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</si>
  <si>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</si>
  <si>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</si>
  <si>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</si>
  <si>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</si>
  <si>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</si>
  <si>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</si>
  <si>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</si>
  <si>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</si>
  <si>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</si>
  <si>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</si>
  <si>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</si>
  <si>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</si>
  <si>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</si>
  <si>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</si>
  <si>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</si>
  <si>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</si>
  <si>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</si>
  <si>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</si>
  <si>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</si>
  <si>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</si>
  <si>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</si>
  <si>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</si>
  <si>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</si>
  <si>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</si>
  <si>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</si>
  <si>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</si>
  <si>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</si>
  <si>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</si>
  <si>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</si>
  <si>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</si>
  <si>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</si>
  <si>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</si>
  <si>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</si>
  <si>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</si>
  <si>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</si>
  <si>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</si>
  <si>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</si>
  <si>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</si>
  <si>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</si>
  <si>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</si>
  <si>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</si>
  <si>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</si>
  <si>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</si>
  <si>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</si>
  <si>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</si>
  <si>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</si>
  <si>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</si>
  <si>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</si>
  <si>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</si>
  <si>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</si>
  <si>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</si>
  <si>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</si>
  <si>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</si>
  <si>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</si>
  <si>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</si>
  <si>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</si>
  <si>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</si>
  <si>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</si>
  <si>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</si>
  <si>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</si>
  <si>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</si>
  <si>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</si>
  <si>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</si>
  <si>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</si>
  <si>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</si>
  <si>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</si>
  <si>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</si>
  <si>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</si>
  <si>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</si>
  <si>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</si>
  <si>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</si>
  <si>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</si>
  <si>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</si>
  <si>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</si>
  <si>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</si>
  <si>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</si>
  <si>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</si>
  <si>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</si>
  <si>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</si>
  <si>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</si>
  <si>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</si>
  <si>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</si>
  <si>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</si>
  <si>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</si>
  <si>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</si>
  <si>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</si>
  <si>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</si>
  <si>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</si>
  <si>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</si>
  <si>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</si>
  <si>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</si>
  <si>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</si>
  <si>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</si>
  <si>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</si>
  <si>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</si>
  <si>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</si>
  <si>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</si>
  <si>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</si>
  <si>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</si>
  <si>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</si>
  <si>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</si>
  <si>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</si>
  <si>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</si>
  <si>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</si>
  <si>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</si>
  <si>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</si>
  <si>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</si>
  <si>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</si>
  <si>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</si>
  <si>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</si>
  <si>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</si>
  <si>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</si>
  <si>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</si>
  <si>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</si>
  <si>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</si>
  <si>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</si>
  <si>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</si>
  <si>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</si>
  <si>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</si>
  <si>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</si>
  <si>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</si>
  <si>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</si>
  <si>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</si>
  <si>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</si>
  <si>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</si>
  <si>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</si>
  <si>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</si>
  <si>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</si>
  <si>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</si>
  <si>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</si>
  <si>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</si>
  <si>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</si>
  <si>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</si>
  <si>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</si>
  <si>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</si>
  <si>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</si>
  <si>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</si>
  <si>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</si>
  <si>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</si>
  <si>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</si>
  <si>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</si>
  <si>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</si>
  <si>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</si>
  <si>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</si>
  <si>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</si>
  <si>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</si>
  <si>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</si>
  <si>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</si>
  <si>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</si>
  <si>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</si>
  <si>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</si>
  <si>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</si>
  <si>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</si>
  <si>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</si>
  <si>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</si>
  <si>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</si>
  <si>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</si>
  <si>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</si>
  <si>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</si>
  <si>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</si>
  <si>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</si>
  <si>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</si>
  <si>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</si>
  <si>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</si>
  <si>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</si>
  <si>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</si>
  <si>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</si>
  <si>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</si>
  <si>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</si>
  <si>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</si>
  <si>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</si>
  <si>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</si>
  <si>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</si>
  <si>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</si>
  <si>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</si>
  <si>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</si>
  <si>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</si>
  <si>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</si>
  <si>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</si>
  <si>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</si>
  <si>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</si>
  <si>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</si>
  <si>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</si>
  <si>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</si>
  <si>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</si>
  <si>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</si>
  <si>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</si>
  <si>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</si>
  <si>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</si>
  <si>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</si>
  <si>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</si>
  <si>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</si>
  <si>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</si>
  <si>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</si>
  <si>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</si>
  <si>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</si>
  <si>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</si>
  <si>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</si>
  <si>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</si>
  <si>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</si>
  <si>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</si>
  <si>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</si>
  <si>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</si>
  <si>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</si>
  <si>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</si>
  <si>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</si>
  <si>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</si>
  <si>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</si>
  <si>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</si>
  <si>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</si>
  <si>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</si>
  <si>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</si>
  <si>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</si>
  <si>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</si>
  <si>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</si>
  <si>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</si>
  <si>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</si>
  <si>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</si>
  <si>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</si>
  <si>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</si>
  <si>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</si>
  <si>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</si>
  <si>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</si>
  <si>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</si>
  <si>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</si>
  <si>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</si>
  <si>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</si>
  <si>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</si>
  <si>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</si>
  <si>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</si>
  <si>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</si>
  <si>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</si>
  <si>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</si>
  <si>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</si>
  <si>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</si>
  <si>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</si>
  <si>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</si>
  <si>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</si>
  <si>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</si>
  <si>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</si>
  <si>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</si>
  <si>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</si>
  <si>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</si>
  <si>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</si>
  <si>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</si>
  <si>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</si>
  <si>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</si>
  <si>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</si>
  <si>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</si>
  <si>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</si>
  <si>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</si>
  <si>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</si>
  <si>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</si>
  <si>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</si>
  <si>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</si>
  <si>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</si>
  <si>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</si>
  <si>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</si>
  <si>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</si>
  <si>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</si>
  <si>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</si>
  <si>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</si>
  <si>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</si>
  <si>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</si>
  <si>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</si>
  <si>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</si>
  <si>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</si>
  <si>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</si>
  <si>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</si>
  <si>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</si>
  <si>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</si>
  <si>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</si>
  <si>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</si>
  <si>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</si>
  <si>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</si>
  <si>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</si>
  <si>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</si>
  <si>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</si>
  <si>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</si>
  <si>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</si>
  <si>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</si>
  <si>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</si>
  <si>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</si>
  <si>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</si>
  <si>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</si>
  <si>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</si>
  <si>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</si>
  <si>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</si>
  <si>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</si>
  <si>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</si>
  <si>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</si>
  <si>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</si>
  <si>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</si>
  <si>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</si>
  <si>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</si>
  <si>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</si>
  <si>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</si>
  <si>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</si>
  <si>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</si>
  <si>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</si>
  <si>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</si>
  <si>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</si>
  <si>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</si>
  <si>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</si>
  <si>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</si>
  <si>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</si>
  <si>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</si>
  <si>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</si>
  <si>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</si>
  <si>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</si>
  <si>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</si>
  <si>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</si>
  <si>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</si>
  <si>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</si>
  <si>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</si>
  <si>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</si>
  <si>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</si>
  <si>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</si>
  <si>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</si>
  <si>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</si>
  <si>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</si>
  <si>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</si>
  <si>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</si>
  <si>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</si>
  <si>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</si>
  <si>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</si>
  <si>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</si>
  <si>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</si>
  <si>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</si>
  <si>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</si>
  <si>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</si>
  <si>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</si>
  <si>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</si>
  <si>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</si>
  <si>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</si>
  <si>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</si>
  <si>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</si>
  <si>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</si>
  <si>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</si>
  <si>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</si>
  <si>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</si>
  <si>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</si>
  <si>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</si>
  <si>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</si>
  <si>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</si>
  <si>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</si>
  <si>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</si>
  <si>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</si>
  <si>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</si>
  <si>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</si>
  <si>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</si>
  <si>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</si>
  <si>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</si>
  <si>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</si>
  <si>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</si>
  <si>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</si>
  <si>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</si>
  <si>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</si>
  <si>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</si>
  <si>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</si>
  <si>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</si>
  <si>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</si>
  <si>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</si>
  <si>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</si>
  <si>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</si>
  <si>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</si>
  <si>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</si>
  <si>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</si>
  <si>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</si>
  <si>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</si>
  <si>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</si>
  <si>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</si>
  <si>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</si>
  <si>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</si>
  <si>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</si>
  <si>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</si>
  <si>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</si>
  <si>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</si>
  <si>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</si>
  <si>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</si>
  <si>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</si>
  <si>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</si>
  <si>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</si>
  <si>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</si>
  <si>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</si>
  <si>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</si>
  <si>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</si>
  <si>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</si>
  <si>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</si>
  <si>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</si>
  <si>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</si>
  <si>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</si>
  <si>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</si>
  <si>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</si>
  <si>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</si>
  <si>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</si>
  <si>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</si>
  <si>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</si>
  <si>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</si>
  <si>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</si>
  <si>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</si>
  <si>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</si>
  <si>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</si>
  <si>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</si>
  <si>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</si>
  <si>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</si>
  <si>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</si>
  <si>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</si>
  <si>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</si>
  <si>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</si>
  <si>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</si>
  <si>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</si>
  <si>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</si>
  <si>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</si>
  <si>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</si>
  <si>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</si>
  <si>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</si>
  <si>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</si>
  <si>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</si>
  <si>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</si>
  <si>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</si>
  <si>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</si>
  <si>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</si>
  <si>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</si>
  <si>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</si>
  <si>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</si>
  <si>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</si>
  <si>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</si>
  <si>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</si>
  <si>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</si>
  <si>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</si>
  <si>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</si>
  <si>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</si>
  <si>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</si>
  <si>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</si>
  <si>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</si>
  <si>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</si>
  <si>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</si>
  <si>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</si>
  <si>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</si>
  <si>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</si>
  <si>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</si>
  <si>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</si>
  <si>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</si>
  <si>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</si>
  <si>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</si>
  <si>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</si>
  <si>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</si>
  <si>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</si>
  <si>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</si>
  <si>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</si>
  <si>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</si>
  <si>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</si>
  <si>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</si>
  <si>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</si>
  <si>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</si>
  <si>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</si>
  <si>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</si>
  <si>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</si>
  <si>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</si>
  <si>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</si>
  <si>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</si>
  <si>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</si>
  <si>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</si>
  <si>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</si>
  <si>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</si>
  <si>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</si>
  <si>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</si>
  <si>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</si>
  <si>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</si>
  <si>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</si>
  <si>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</si>
  <si>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</si>
  <si>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</si>
  <si>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</si>
  <si>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</si>
  <si>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</si>
  <si>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</si>
  <si>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</si>
  <si>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</si>
  <si>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</si>
  <si>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</si>
  <si>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</si>
  <si>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</si>
  <si>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</si>
  <si>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</si>
  <si>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</si>
  <si>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</si>
  <si>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</si>
  <si>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</si>
  <si>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</si>
  <si>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</si>
  <si>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</si>
  <si>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</si>
  <si>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</si>
  <si>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</si>
  <si>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</si>
  <si>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</si>
  <si>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</si>
  <si>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</si>
  <si>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</si>
  <si>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</si>
  <si>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</si>
  <si>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</si>
  <si>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</si>
  <si>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</si>
  <si>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</si>
  <si>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</si>
  <si>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</si>
  <si>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</si>
  <si>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</si>
  <si>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</si>
  <si>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</si>
  <si>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</si>
  <si>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</si>
  <si>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</si>
  <si>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</si>
  <si>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</si>
  <si>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</si>
  <si>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</si>
  <si>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</si>
  <si>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</si>
  <si>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</si>
  <si>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</si>
  <si>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</si>
  <si>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</si>
  <si>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</si>
  <si>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</si>
  <si>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</si>
  <si>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</si>
  <si>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</si>
  <si>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</si>
  <si>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</si>
  <si>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</si>
  <si>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</si>
  <si>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</si>
  <si>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</si>
  <si>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</si>
  <si>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</si>
  <si>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</si>
  <si>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</si>
  <si>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</si>
  <si>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</si>
  <si>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</si>
  <si>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</si>
  <si>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</si>
  <si>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</si>
  <si>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</si>
  <si>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</si>
  <si>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</si>
  <si>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</si>
  <si>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</si>
  <si>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</si>
  <si>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</si>
  <si>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</si>
  <si>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</si>
  <si>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</si>
  <si>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</si>
  <si>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</si>
  <si>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</si>
  <si>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</si>
  <si>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</si>
  <si>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</si>
  <si>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</si>
  <si>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</si>
  <si>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</si>
  <si>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</si>
  <si>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</si>
  <si>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</si>
  <si>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</si>
  <si>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</si>
  <si>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</si>
  <si>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</si>
  <si>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</si>
  <si>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</si>
  <si>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</si>
  <si>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</si>
  <si>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</si>
  <si>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</si>
  <si>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</si>
  <si>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</si>
  <si>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</si>
  <si>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</si>
  <si>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</si>
  <si>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</si>
  <si>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</si>
  <si>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</si>
  <si>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</si>
  <si>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</si>
  <si>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</si>
  <si>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</si>
  <si>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</si>
  <si>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</si>
  <si>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</si>
  <si>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</si>
  <si>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</si>
  <si>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</si>
  <si>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</si>
  <si>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</si>
  <si>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</si>
  <si>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</si>
  <si>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</si>
  <si>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</si>
  <si>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</si>
  <si>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</si>
  <si>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</si>
  <si>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</si>
  <si>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</si>
  <si>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</si>
  <si>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</si>
  <si>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</si>
  <si>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</si>
  <si>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</si>
  <si>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</si>
  <si>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</si>
  <si>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</si>
  <si>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</si>
  <si>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</si>
  <si>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</si>
  <si>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</si>
  <si>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</si>
  <si>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</si>
  <si>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</si>
  <si>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</si>
  <si>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</si>
  <si>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</si>
  <si>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</si>
  <si>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</si>
  <si>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</si>
  <si>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</si>
  <si>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</si>
  <si>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</si>
  <si>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</si>
  <si>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</si>
  <si>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</si>
  <si>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</si>
  <si>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</si>
  <si>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</si>
  <si>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</si>
  <si>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</si>
  <si>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</si>
  <si>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</si>
  <si>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</si>
  <si>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</si>
  <si>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</si>
  <si>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</si>
  <si>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</si>
  <si>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</si>
  <si>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</si>
  <si>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</si>
  <si>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</si>
  <si>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</si>
  <si>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</si>
  <si>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</si>
  <si>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</si>
  <si>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</si>
  <si>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</si>
  <si>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</si>
  <si>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</si>
  <si>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</si>
  <si>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</si>
  <si>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</si>
  <si>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</si>
  <si>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</si>
  <si>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</si>
  <si>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</si>
  <si>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</si>
  <si>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</si>
  <si>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</si>
  <si>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</si>
  <si>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</si>
  <si>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</si>
  <si>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</si>
  <si>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</si>
  <si>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</si>
  <si>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</si>
  <si>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</si>
  <si>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</si>
  <si>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</si>
  <si>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</si>
  <si>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</si>
  <si>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</si>
  <si>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</si>
  <si>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</si>
  <si>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</si>
  <si>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</si>
  <si>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</si>
  <si>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</si>
  <si>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</si>
  <si>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</si>
  <si>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</si>
  <si>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</si>
  <si>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</si>
  <si>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</si>
  <si>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</si>
  <si>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</si>
  <si>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</si>
  <si>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</si>
  <si>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</si>
  <si>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</si>
  <si>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</si>
  <si>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</si>
  <si>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</si>
  <si>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</si>
  <si>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</si>
  <si>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</si>
  <si>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</si>
  <si>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</si>
  <si>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</si>
  <si>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</si>
  <si>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</si>
  <si>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</si>
  <si>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</si>
  <si>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</si>
  <si>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</si>
  <si>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</si>
  <si>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</si>
  <si>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</si>
  <si>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</si>
  <si>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</si>
  <si>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</si>
  <si>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</si>
  <si>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</si>
  <si>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</si>
  <si>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</si>
  <si>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</si>
  <si>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</si>
  <si>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</si>
  <si>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</si>
  <si>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</si>
  <si>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</si>
  <si>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</si>
  <si>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</si>
  <si>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</si>
  <si>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</si>
  <si>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</si>
  <si>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</si>
  <si>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</si>
  <si>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</si>
  <si>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</si>
  <si>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</si>
  <si>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</si>
  <si>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</si>
  <si>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</si>
  <si>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</si>
  <si>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</si>
  <si>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</si>
  <si>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</si>
  <si>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</si>
  <si>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</si>
  <si>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</si>
  <si>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</si>
  <si>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</si>
  <si>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</si>
  <si>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</si>
  <si>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</si>
  <si>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</si>
  <si>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</si>
  <si>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</si>
  <si>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</si>
  <si>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</si>
  <si>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</si>
  <si>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</si>
  <si>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</si>
  <si>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</si>
  <si>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</si>
  <si>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</si>
  <si>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</si>
  <si>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</si>
  <si>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</si>
  <si>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</si>
  <si>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</si>
  <si>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</si>
  <si>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</si>
  <si>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</si>
  <si>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</si>
  <si>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</si>
  <si>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</si>
  <si>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</si>
  <si>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</si>
  <si>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</si>
  <si>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</si>
  <si>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</si>
  <si>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</si>
  <si>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</si>
  <si>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</si>
  <si>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</si>
  <si>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</si>
  <si>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</si>
  <si>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</si>
  <si>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</si>
  <si>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</si>
  <si>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</si>
  <si>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</si>
  <si>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</si>
  <si>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</si>
  <si>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</si>
  <si>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</si>
  <si>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</si>
  <si>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</si>
  <si>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</si>
  <si>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</si>
  <si>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</si>
  <si>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</si>
  <si>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</si>
  <si>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</si>
  <si>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</si>
  <si>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</si>
  <si>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</si>
  <si>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</si>
  <si>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</si>
  <si>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</si>
  <si>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</si>
  <si>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</si>
  <si>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</si>
  <si>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</si>
  <si>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</si>
  <si>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</si>
  <si>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</si>
  <si>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</si>
  <si>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</si>
  <si>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</si>
  <si>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</si>
  <si>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</si>
  <si>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</si>
  <si>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</si>
  <si>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</si>
  <si>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</si>
  <si>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</si>
  <si>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</si>
  <si>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</si>
  <si>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</si>
  <si>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</si>
  <si>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</si>
  <si>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</si>
  <si>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</si>
  <si>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</si>
  <si>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</si>
  <si>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</si>
  <si>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</si>
  <si>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</si>
  <si>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</si>
  <si>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</si>
  <si>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</si>
  <si>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</si>
  <si>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</si>
  <si>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</si>
  <si>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</si>
  <si>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</si>
  <si>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</si>
  <si>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</si>
  <si>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</si>
  <si>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</si>
  <si>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</si>
  <si>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</si>
  <si>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</si>
  <si>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</si>
  <si>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</si>
  <si>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</si>
  <si>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</si>
  <si>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</si>
  <si>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</si>
  <si>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</si>
  <si>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</si>
  <si>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</si>
  <si>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</si>
  <si>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</si>
  <si>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</si>
  <si>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</si>
  <si>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</si>
  <si>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</si>
  <si>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</si>
  <si>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</si>
  <si>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</si>
  <si>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</si>
  <si>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</si>
  <si>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</si>
  <si>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</si>
  <si>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</si>
  <si>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</si>
  <si>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</si>
  <si>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</si>
  <si>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</si>
  <si>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</si>
  <si>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</si>
  <si>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</si>
  <si>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</si>
  <si>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</si>
  <si>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</si>
  <si>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</si>
  <si>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</si>
  <si>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</si>
  <si>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</si>
  <si>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</si>
  <si>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</si>
  <si>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</si>
  <si>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</si>
  <si>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</si>
  <si>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</si>
  <si>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</si>
  <si>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</si>
  <si>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</si>
  <si>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</si>
  <si>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</si>
  <si>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</si>
  <si>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</si>
  <si>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</si>
  <si>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</si>
  <si>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</si>
  <si>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</si>
  <si>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</si>
  <si>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</si>
  <si>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</si>
  <si>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</si>
  <si>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</si>
  <si>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</si>
  <si>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</si>
  <si>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</si>
  <si>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</si>
  <si>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</si>
  <si>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</si>
  <si>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</si>
  <si>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</si>
  <si>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</si>
  <si>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</si>
  <si>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</si>
  <si>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</si>
  <si>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</si>
  <si>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</si>
  <si>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</si>
  <si>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</si>
  <si>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</si>
  <si>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</si>
  <si>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</si>
  <si>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</si>
  <si>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</si>
  <si>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</si>
  <si>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</si>
  <si>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</si>
  <si>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</si>
  <si>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</si>
  <si>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</si>
  <si>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</si>
  <si>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</si>
  <si>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</si>
  <si>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</si>
  <si>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</si>
  <si>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</si>
  <si>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</si>
  <si>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</si>
  <si>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</si>
  <si>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</si>
  <si>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</si>
  <si>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</si>
  <si>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</si>
  <si>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</si>
  <si>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</si>
  <si>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</si>
  <si>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</si>
  <si>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</si>
  <si>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</si>
  <si>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</si>
  <si>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</si>
  <si>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</si>
  <si>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</si>
  <si>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</si>
  <si>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</si>
  <si>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</si>
  <si>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</si>
  <si>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</si>
  <si>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</si>
  <si>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</si>
  <si>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</si>
  <si>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</si>
  <si>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</si>
  <si>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</si>
  <si>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</si>
  <si>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</si>
  <si>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</si>
  <si>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</si>
  <si>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</si>
  <si>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</si>
  <si>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</si>
  <si>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</si>
  <si>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</si>
  <si>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</si>
  <si>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</si>
  <si>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</si>
  <si>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</si>
  <si>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</si>
  <si>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</si>
  <si>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</si>
  <si>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</si>
  <si>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</si>
  <si>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</si>
  <si>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</si>
  <si>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</si>
  <si>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</si>
  <si>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</si>
  <si>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</si>
  <si>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</si>
  <si>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</si>
  <si>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</si>
  <si>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</si>
  <si>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</si>
  <si>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</si>
  <si>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</si>
  <si>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</si>
  <si>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</si>
  <si>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</si>
  <si>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</si>
  <si>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</si>
  <si>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</si>
  <si>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</si>
  <si>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</si>
  <si>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</si>
  <si>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</si>
  <si>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</si>
  <si>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</si>
  <si>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</si>
  <si>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</si>
  <si>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</si>
  <si>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</si>
  <si>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</si>
  <si>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</si>
  <si>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</si>
  <si>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</si>
  <si>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</si>
  <si>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</si>
  <si>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</si>
  <si>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</si>
  <si>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</si>
  <si>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</si>
  <si>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</si>
  <si>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</si>
  <si>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</si>
  <si>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</si>
  <si>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</si>
  <si>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</si>
  <si>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</si>
  <si>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</si>
  <si>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</si>
  <si>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</si>
  <si>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</si>
  <si>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</si>
  <si>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</si>
  <si>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</si>
  <si>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</si>
  <si>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</si>
  <si>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</si>
  <si>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</si>
  <si>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</si>
  <si>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</si>
  <si>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</si>
  <si>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</si>
  <si>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</si>
  <si>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</si>
  <si>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</si>
  <si>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</si>
  <si>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</si>
  <si>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</si>
  <si>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</si>
  <si>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</si>
  <si>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</si>
  <si>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</si>
  <si>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</si>
  <si>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</si>
  <si>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</si>
  <si>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</si>
  <si>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</si>
  <si>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</si>
  <si>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</si>
  <si>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</si>
  <si>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</si>
  <si>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</si>
  <si>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</si>
  <si>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</si>
  <si>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</si>
  <si>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</si>
  <si>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</si>
  <si>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</si>
  <si>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</si>
  <si>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</si>
  <si>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</si>
  <si>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</si>
  <si>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</si>
  <si>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</si>
  <si>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</si>
  <si>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</si>
  <si>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</si>
  <si>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</si>
  <si>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</si>
  <si>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</si>
  <si>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</si>
  <si>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</si>
  <si>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</si>
  <si>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</si>
  <si>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</si>
  <si>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</si>
  <si>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</si>
  <si>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</si>
  <si>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</si>
  <si>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</si>
  <si>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</si>
  <si>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</si>
  <si>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</si>
  <si>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</si>
  <si>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</si>
  <si>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</si>
  <si>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</si>
  <si>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</si>
  <si>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</si>
  <si>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</si>
  <si>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</si>
  <si>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</si>
  <si>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</si>
  <si>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</si>
  <si>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</si>
  <si>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</si>
  <si>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</si>
  <si>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</si>
  <si>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</si>
  <si>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</si>
  <si>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</si>
  <si>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</si>
  <si>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</si>
  <si>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</si>
  <si>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</si>
  <si>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</si>
  <si>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</si>
  <si>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</si>
  <si>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</si>
  <si>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</si>
  <si>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</si>
  <si>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</si>
  <si>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</si>
  <si>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</si>
  <si>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</si>
  <si>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</si>
  <si>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</si>
  <si>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</si>
  <si>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</si>
  <si>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</si>
  <si>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</si>
  <si>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</si>
  <si>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</si>
  <si>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</si>
  <si>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</si>
  <si>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</si>
  <si>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</si>
  <si>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</si>
  <si>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</si>
  <si>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</si>
  <si>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</si>
  <si>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</si>
  <si>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</si>
  <si>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</si>
  <si>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</si>
  <si>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</si>
  <si>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</si>
  <si>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</si>
  <si>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</si>
  <si>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</si>
  <si>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</si>
  <si>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</si>
  <si>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</si>
  <si>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</si>
  <si>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</si>
  <si>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</si>
  <si>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</si>
  <si>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</si>
  <si>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</si>
  <si>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</si>
  <si>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</si>
  <si>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</si>
  <si>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</si>
  <si>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</si>
  <si>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</si>
  <si>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</si>
  <si>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</si>
  <si>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</si>
  <si>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</si>
  <si>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</si>
  <si>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</si>
  <si>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</si>
  <si>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</si>
  <si>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</si>
  <si>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</si>
  <si>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</si>
  <si>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</si>
  <si>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</si>
  <si>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</si>
  <si>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</si>
  <si>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</si>
  <si>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</si>
  <si>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</si>
  <si>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</si>
  <si>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</si>
  <si>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</si>
  <si>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</si>
  <si>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</si>
  <si>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</si>
  <si>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</si>
  <si>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</si>
  <si>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</si>
  <si>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</si>
  <si>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</si>
  <si>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</si>
  <si>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</si>
  <si>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</si>
  <si>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</si>
  <si>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</si>
  <si>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</si>
  <si>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</si>
  <si>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</si>
  <si>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</si>
  <si>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</si>
  <si>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</si>
  <si>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</si>
  <si>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</si>
  <si>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</si>
  <si>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</si>
  <si>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</si>
  <si>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</si>
  <si>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</si>
  <si>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</si>
  <si>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</si>
  <si>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</si>
  <si>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</si>
  <si>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</si>
  <si>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</si>
  <si>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</si>
  <si>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</si>
  <si>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</si>
  <si>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</si>
  <si>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</si>
  <si>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</si>
  <si>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</si>
  <si>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</si>
  <si>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</si>
  <si>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</si>
  <si>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</si>
  <si>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</si>
  <si>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</si>
  <si>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</si>
  <si>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</si>
  <si>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</si>
  <si>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</si>
  <si>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</si>
  <si>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</si>
  <si>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</si>
  <si>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</si>
  <si>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</si>
  <si>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</si>
  <si>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</si>
  <si>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</si>
  <si>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</si>
  <si>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</si>
  <si>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</si>
  <si>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</si>
  <si>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</si>
  <si>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</si>
  <si>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</si>
  <si>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</si>
  <si>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</si>
  <si>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</si>
  <si>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</si>
  <si>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</si>
  <si>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</si>
  <si>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</si>
  <si>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</si>
  <si>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</si>
  <si>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</si>
  <si>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</si>
  <si>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</si>
  <si>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</si>
  <si>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</si>
  <si>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</si>
  <si>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</si>
  <si>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</si>
  <si>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</si>
  <si>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</si>
  <si>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</si>
  <si>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</si>
  <si>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</si>
  <si>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</si>
  <si>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</si>
  <si>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</si>
  <si>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</si>
  <si>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</si>
  <si>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</si>
  <si>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</si>
  <si>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</si>
  <si>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</si>
  <si>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</si>
  <si>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</si>
  <si>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</si>
  <si>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</si>
  <si>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</si>
  <si>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</si>
  <si>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</si>
  <si>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</si>
  <si>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</si>
  <si>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</si>
  <si>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</si>
  <si>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</si>
  <si>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</si>
  <si>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</si>
  <si>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</si>
  <si>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</si>
  <si>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</si>
  <si>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</si>
  <si>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</si>
  <si>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</si>
  <si>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</si>
  <si>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</si>
  <si>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</si>
  <si>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</si>
  <si>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</si>
  <si>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</si>
  <si>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</si>
  <si>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</si>
  <si>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</si>
  <si>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</si>
  <si>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</si>
  <si>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</si>
  <si>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</si>
  <si>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</si>
  <si>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</si>
  <si>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</si>
  <si>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</si>
  <si>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</si>
  <si>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</si>
  <si>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</si>
  <si>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</si>
  <si>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</si>
  <si>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</si>
  <si>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</si>
  <si>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</si>
  <si>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</si>
  <si>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</si>
  <si>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</si>
  <si>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</si>
  <si>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</si>
  <si>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</si>
  <si>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</si>
  <si>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</si>
  <si>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</si>
  <si>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</si>
  <si>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</si>
  <si>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</si>
  <si>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</si>
  <si>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</si>
  <si>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</si>
  <si>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</si>
  <si>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</si>
  <si>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</si>
  <si>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</si>
  <si>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</si>
  <si>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</si>
  <si>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</si>
  <si>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</si>
  <si>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</si>
  <si>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</si>
  <si>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</si>
  <si>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</si>
  <si>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</si>
  <si>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</si>
  <si>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</si>
  <si>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</si>
  <si>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</si>
  <si>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</si>
  <si>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</si>
  <si>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</si>
  <si>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</si>
  <si>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</si>
  <si>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</si>
  <si>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</si>
  <si>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</si>
  <si>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</si>
  <si>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</si>
  <si>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</si>
  <si>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</si>
  <si>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</si>
  <si>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</si>
  <si>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</si>
  <si>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</si>
  <si>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</si>
  <si>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</si>
  <si>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</si>
  <si>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</si>
  <si>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</si>
  <si>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</si>
  <si>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</si>
  <si>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</si>
  <si>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</si>
  <si>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</si>
  <si>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</si>
  <si>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</si>
  <si>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</si>
  <si>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</si>
  <si>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</si>
  <si>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</si>
  <si>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</si>
  <si>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</si>
  <si>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</si>
  <si>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</si>
  <si>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</si>
  <si>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</si>
  <si>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</si>
  <si>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</si>
  <si>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</si>
  <si>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</si>
  <si>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</si>
  <si>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</si>
  <si>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</si>
  <si>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</si>
  <si>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</si>
  <si>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</si>
  <si>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</si>
  <si>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</si>
  <si>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</si>
  <si>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</si>
  <si>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</si>
  <si>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</si>
  <si>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</si>
  <si>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</si>
  <si>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</si>
  <si>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</si>
  <si>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</si>
  <si>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</si>
  <si>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</si>
  <si>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</si>
  <si>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</si>
  <si>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</si>
  <si>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</si>
  <si>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</si>
  <si>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</si>
  <si>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</si>
  <si>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</si>
  <si>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</si>
  <si>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</si>
  <si>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</si>
  <si>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</si>
  <si>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</si>
  <si>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</si>
  <si>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</si>
  <si>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</si>
  <si>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</si>
  <si>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</si>
  <si>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</si>
  <si>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</si>
  <si>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</si>
  <si>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</si>
  <si>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</si>
  <si>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</si>
  <si>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</si>
  <si>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</si>
  <si>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</si>
  <si>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</si>
  <si>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</si>
  <si>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</si>
  <si>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</si>
  <si>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</si>
  <si>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</si>
  <si>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</si>
  <si>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</si>
  <si>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</si>
  <si>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</si>
  <si>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</si>
  <si>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</si>
  <si>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</si>
  <si>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</si>
  <si>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</si>
  <si>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</si>
  <si>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</si>
  <si>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</si>
  <si>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</si>
  <si>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</si>
  <si>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</si>
  <si>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</si>
  <si>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</si>
  <si>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</si>
  <si>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</si>
  <si>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</si>
  <si>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</si>
  <si>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</si>
  <si>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</si>
  <si>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</si>
  <si>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</si>
  <si>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</si>
  <si>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</si>
  <si>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</si>
  <si>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</si>
  <si>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</si>
  <si>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</si>
  <si>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</si>
  <si>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</si>
  <si>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</si>
  <si>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</si>
  <si>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</si>
  <si>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</si>
  <si>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</si>
  <si>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</si>
  <si>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</si>
  <si>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</si>
  <si>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</si>
  <si>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</si>
  <si>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</si>
  <si>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</si>
  <si>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</si>
  <si>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</si>
  <si>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</si>
  <si>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</si>
  <si>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</si>
  <si>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</si>
  <si>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</si>
  <si>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</si>
  <si>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</si>
  <si>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</si>
  <si>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</si>
  <si>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</si>
  <si>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</si>
  <si>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</si>
  <si>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</si>
  <si>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</si>
  <si>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</si>
  <si>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</si>
  <si>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</si>
  <si>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</si>
  <si>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</si>
  <si>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</si>
  <si>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</si>
  <si>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</si>
  <si>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</si>
  <si>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</si>
  <si>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</si>
  <si>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</si>
  <si>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</si>
  <si>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</si>
  <si>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</si>
  <si>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</si>
  <si>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</si>
  <si>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</si>
  <si>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</si>
  <si>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</si>
  <si>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</si>
  <si>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</si>
  <si>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</si>
  <si>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</si>
  <si>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</si>
  <si>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</si>
  <si>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</si>
  <si>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</si>
  <si>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</si>
  <si>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</si>
  <si>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</si>
  <si>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</si>
  <si>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</si>
  <si>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</si>
  <si>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</si>
  <si>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</si>
  <si>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</si>
  <si>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</si>
  <si>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</si>
  <si>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</si>
  <si>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</si>
  <si>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</si>
  <si>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</si>
  <si>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</si>
  <si>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</si>
  <si>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</si>
  <si>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</si>
  <si>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</si>
  <si>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</si>
  <si>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</si>
  <si>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</si>
  <si>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</si>
  <si>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</si>
  <si>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</si>
  <si>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</si>
  <si>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</si>
  <si>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</si>
  <si>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</si>
  <si>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</si>
  <si>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</si>
  <si>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</si>
  <si>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</si>
  <si>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</si>
  <si>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</si>
  <si>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</si>
  <si>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</si>
  <si>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</si>
  <si>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</si>
  <si>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</si>
  <si>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</si>
  <si>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</si>
  <si>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</si>
  <si>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</si>
  <si>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</si>
  <si>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</si>
  <si>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</si>
  <si>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</si>
  <si>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</si>
  <si>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</si>
  <si>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</si>
  <si>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</si>
  <si>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</si>
  <si>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</si>
  <si>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</si>
  <si>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</si>
  <si>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</si>
  <si>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</si>
  <si>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</si>
  <si>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</si>
  <si>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</si>
  <si>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</si>
  <si>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</si>
  <si>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</si>
  <si>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</si>
  <si>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</si>
  <si>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</si>
  <si>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</si>
  <si>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</si>
  <si>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</si>
  <si>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</si>
  <si>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</si>
  <si>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</si>
  <si>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</si>
  <si>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</si>
  <si>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</si>
  <si>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</si>
  <si>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</si>
  <si>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</si>
  <si>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</si>
  <si>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</si>
  <si>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</si>
  <si>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</si>
  <si>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</si>
  <si>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</si>
  <si>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</si>
  <si>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</si>
  <si>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</si>
  <si>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</si>
  <si>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</si>
  <si>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</si>
  <si>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</si>
  <si>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</si>
  <si>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</si>
  <si>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</si>
  <si>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</si>
  <si>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</si>
  <si>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</si>
  <si>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</si>
  <si>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</si>
  <si>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</si>
  <si>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</si>
  <si>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</si>
  <si>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</si>
  <si>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</si>
  <si>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</si>
  <si>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</si>
  <si>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</si>
  <si>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</si>
  <si>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</si>
  <si>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</si>
  <si>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</si>
  <si>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</si>
  <si>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</si>
  <si>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</si>
  <si>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</si>
  <si>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</si>
  <si>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</si>
  <si>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</si>
  <si>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</si>
  <si>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</si>
  <si>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</si>
  <si>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</si>
  <si>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</si>
  <si>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</si>
  <si>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</si>
  <si>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</si>
  <si>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</si>
  <si>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</si>
  <si>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</si>
  <si>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</si>
  <si>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</si>
  <si>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</si>
  <si>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</si>
  <si>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</si>
  <si>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</si>
  <si>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</si>
  <si>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</si>
  <si>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</si>
  <si>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</si>
  <si>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</si>
  <si>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</si>
  <si>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</si>
  <si>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</si>
  <si>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</si>
  <si>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</si>
  <si>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</si>
  <si>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</si>
  <si>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</si>
  <si>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</si>
  <si>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</si>
  <si>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</si>
  <si>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</si>
  <si>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</si>
  <si>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</si>
  <si>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</si>
  <si>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</si>
  <si>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</si>
  <si>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</si>
  <si>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</si>
  <si>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</si>
  <si>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</si>
  <si>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</si>
  <si>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</si>
  <si>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</si>
  <si>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</si>
  <si>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</si>
  <si>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</si>
  <si>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</si>
  <si>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</si>
  <si>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</si>
  <si>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</si>
  <si>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</si>
  <si>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</si>
  <si>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</si>
  <si>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</si>
  <si>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</si>
  <si>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</si>
  <si>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</si>
  <si>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</si>
  <si>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</si>
  <si>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</si>
  <si>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</si>
  <si>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</si>
  <si>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</si>
  <si>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</si>
  <si>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</si>
  <si>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</si>
  <si>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</si>
  <si>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</si>
  <si>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</si>
  <si>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</si>
  <si>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</si>
  <si>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</si>
  <si>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</si>
  <si>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</si>
  <si>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</si>
  <si>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</si>
  <si>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</si>
  <si>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</si>
  <si>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</si>
  <si>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</si>
  <si>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</si>
  <si>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</si>
  <si>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</si>
  <si>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</si>
  <si>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</si>
  <si>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</si>
  <si>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</si>
  <si>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</si>
  <si>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</si>
  <si>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</si>
  <si>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</si>
  <si>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</si>
  <si>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</si>
  <si>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</si>
  <si>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</si>
  <si>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</si>
  <si>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</si>
  <si>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</si>
  <si>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</si>
  <si>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</si>
  <si>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</si>
  <si>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</si>
  <si>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</si>
  <si>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</si>
  <si>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</si>
  <si>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</si>
  <si>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</si>
  <si>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</si>
  <si>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</si>
  <si>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</si>
  <si>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</si>
  <si>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</si>
  <si>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</si>
  <si>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</si>
  <si>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</si>
  <si>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</si>
  <si>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</si>
  <si>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</si>
  <si>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</si>
  <si>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</si>
  <si>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</si>
  <si>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</si>
  <si>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</si>
  <si>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</si>
  <si>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</si>
  <si>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</si>
  <si>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</si>
  <si>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</si>
  <si>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</si>
  <si>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</si>
  <si>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</si>
  <si>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</si>
  <si>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</si>
  <si>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</si>
  <si>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</si>
  <si>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</si>
  <si>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</si>
  <si>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</si>
  <si>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</si>
  <si>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</si>
  <si>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</si>
  <si>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</si>
  <si>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</si>
  <si>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</si>
  <si>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</si>
  <si>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</si>
  <si>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</si>
  <si>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</si>
  <si>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</si>
  <si>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</si>
  <si>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</si>
  <si>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</si>
  <si>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</si>
  <si>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</si>
  <si>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</si>
  <si>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</si>
  <si>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</si>
  <si>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</si>
  <si>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</si>
  <si>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</si>
  <si>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</si>
  <si>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</si>
  <si>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</si>
  <si>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</si>
  <si>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</si>
  <si>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</si>
  <si>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</si>
  <si>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</si>
  <si>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</si>
  <si>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</si>
  <si>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</si>
  <si>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</si>
  <si>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</si>
  <si>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</si>
  <si>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</si>
  <si>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</si>
  <si>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</si>
  <si>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</si>
  <si>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</si>
  <si>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</si>
  <si>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</si>
  <si>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</si>
  <si>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</si>
  <si>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</si>
  <si>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</si>
  <si>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</si>
  <si>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</si>
  <si>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</si>
  <si>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</si>
  <si>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</si>
  <si>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</si>
  <si>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</si>
  <si>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</si>
  <si>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</si>
  <si>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</si>
  <si>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</si>
  <si>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</si>
  <si>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</si>
  <si>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</si>
  <si>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</si>
  <si>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</si>
  <si>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</si>
  <si>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</si>
  <si>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</si>
  <si>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</si>
  <si>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</si>
  <si>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</si>
  <si>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</si>
  <si>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</si>
  <si>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</si>
  <si>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</si>
  <si>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</si>
  <si>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</si>
  <si>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</si>
  <si>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</si>
  <si>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</si>
  <si>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</si>
  <si>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</si>
  <si>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</si>
  <si>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</si>
  <si>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</si>
  <si>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</si>
  <si>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</si>
  <si>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</si>
  <si>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</si>
  <si>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</si>
  <si>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</si>
  <si>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</si>
  <si>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</si>
  <si>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</si>
  <si>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</si>
  <si>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</si>
  <si>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</si>
  <si>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</si>
  <si>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</si>
  <si>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</si>
  <si>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</si>
  <si>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</si>
  <si>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</si>
  <si>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</si>
  <si>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</si>
  <si>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</si>
  <si>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</si>
  <si>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</si>
  <si>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</si>
  <si>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</si>
  <si>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</si>
  <si>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</si>
  <si>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</si>
  <si>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</si>
  <si>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</si>
  <si>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</si>
  <si>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</si>
  <si>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</si>
  <si>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</si>
  <si>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</si>
  <si>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</si>
  <si>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</si>
  <si>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</si>
  <si>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</si>
  <si>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</si>
  <si>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</si>
  <si>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</si>
  <si>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</si>
  <si>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</si>
  <si>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</si>
  <si>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</si>
  <si>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</si>
  <si>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</si>
  <si>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</si>
  <si>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</si>
  <si>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</si>
  <si>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</si>
  <si>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</si>
  <si>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</si>
  <si>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</si>
  <si>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</si>
  <si>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</si>
  <si>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</si>
  <si>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</si>
  <si>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</si>
  <si>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</si>
  <si>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</si>
  <si>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</si>
  <si>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</si>
  <si>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</si>
  <si>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</si>
  <si>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</si>
  <si>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</si>
  <si>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</si>
  <si>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</si>
  <si>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</si>
  <si>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</si>
  <si>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</si>
  <si>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</si>
  <si>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</si>
  <si>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</si>
  <si>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</si>
  <si>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</si>
  <si>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</si>
  <si>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</si>
  <si>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</si>
  <si>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</si>
  <si>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</si>
  <si>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</si>
  <si>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</si>
  <si>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</si>
  <si>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</si>
  <si>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</si>
  <si>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</si>
  <si>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</si>
  <si>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</si>
  <si>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</si>
  <si>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</si>
  <si>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</si>
  <si>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</si>
  <si>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</si>
  <si>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</si>
  <si>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</si>
  <si>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</si>
  <si>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</si>
  <si>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</si>
  <si>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</si>
  <si>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</si>
  <si>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</si>
  <si>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</si>
  <si>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</si>
  <si>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</si>
  <si>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</si>
  <si>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</si>
  <si>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</si>
  <si>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</si>
  <si>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</si>
  <si>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</si>
  <si>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</si>
  <si>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</si>
  <si>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</si>
  <si>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</si>
  <si>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</si>
  <si>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</si>
  <si>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</si>
  <si>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</si>
  <si>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</si>
  <si>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</si>
  <si>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</si>
  <si>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</si>
  <si>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</si>
  <si>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</si>
  <si>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</si>
  <si>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</si>
  <si>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</si>
  <si>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</si>
  <si>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</si>
  <si>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</si>
  <si>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</si>
  <si>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</si>
  <si>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</si>
  <si>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</si>
  <si>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</si>
  <si>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</si>
  <si>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</si>
  <si>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</si>
  <si>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</si>
  <si>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</si>
  <si>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</si>
  <si>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</si>
  <si>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</si>
  <si>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</si>
  <si>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</si>
  <si>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</si>
  <si>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</si>
  <si>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</si>
  <si>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</si>
  <si>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</si>
  <si>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</si>
  <si>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</si>
  <si>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</si>
  <si>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</si>
  <si>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</si>
  <si>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</si>
  <si>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</si>
  <si>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</si>
  <si>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</si>
  <si>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</si>
  <si>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</si>
  <si>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</si>
  <si>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</si>
  <si>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</si>
  <si>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</si>
  <si>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</si>
  <si>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</si>
  <si>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</si>
  <si>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</si>
  <si>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</si>
  <si>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</si>
  <si>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</si>
  <si>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</si>
  <si>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</si>
  <si>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</si>
  <si>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</si>
  <si>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</si>
  <si>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</si>
  <si>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</si>
  <si>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</si>
  <si>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</si>
  <si>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</si>
  <si>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</si>
  <si>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</si>
  <si>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</si>
  <si>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</si>
  <si>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</si>
  <si>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</si>
  <si>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</si>
  <si>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</si>
  <si>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</si>
  <si>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</si>
  <si>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</si>
  <si>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</si>
  <si>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</si>
  <si>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</si>
  <si>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</si>
  <si>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</si>
  <si>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</si>
  <si>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</si>
  <si>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</si>
  <si>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</si>
  <si>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</si>
  <si>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</si>
  <si>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</si>
  <si>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</si>
  <si>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</si>
  <si>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</si>
  <si>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</si>
  <si>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</si>
  <si>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</si>
  <si>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</si>
  <si>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</si>
  <si>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</si>
  <si>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</si>
  <si>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</si>
  <si>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</si>
  <si>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</si>
  <si>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</si>
  <si>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</si>
  <si>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</si>
  <si>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</si>
  <si>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</si>
  <si>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</si>
  <si>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</si>
  <si>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</si>
  <si>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</si>
  <si>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</si>
  <si>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</si>
  <si>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</si>
  <si>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</si>
  <si>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</si>
  <si>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</si>
  <si>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</si>
  <si>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</si>
  <si>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</si>
  <si>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</si>
  <si>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</si>
  <si>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</si>
  <si>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</si>
  <si>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</si>
  <si>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</si>
  <si>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</si>
  <si>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</si>
  <si>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</si>
  <si>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</si>
  <si>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</si>
  <si>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</si>
  <si>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</si>
  <si>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</si>
  <si>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</si>
  <si>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</si>
  <si>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</si>
  <si>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</si>
  <si>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</si>
  <si>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</si>
  <si>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</si>
  <si>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</si>
  <si>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</si>
  <si>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</si>
  <si>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</si>
  <si>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</si>
  <si>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</si>
  <si>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</si>
  <si>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</si>
  <si>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</si>
  <si>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</si>
  <si>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</si>
  <si>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</si>
  <si>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</si>
  <si>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</si>
  <si>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</si>
  <si>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</si>
  <si>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</si>
  <si>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</si>
  <si>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</si>
  <si>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</si>
  <si>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</si>
  <si>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</si>
  <si>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</si>
  <si>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</si>
  <si>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</si>
  <si>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</si>
  <si>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</si>
  <si>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</si>
  <si>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</si>
  <si>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</si>
  <si>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</si>
  <si>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</si>
  <si>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</si>
  <si>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</si>
  <si>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</si>
  <si>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</si>
  <si>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</si>
  <si>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</si>
  <si>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</si>
  <si>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</si>
  <si>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</si>
  <si>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</si>
  <si>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</si>
  <si>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</si>
  <si>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</si>
  <si>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</si>
  <si>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</si>
  <si>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</si>
  <si>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</si>
  <si>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</si>
  <si>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</si>
  <si>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</si>
  <si>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</si>
  <si>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</si>
  <si>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</si>
  <si>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</si>
  <si>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</si>
  <si>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</si>
  <si>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</si>
  <si>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</si>
  <si>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</si>
  <si>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</si>
  <si>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</si>
  <si>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</si>
  <si>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</si>
  <si>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</si>
  <si>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</si>
  <si>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</si>
  <si>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</si>
  <si>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</si>
  <si>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</si>
  <si>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</si>
  <si>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</si>
  <si>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</si>
  <si>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</si>
  <si>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</si>
  <si>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</si>
  <si>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</si>
  <si>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</si>
  <si>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</si>
  <si>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</si>
  <si>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</si>
  <si>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</si>
  <si>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</si>
  <si>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</si>
  <si>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</si>
  <si>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</si>
  <si>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</si>
  <si>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</si>
  <si>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</si>
  <si>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</si>
  <si>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</si>
  <si>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</si>
  <si>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</si>
  <si>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</si>
  <si>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</si>
  <si>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</si>
  <si>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</si>
  <si>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</si>
  <si>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</si>
  <si>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</si>
  <si>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</si>
  <si>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</si>
  <si>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</si>
  <si>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</si>
  <si>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</si>
  <si>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</si>
  <si>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</si>
  <si>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</si>
  <si>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</si>
  <si>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</si>
  <si>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</si>
  <si>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</si>
  <si>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</si>
  <si>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</si>
  <si>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</si>
  <si>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</si>
  <si>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</si>
  <si>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</si>
  <si>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</si>
  <si>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</si>
  <si>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</si>
  <si>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</si>
  <si>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</si>
  <si>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</si>
  <si>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</si>
  <si>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</si>
  <si>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</si>
  <si>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</si>
  <si>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</si>
  <si>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</si>
  <si>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</si>
  <si>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</si>
  <si>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</si>
  <si>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</si>
  <si>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</si>
  <si>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</si>
  <si>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</si>
  <si>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</si>
  <si>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</si>
  <si>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</si>
  <si>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</si>
  <si>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</si>
  <si>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</si>
  <si>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</si>
  <si>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</si>
  <si>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</si>
  <si>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</si>
  <si>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</si>
  <si>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</si>
  <si>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</si>
  <si>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</si>
  <si>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</si>
  <si>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</si>
  <si>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</si>
  <si>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</si>
  <si>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</si>
  <si>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</si>
  <si>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</si>
  <si>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</si>
  <si>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</si>
  <si>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</si>
  <si>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</si>
  <si>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</si>
  <si>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</si>
  <si>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</si>
  <si>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</si>
  <si>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</si>
  <si>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</si>
  <si>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</si>
  <si>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</si>
  <si>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</si>
  <si>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</si>
  <si>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</si>
  <si>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</si>
  <si>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</si>
  <si>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</si>
  <si>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</si>
  <si>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</si>
  <si>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</si>
  <si>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</si>
  <si>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</si>
  <si>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</si>
  <si>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</si>
  <si>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</si>
  <si>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</si>
  <si>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</si>
  <si>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</si>
  <si>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</si>
  <si>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</si>
  <si>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</si>
  <si>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</si>
  <si>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</si>
  <si>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</si>
  <si>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</si>
  <si>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</si>
  <si>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</si>
  <si>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</si>
  <si>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</si>
  <si>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</si>
  <si>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</si>
  <si>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</si>
  <si>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</si>
  <si>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</si>
  <si>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</si>
  <si>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</si>
  <si>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</si>
  <si>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</si>
  <si>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</si>
  <si>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</si>
  <si>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</si>
  <si>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13120_令和7年度</t>
  </si>
  <si>
    <t>13120_令和8年度</t>
  </si>
  <si>
    <t>13120_令和9年度</t>
  </si>
  <si>
    <t>13120_令和10年度</t>
  </si>
  <si>
    <t>13120_令和11年度</t>
  </si>
  <si>
    <t>13120_令和12年度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</si>
</sst>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61.821150034399828</c:v>
                </c:pt>
                <c:pt idx="1">
                  <c:v>64.310880631553076</c:v>
                </c:pt>
                <c:pt idx="2">
                  <c:v>61.303530639215467</c:v>
                </c:pt>
                <c:pt idx="3">
                  <c:v>67.340400013931216</c:v>
                </c:pt>
                <c:pt idx="4">
                  <c:v>75.011388461712414</c:v>
                </c:pt>
                <c:pt idx="5">
                  <c:v>70.063748637338065</c:v>
                </c:pt>
                <c:pt idx="6">
                  <c:v>74.97644478807932</c:v>
                </c:pt>
                <c:pt idx="7">
                  <c:v>94.613296559036428</c:v>
                </c:pt>
                <c:pt idx="8">
                  <c:v>97.965903759508393</c:v>
                </c:pt>
                <c:pt idx="9">
                  <c:v>101.18240748198789</c:v>
                </c:pt>
                <c:pt idx="10">
                  <c:v>105.13922018742248</c:v>
                </c:pt>
                <c:pt idx="11">
                  <c:v>97.938603188418043</c:v>
                </c:pt>
                <c:pt idx="12">
                  <c:v>94.443890525813472</c:v>
                </c:pt>
                <c:pt idx="13">
                  <c:v>105.07194497155101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570.17585867570688</c:v>
                </c:pt>
                <c:pt idx="1">
                  <c:v>567.63003246980804</c:v>
                </c:pt>
                <c:pt idx="2">
                  <c:v>558.58767158530918</c:v>
                </c:pt>
                <c:pt idx="3">
                  <c:v>559.33255756219091</c:v>
                </c:pt>
                <c:pt idx="4">
                  <c:v>543.62200501143479</c:v>
                </c:pt>
                <c:pt idx="5">
                  <c:v>523.29508483940526</c:v>
                </c:pt>
                <c:pt idx="6">
                  <c:v>518.04824964021213</c:v>
                </c:pt>
                <c:pt idx="7">
                  <c:v>505.55656134187473</c:v>
                </c:pt>
                <c:pt idx="8">
                  <c:v>496.09454209089444</c:v>
                </c:pt>
                <c:pt idx="9">
                  <c:v>484.50344364139784</c:v>
                </c:pt>
                <c:pt idx="10">
                  <c:v>474.28721777531047</c:v>
                </c:pt>
                <c:pt idx="11">
                  <c:v>430.18075580099173</c:v>
                </c:pt>
                <c:pt idx="12">
                  <c:v>426.08810807715338</c:v>
                </c:pt>
                <c:pt idx="13">
                  <c:v>435.92163988303031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830.56839911493671</c:v>
                </c:pt>
                <c:pt idx="1">
                  <c:v>846.35013622647523</c:v>
                </c:pt>
                <c:pt idx="2">
                  <c:v>983.12695008956814</c:v>
                </c:pt>
                <c:pt idx="3">
                  <c:v>1064.2524155760359</c:v>
                </c:pt>
                <c:pt idx="4">
                  <c:v>1028.2477424766009</c:v>
                </c:pt>
                <c:pt idx="5">
                  <c:v>932.14873434956996</c:v>
                </c:pt>
                <c:pt idx="6">
                  <c:v>940.78489665576183</c:v>
                </c:pt>
                <c:pt idx="7">
                  <c:v>905.09805989133679</c:v>
                </c:pt>
                <c:pt idx="8">
                  <c:v>936.41265739385005</c:v>
                </c:pt>
                <c:pt idx="9">
                  <c:v>902.69572274096208</c:v>
                </c:pt>
                <c:pt idx="10">
                  <c:v>862.07500200570075</c:v>
                </c:pt>
                <c:pt idx="11">
                  <c:v>872.48754713335836</c:v>
                </c:pt>
                <c:pt idx="12">
                  <c:v>882.54789680569741</c:v>
                </c:pt>
                <c:pt idx="13">
                  <c:v>905.93633797724351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564.04090480691286</c:v>
                </c:pt>
                <c:pt idx="1">
                  <c:v>570.60223583239815</c:v>
                </c:pt>
                <c:pt idx="2">
                  <c:v>725.5898104580084</c:v>
                </c:pt>
                <c:pt idx="3">
                  <c:v>763.98362826976506</c:v>
                </c:pt>
                <c:pt idx="4">
                  <c:v>812.89339410144362</c:v>
                </c:pt>
                <c:pt idx="5">
                  <c:v>768.35057591117322</c:v>
                </c:pt>
                <c:pt idx="6">
                  <c:v>817.47845800523464</c:v>
                </c:pt>
                <c:pt idx="7">
                  <c:v>629.66917458091643</c:v>
                </c:pt>
                <c:pt idx="8">
                  <c:v>631.71734763788436</c:v>
                </c:pt>
                <c:pt idx="9">
                  <c:v>626.90051290254348</c:v>
                </c:pt>
                <c:pt idx="10">
                  <c:v>606.55419158419477</c:v>
                </c:pt>
                <c:pt idx="11">
                  <c:v>540.40637501665594</c:v>
                </c:pt>
                <c:pt idx="12">
                  <c:v>591.08138166414733</c:v>
                </c:pt>
                <c:pt idx="13">
                  <c:v>581.88754742301717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105.86769768634257</c:v>
                </c:pt>
                <c:pt idx="1">
                  <c:v>94.050195282740304</c:v>
                </c:pt>
                <c:pt idx="2">
                  <c:v>109.08751691678626</c:v>
                </c:pt>
                <c:pt idx="3">
                  <c:v>97.452902737331172</c:v>
                </c:pt>
                <c:pt idx="4">
                  <c:v>97.685698810579652</c:v>
                </c:pt>
                <c:pt idx="5">
                  <c:v>85.759556818205724</c:v>
                </c:pt>
                <c:pt idx="6">
                  <c:v>100.29483666483394</c:v>
                </c:pt>
                <c:pt idx="7">
                  <c:v>94.924607360514912</c:v>
                </c:pt>
                <c:pt idx="8">
                  <c:v>88.955548477521418</c:v>
                </c:pt>
                <c:pt idx="9">
                  <c:v>84.723610590259355</c:v>
                </c:pt>
                <c:pt idx="10">
                  <c:v>79.815712655786328</c:v>
                </c:pt>
                <c:pt idx="11">
                  <c:v>74.624598944763306</c:v>
                </c:pt>
                <c:pt idx="12">
                  <c:v>82.288614950158603</c:v>
                </c:pt>
                <c:pt idx="13">
                  <c:v>72.571779447904831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174779</c:v>
                </c:pt>
                <c:pt idx="1">
                  <c:v>172936</c:v>
                </c:pt>
                <c:pt idx="2">
                  <c:v>172062</c:v>
                </c:pt>
                <c:pt idx="3">
                  <c:v>171721</c:v>
                </c:pt>
                <c:pt idx="4">
                  <c:v>170903</c:v>
                </c:pt>
                <c:pt idx="5">
                  <c:v>169823</c:v>
                </c:pt>
                <c:pt idx="6">
                  <c:v>169362</c:v>
                </c:pt>
                <c:pt idx="7">
                  <c:v>168622</c:v>
                </c:pt>
                <c:pt idx="8">
                  <c:v>167779</c:v>
                </c:pt>
                <c:pt idx="9">
                  <c:v>166663</c:v>
                </c:pt>
                <c:pt idx="10">
                  <c:v>165770</c:v>
                </c:pt>
                <c:pt idx="11">
                  <c:v>166213</c:v>
                </c:pt>
                <c:pt idx="12">
                  <c:v>166218</c:v>
                </c:pt>
                <c:pt idx="13">
                  <c:v>166147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37038</c:v>
                </c:pt>
                <c:pt idx="1">
                  <c:v>36277</c:v>
                </c:pt>
                <c:pt idx="2">
                  <c:v>36011</c:v>
                </c:pt>
                <c:pt idx="3">
                  <c:v>35547</c:v>
                </c:pt>
                <c:pt idx="4">
                  <c:v>35195</c:v>
                </c:pt>
                <c:pt idx="5">
                  <c:v>34880</c:v>
                </c:pt>
                <c:pt idx="6">
                  <c:v>34684</c:v>
                </c:pt>
                <c:pt idx="7">
                  <c:v>34522</c:v>
                </c:pt>
                <c:pt idx="8">
                  <c:v>34325</c:v>
                </c:pt>
                <c:pt idx="9">
                  <c:v>34429</c:v>
                </c:pt>
                <c:pt idx="10">
                  <c:v>34028</c:v>
                </c:pt>
                <c:pt idx="11">
                  <c:v>33975</c:v>
                </c:pt>
                <c:pt idx="12">
                  <c:v>33802</c:v>
                </c:pt>
                <c:pt idx="13">
                  <c:v>33811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333243</c:v>
                </c:pt>
                <c:pt idx="1">
                  <c:v>334959</c:v>
                </c:pt>
                <c:pt idx="2">
                  <c:v>336848</c:v>
                </c:pt>
                <c:pt idx="3">
                  <c:v>345379</c:v>
                </c:pt>
                <c:pt idx="4">
                  <c:v>347096</c:v>
                </c:pt>
                <c:pt idx="5">
                  <c:v>350732</c:v>
                </c:pt>
                <c:pt idx="6">
                  <c:v>355564</c:v>
                </c:pt>
                <c:pt idx="7">
                  <c:v>360633</c:v>
                </c:pt>
                <c:pt idx="8">
                  <c:v>365725</c:v>
                </c:pt>
                <c:pt idx="9">
                  <c:v>370567</c:v>
                </c:pt>
                <c:pt idx="10">
                  <c:v>377837</c:v>
                </c:pt>
                <c:pt idx="11">
                  <c:v>380495</c:v>
                </c:pt>
                <c:pt idx="12">
                  <c:v>381830</c:v>
                </c:pt>
                <c:pt idx="13">
                  <c:v>385142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124</c:v>
                </c:pt>
                <c:pt idx="1">
                  <c:v>124</c:v>
                </c:pt>
                <c:pt idx="2">
                  <c:v>124</c:v>
                </c:pt>
                <c:pt idx="3">
                  <c:v>124</c:v>
                </c:pt>
                <c:pt idx="4">
                  <c:v>124</c:v>
                </c:pt>
                <c:pt idx="5">
                  <c:v>134</c:v>
                </c:pt>
                <c:pt idx="6">
                  <c:v>134</c:v>
                </c:pt>
                <c:pt idx="7">
                  <c:v>134</c:v>
                </c:pt>
                <c:pt idx="8">
                  <c:v>134</c:v>
                </c:pt>
                <c:pt idx="9">
                  <c:v>134</c:v>
                </c:pt>
                <c:pt idx="10">
                  <c:v>134</c:v>
                </c:pt>
                <c:pt idx="11">
                  <c:v>155</c:v>
                </c:pt>
                <c:pt idx="12">
                  <c:v>155</c:v>
                </c:pt>
                <c:pt idx="13">
                  <c:v>155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19912</c:v>
                </c:pt>
                <c:pt idx="1">
                  <c:v>19912</c:v>
                </c:pt>
                <c:pt idx="2">
                  <c:v>19912</c:v>
                </c:pt>
                <c:pt idx="3">
                  <c:v>19912</c:v>
                </c:pt>
                <c:pt idx="4">
                  <c:v>19912</c:v>
                </c:pt>
                <c:pt idx="5">
                  <c:v>16497</c:v>
                </c:pt>
                <c:pt idx="6">
                  <c:v>16497</c:v>
                </c:pt>
                <c:pt idx="7">
                  <c:v>16497</c:v>
                </c:pt>
                <c:pt idx="8">
                  <c:v>16497</c:v>
                </c:pt>
                <c:pt idx="9">
                  <c:v>16497</c:v>
                </c:pt>
                <c:pt idx="10">
                  <c:v>16497</c:v>
                </c:pt>
                <c:pt idx="11">
                  <c:v>15948</c:v>
                </c:pt>
                <c:pt idx="12">
                  <c:v>15948</c:v>
                </c:pt>
                <c:pt idx="13">
                  <c:v>15948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747.86310000000003</c:v>
                </c:pt>
                <c:pt idx="1">
                  <c:v>698.94399999999996</c:v>
                </c:pt>
                <c:pt idx="2">
                  <c:v>742.49710000000005</c:v>
                </c:pt>
                <c:pt idx="3">
                  <c:v>653.67460000000005</c:v>
                </c:pt>
                <c:pt idx="4">
                  <c:v>718.43979999999999</c:v>
                </c:pt>
                <c:pt idx="5">
                  <c:v>616.36680000000001</c:v>
                </c:pt>
                <c:pt idx="6">
                  <c:v>687.86450000000002</c:v>
                </c:pt>
                <c:pt idx="7">
                  <c:v>673.19219999999996</c:v>
                </c:pt>
                <c:pt idx="8">
                  <c:v>661.85879999999997</c:v>
                </c:pt>
                <c:pt idx="9">
                  <c:v>648.78110000000004</c:v>
                </c:pt>
                <c:pt idx="10">
                  <c:v>644.8777</c:v>
                </c:pt>
                <c:pt idx="11">
                  <c:v>635.75540000000001</c:v>
                </c:pt>
                <c:pt idx="12">
                  <c:v>673.22730000000001</c:v>
                </c:pt>
                <c:pt idx="13">
                  <c:v>665.40419999999995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29.741</c:v>
                </c:pt>
                <c:pt idx="3">
                  <c:v>28.02</c:v>
                </c:pt>
                <c:pt idx="4">
                  <c:v>42.552999999999997</c:v>
                </c:pt>
                <c:pt idx="5">
                  <c:v>49.98</c:v>
                </c:pt>
                <c:pt idx="6">
                  <c:v>61.451000000000001</c:v>
                </c:pt>
                <c:pt idx="7">
                  <c:v>64.186999999999998</c:v>
                </c:pt>
                <c:pt idx="8">
                  <c:v>63.767000000000003</c:v>
                </c:pt>
                <c:pt idx="9">
                  <c:v>80.879000000000005</c:v>
                </c:pt>
                <c:pt idx="10">
                  <c:v>106.06399999999999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74.504999999999995</c:v>
                </c:pt>
                <c:pt idx="1">
                  <c:v>96.567999999999998</c:v>
                </c:pt>
                <c:pt idx="2">
                  <c:v>106.866</c:v>
                </c:pt>
                <c:pt idx="3">
                  <c:v>102.83199999999999</c:v>
                </c:pt>
                <c:pt idx="4">
                  <c:v>102.73699999999999</c:v>
                </c:pt>
                <c:pt idx="5">
                  <c:v>105.995</c:v>
                </c:pt>
                <c:pt idx="6">
                  <c:v>105.807</c:v>
                </c:pt>
                <c:pt idx="7">
                  <c:v>103.462</c:v>
                </c:pt>
                <c:pt idx="8">
                  <c:v>103.47199999999999</c:v>
                </c:pt>
                <c:pt idx="9">
                  <c:v>95.325999999999993</c:v>
                </c:pt>
                <c:pt idx="10">
                  <c:v>78.968000000000004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3.5000000000000003E-2</c:v>
                </c:pt>
                <c:pt idx="1">
                  <c:v>5.3659999999999997</c:v>
                </c:pt>
                <c:pt idx="2">
                  <c:v>7.7089999999999996</c:v>
                </c:pt>
                <c:pt idx="3">
                  <c:v>7.8460000000000001</c:v>
                </c:pt>
                <c:pt idx="4">
                  <c:v>8.3680000000000003</c:v>
                </c:pt>
                <c:pt idx="5">
                  <c:v>11.625</c:v>
                </c:pt>
                <c:pt idx="6">
                  <c:v>12.207000000000001</c:v>
                </c:pt>
                <c:pt idx="7">
                  <c:v>10.678000000000001</c:v>
                </c:pt>
                <c:pt idx="8">
                  <c:v>10.784000000000001</c:v>
                </c:pt>
                <c:pt idx="9">
                  <c:v>11.436</c:v>
                </c:pt>
                <c:pt idx="10">
                  <c:v>7.2779999999999996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65.566999999999993</c:v>
                </c:pt>
                <c:pt idx="1">
                  <c:v>82.02600000000001</c:v>
                </c:pt>
                <c:pt idx="2">
                  <c:v>118.42400000000001</c:v>
                </c:pt>
                <c:pt idx="3">
                  <c:v>112.83099999999999</c:v>
                </c:pt>
                <c:pt idx="4">
                  <c:v>126.357</c:v>
                </c:pt>
                <c:pt idx="5">
                  <c:v>133.80799999999999</c:v>
                </c:pt>
                <c:pt idx="6">
                  <c:v>145.911</c:v>
                </c:pt>
                <c:pt idx="7">
                  <c:v>149.333</c:v>
                </c:pt>
                <c:pt idx="8">
                  <c:v>149.07299999999998</c:v>
                </c:pt>
                <c:pt idx="9">
                  <c:v>158.90100000000001</c:v>
                </c:pt>
                <c:pt idx="10">
                  <c:v>171.541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8.9030000000000005</c:v>
                </c:pt>
                <c:pt idx="1">
                  <c:v>9.1760000000000002</c:v>
                </c:pt>
                <c:pt idx="2">
                  <c:v>10.474</c:v>
                </c:pt>
                <c:pt idx="3">
                  <c:v>10.175000000000001</c:v>
                </c:pt>
                <c:pt idx="4">
                  <c:v>10.565</c:v>
                </c:pt>
                <c:pt idx="5">
                  <c:v>10.542</c:v>
                </c:pt>
                <c:pt idx="6">
                  <c:v>9.14</c:v>
                </c:pt>
                <c:pt idx="7">
                  <c:v>7.6379999999999999</c:v>
                </c:pt>
                <c:pt idx="8">
                  <c:v>7.3819999999999997</c:v>
                </c:pt>
                <c:pt idx="9">
                  <c:v>5.8680000000000003</c:v>
                </c:pt>
                <c:pt idx="10">
                  <c:v>6.2130000000000001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725.5898104580084</c:v>
                </c:pt>
                <c:pt idx="1">
                  <c:v>763.98362826976506</c:v>
                </c:pt>
                <c:pt idx="2">
                  <c:v>812.89339410144362</c:v>
                </c:pt>
                <c:pt idx="3">
                  <c:v>768.35057591117322</c:v>
                </c:pt>
                <c:pt idx="4">
                  <c:v>817.47845800523464</c:v>
                </c:pt>
                <c:pt idx="5">
                  <c:v>629.66917458091643</c:v>
                </c:pt>
                <c:pt idx="6">
                  <c:v>631.71734763788436</c:v>
                </c:pt>
                <c:pt idx="7">
                  <c:v>626.90051290254348</c:v>
                </c:pt>
                <c:pt idx="8">
                  <c:v>606.55419158419477</c:v>
                </c:pt>
                <c:pt idx="9">
                  <c:v>540.40637501665594</c:v>
                </c:pt>
                <c:pt idx="10">
                  <c:v>591.08138166414733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109.08751691678626</c:v>
                </c:pt>
                <c:pt idx="1">
                  <c:v>97.452902737331172</c:v>
                </c:pt>
                <c:pt idx="2">
                  <c:v>97.685698810579652</c:v>
                </c:pt>
                <c:pt idx="3">
                  <c:v>85.759556818205724</c:v>
                </c:pt>
                <c:pt idx="4">
                  <c:v>100.29483666483394</c:v>
                </c:pt>
                <c:pt idx="5">
                  <c:v>94.924607360514912</c:v>
                </c:pt>
                <c:pt idx="6">
                  <c:v>88.955548477521418</c:v>
                </c:pt>
                <c:pt idx="7">
                  <c:v>84.723610590259355</c:v>
                </c:pt>
                <c:pt idx="8">
                  <c:v>79.815712655786328</c:v>
                </c:pt>
                <c:pt idx="9">
                  <c:v>74.624598944763306</c:v>
                </c:pt>
                <c:pt idx="10">
                  <c:v>82.288614950158603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8.1613371095350482E-2</c:v>
                </c:pt>
                <c:pt idx="1">
                  <c:v>9.4158303572880242E-2</c:v>
                </c:pt>
                <c:pt idx="2">
                  <c:v>0.10722142675469744</c:v>
                </c:pt>
                <c:pt idx="3">
                  <c:v>0.11864566909515524</c:v>
                </c:pt>
                <c:pt idx="4">
                  <c:v>0.10533942076506091</c:v>
                </c:pt>
                <c:pt idx="5">
                  <c:v>0.11105655628326652</c:v>
                </c:pt>
                <c:pt idx="6">
                  <c:v>0.10274794722118574</c:v>
                </c:pt>
                <c:pt idx="7">
                  <c:v>9.0151965276113216E-2</c:v>
                </c:pt>
                <c:pt idx="8">
                  <c:v>9.2488054724708807E-2</c:v>
                </c:pt>
                <c:pt idx="9">
                  <c:v>7.8633588427637111E-2</c:v>
                </c:pt>
                <c:pt idx="10">
                  <c:v>7.5502546783211166E-2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9.0363727625409521E-2</c:v>
                </c:pt>
                <c:pt idx="1">
                  <c:v>0.10736617509169498</c:v>
                </c:pt>
                <c:pt idx="2">
                  <c:v>0.14568207942063985</c:v>
                </c:pt>
                <c:pt idx="3">
                  <c:v>0.14684833139637557</c:v>
                </c:pt>
                <c:pt idx="4">
                  <c:v>0.15456921067783158</c:v>
                </c:pt>
                <c:pt idx="5">
                  <c:v>0.2125052414850345</c:v>
                </c:pt>
                <c:pt idx="6">
                  <c:v>0.2309751355500842</c:v>
                </c:pt>
                <c:pt idx="7">
                  <c:v>0.23820845082513908</c:v>
                </c:pt>
                <c:pt idx="8">
                  <c:v>0.2457702907149186</c:v>
                </c:pt>
                <c:pt idx="9">
                  <c:v>0.29403983251511884</c:v>
                </c:pt>
                <c:pt idx="10">
                  <c:v>0.29021553600121625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6.2130000000000001</c:v>
                </c:pt>
                <c:pt idx="2">
                  <c:v>0</c:v>
                </c:pt>
                <c:pt idx="3">
                  <c:v>0</c:v>
                </c:pt>
                <c:pt idx="4">
                  <c:v>171.541</c:v>
                </c:pt>
                <c:pt idx="5">
                  <c:v>7.2779999999999996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6.2130000000000001</c:v>
                </c:pt>
                <c:pt idx="4" formatCode="#,##0">
                  <c:v>171.541</c:v>
                </c:pt>
                <c:pt idx="5" formatCode="#,##0">
                  <c:v>7.2779999999999996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G：情報通信業(N=1)</c:v>
                </c:pt>
                <c:pt idx="26">
                  <c:v>H：運輸業，郵便業(N=0)</c:v>
                </c:pt>
                <c:pt idx="27">
                  <c:v>I：卸売業，小売業(N=2)</c:v>
                </c:pt>
                <c:pt idx="28">
                  <c:v>J：金融業，保険業(N=0)</c:v>
                </c:pt>
                <c:pt idx="29">
                  <c:v>K：不動産業，物品賃貸業(N=2)</c:v>
                </c:pt>
                <c:pt idx="30">
                  <c:v>L：学術研究,専門･技術ｻｰﾋﾞｽ業(N=0)</c:v>
                </c:pt>
                <c:pt idx="31">
                  <c:v>M：宿泊業，飲食サービス業(N=0)</c:v>
                </c:pt>
                <c:pt idx="32">
                  <c:v>N：生活関連ｻｰﾋﾞｽ業,娯楽業(N=1)</c:v>
                </c:pt>
                <c:pt idx="33">
                  <c:v>O：教育，学習支援業(N=1)</c:v>
                </c:pt>
                <c:pt idx="34">
                  <c:v>P：医療，福祉(N=2)</c:v>
                </c:pt>
                <c:pt idx="35">
                  <c:v>Q：複合サービス事業(N=0)</c:v>
                </c:pt>
                <c:pt idx="36">
                  <c:v>R：ｻｰﾋﾞｽ業(他に分類されない)(N=2)</c:v>
                </c:pt>
                <c:pt idx="37">
                  <c:v>S：公務(N=4)</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6.2130000000000001</c:v>
                </c:pt>
                <c:pt idx="15">
                  <c:v>0</c:v>
                </c:pt>
                <c:pt idx="16">
                  <c:v>0</c:v>
                </c:pt>
                <c:pt idx="17">
                  <c:v>0</c:v>
                </c:pt>
                <c:pt idx="18">
                  <c:v>0</c:v>
                </c:pt>
                <c:pt idx="19">
                  <c:v>0</c:v>
                </c:pt>
                <c:pt idx="20">
                  <c:v>0</c:v>
                </c:pt>
                <c:pt idx="21">
                  <c:v>0</c:v>
                </c:pt>
                <c:pt idx="22">
                  <c:v>0</c:v>
                </c:pt>
                <c:pt idx="23">
                  <c:v>0</c:v>
                </c:pt>
                <c:pt idx="24">
                  <c:v>18.452999999999999</c:v>
                </c:pt>
                <c:pt idx="25">
                  <c:v>5.2990000000000004</c:v>
                </c:pt>
                <c:pt idx="26">
                  <c:v>0</c:v>
                </c:pt>
                <c:pt idx="27">
                  <c:v>6.4459999999999997</c:v>
                </c:pt>
                <c:pt idx="28">
                  <c:v>0</c:v>
                </c:pt>
                <c:pt idx="29">
                  <c:v>6.4029999999999996</c:v>
                </c:pt>
                <c:pt idx="30">
                  <c:v>0</c:v>
                </c:pt>
                <c:pt idx="31">
                  <c:v>0</c:v>
                </c:pt>
                <c:pt idx="32">
                  <c:v>1.95</c:v>
                </c:pt>
                <c:pt idx="33">
                  <c:v>2.3260000000000001</c:v>
                </c:pt>
                <c:pt idx="34">
                  <c:v>8.1189999999999998</c:v>
                </c:pt>
                <c:pt idx="35">
                  <c:v>0</c:v>
                </c:pt>
                <c:pt idx="36">
                  <c:v>106.06399999999999</c:v>
                </c:pt>
                <c:pt idx="37">
                  <c:v>16.481000000000002</c:v>
                </c:pt>
                <c:pt idx="38">
                  <c:v>0</c:v>
                </c:pt>
                <c:pt idx="39">
                  <c:v>0</c:v>
                </c:pt>
                <c:pt idx="40">
                  <c:v>0</c:v>
                </c:pt>
                <c:pt idx="41">
                  <c:v>7.2779999999999996</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72.564360778395312</c:v>
                </c:pt>
                <c:pt idx="2">
                  <c:v>39.924553068332003</c:v>
                </c:pt>
                <c:pt idx="3">
                  <c:v>10.48981159950374</c:v>
                </c:pt>
                <c:pt idx="4">
                  <c:v>541.42442599654373</c:v>
                </c:pt>
                <c:pt idx="5">
                  <c:v>836.40932113142685</c:v>
                </c:pt>
                <c:pt idx="7">
                  <c:v>589.1254268455815</c:v>
                </c:pt>
                <c:pt idx="8">
                  <c:v>39.8133527593032</c:v>
                </c:pt>
                <c:pt idx="9">
                  <c:v>0</c:v>
                </c:pt>
                <c:pt idx="10">
                  <c:v>42.003980460988153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122.97872544623105</c:v>
                </c:pt>
                <c:pt idx="4" formatCode="#,##0">
                  <c:v>541.42442599654373</c:v>
                </c:pt>
                <c:pt idx="5" formatCode="#,##0">
                  <c:v>836.40932113142685</c:v>
                </c:pt>
                <c:pt idx="6" formatCode="#,##0">
                  <c:v>628.93877960488476</c:v>
                </c:pt>
                <c:pt idx="10" formatCode="#,##0">
                  <c:v>42.003980460988153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78.968000000000004</c:v>
                </c:pt>
                <c:pt idx="2" formatCode="#,##0_);[Red]\(#,##0\)">
                  <c:v>0</c:v>
                </c:pt>
                <c:pt idx="3" formatCode="#,##0_);[Red]\(#,##0\)">
                  <c:v>106.06399999999999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78.968000000000004</c:v>
                </c:pt>
                <c:pt idx="1">
                  <c:v>106.06399999999999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練馬区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6.2130000000000001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練馬区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J：金融業，保険業(N=0)</c:v>
                </c:pt>
                <c:pt idx="5">
                  <c:v>K：不動産業，物品賃貸業(N=2)</c:v>
                </c:pt>
                <c:pt idx="6">
                  <c:v>L：学術研究,専門･技術ｻｰﾋﾞｽ業(N=0)</c:v>
                </c:pt>
                <c:pt idx="7">
                  <c:v>M：宿泊業，飲食サービス業(N=0)</c:v>
                </c:pt>
                <c:pt idx="8">
                  <c:v>N：生活関連ｻｰﾋﾞｽ業,娯楽業(N=1)</c:v>
                </c:pt>
                <c:pt idx="9">
                  <c:v>O：教育，学習支援業(N=1)</c:v>
                </c:pt>
                <c:pt idx="10">
                  <c:v>P：医療，福祉(N=2)</c:v>
                </c:pt>
                <c:pt idx="11">
                  <c:v>Q：複合サービス事業(N=0)</c:v>
                </c:pt>
                <c:pt idx="12">
                  <c:v>R：ｻｰﾋﾞｽ業(他に分類されない)(N=2)</c:v>
                </c:pt>
                <c:pt idx="13">
                  <c:v>S：公務(N=4)</c:v>
                </c:pt>
              </c:strCache>
            </c:strRef>
          </c:cat>
          <c:val>
            <c:numRef>
              <c:f>③特定事業所の現状把握!$BG$40:$BG$53</c:f>
              <c:numCache>
                <c:formatCode>[=0]#,##0;[&lt;1]0.00;#,##0</c:formatCode>
                <c:ptCount val="14"/>
                <c:pt idx="0">
                  <c:v>18.452999999999999</c:v>
                </c:pt>
                <c:pt idx="1">
                  <c:v>5.2990000000000004</c:v>
                </c:pt>
                <c:pt idx="2">
                  <c:v>0</c:v>
                </c:pt>
                <c:pt idx="3">
                  <c:v>3.2229999999999999</c:v>
                </c:pt>
                <c:pt idx="4">
                  <c:v>0</c:v>
                </c:pt>
                <c:pt idx="5">
                  <c:v>3.2014999999999998</c:v>
                </c:pt>
                <c:pt idx="6">
                  <c:v>0</c:v>
                </c:pt>
                <c:pt idx="7">
                  <c:v>0</c:v>
                </c:pt>
                <c:pt idx="8">
                  <c:v>1.95</c:v>
                </c:pt>
                <c:pt idx="9">
                  <c:v>2.3260000000000001</c:v>
                </c:pt>
                <c:pt idx="10">
                  <c:v>4.0594999999999999</c:v>
                </c:pt>
                <c:pt idx="11">
                  <c:v>0</c:v>
                </c:pt>
                <c:pt idx="12">
                  <c:v>53.031999999999996</c:v>
                </c:pt>
                <c:pt idx="13">
                  <c:v>4.1202500000000004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J：金融業，保険業(N=0)</c:v>
                </c:pt>
                <c:pt idx="5">
                  <c:v>K：不動産業，物品賃貸業(N=2)</c:v>
                </c:pt>
                <c:pt idx="6">
                  <c:v>L：学術研究,専門･技術ｻｰﾋﾞｽ業(N=0)</c:v>
                </c:pt>
                <c:pt idx="7">
                  <c:v>M：宿泊業，飲食サービス業(N=0)</c:v>
                </c:pt>
                <c:pt idx="8">
                  <c:v>N：生活関連ｻｰﾋﾞｽ業,娯楽業(N=1)</c:v>
                </c:pt>
                <c:pt idx="9">
                  <c:v>O：教育，学習支援業(N=1)</c:v>
                </c:pt>
                <c:pt idx="10">
                  <c:v>P：医療，福祉(N=2)</c:v>
                </c:pt>
                <c:pt idx="11">
                  <c:v>Q：複合サービス事業(N=0)</c:v>
                </c:pt>
                <c:pt idx="12">
                  <c:v>R：ｻｰﾋﾞｽ業(他に分類されない)(N=2)</c:v>
                </c:pt>
                <c:pt idx="13">
                  <c:v>S：公務(N=4)</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練馬区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7.2779999999999996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練馬区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54,444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33354.6</c:v>
                </c:pt>
                <c:pt idx="1">
                  <c:v>6216.1999999999944</c:v>
                </c:pt>
                <c:pt idx="2">
                  <c:v>0</c:v>
                </c:pt>
                <c:pt idx="3">
                  <c:v>0</c:v>
                </c:pt>
                <c:pt idx="4">
                  <c:v>0</c:v>
                </c:pt>
                <c:pt idx="5">
                  <c:v>14873.294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152,484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40029.522551999995</c:v>
                </c:pt>
                <c:pt idx="1">
                  <c:v>8222.5407119999927</c:v>
                </c:pt>
                <c:pt idx="2">
                  <c:v>0</c:v>
                </c:pt>
                <c:pt idx="3">
                  <c:v>0</c:v>
                </c:pt>
                <c:pt idx="4">
                  <c:v>0</c:v>
                </c:pt>
                <c:pt idx="5">
                  <c:v>104232.044352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練馬区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49.344079427999993</c:v>
                </c:pt>
                <c:pt idx="1">
                  <c:v>0</c:v>
                </c:pt>
                <c:pt idx="2">
                  <c:v>0</c:v>
                </c:pt>
                <c:pt idx="3">
                  <c:v>1.6485768000000001E-2</c:v>
                </c:pt>
                <c:pt idx="4">
                  <c:v>29.371643259999999</c:v>
                </c:pt>
                <c:pt idx="5">
                  <c:v>145.23370943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1,024,631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練馬区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1024556</c:v>
                </c:pt>
                <c:pt idx="1">
                  <c:v>0</c:v>
                </c:pt>
                <c:pt idx="2">
                  <c:v>0</c:v>
                </c:pt>
                <c:pt idx="3">
                  <c:v>75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10098</c:v>
                </c:pt>
                <c:pt idx="1">
                  <c:v>10098</c:v>
                </c:pt>
                <c:pt idx="2">
                  <c:v>10098</c:v>
                </c:pt>
                <c:pt idx="3">
                  <c:v>10098</c:v>
                </c:pt>
                <c:pt idx="4">
                  <c:v>10098</c:v>
                </c:pt>
                <c:pt idx="5">
                  <c:v>10098</c:v>
                </c:pt>
                <c:pt idx="6">
                  <c:v>14873.294</c:v>
                </c:pt>
                <c:pt idx="7">
                  <c:v>14873.294</c:v>
                </c:pt>
                <c:pt idx="8">
                  <c:v>14873.294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3743</c:v>
                </c:pt>
                <c:pt idx="1">
                  <c:v>4432.4000000000005</c:v>
                </c:pt>
                <c:pt idx="2">
                  <c:v>5070.3000000000038</c:v>
                </c:pt>
                <c:pt idx="3">
                  <c:v>5562.1</c:v>
                </c:pt>
                <c:pt idx="4">
                  <c:v>6041.1999999999953</c:v>
                </c:pt>
                <c:pt idx="5">
                  <c:v>6127.0999999999949</c:v>
                </c:pt>
                <c:pt idx="6">
                  <c:v>6186.4999999999955</c:v>
                </c:pt>
                <c:pt idx="7">
                  <c:v>6199.6999999999944</c:v>
                </c:pt>
                <c:pt idx="8">
                  <c:v>6216.1999999999944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18766.3</c:v>
                </c:pt>
                <c:pt idx="1">
                  <c:v>20211.3</c:v>
                </c:pt>
                <c:pt idx="2">
                  <c:v>21293.1</c:v>
                </c:pt>
                <c:pt idx="3">
                  <c:v>22516.199999999993</c:v>
                </c:pt>
                <c:pt idx="4">
                  <c:v>23641.299999999981</c:v>
                </c:pt>
                <c:pt idx="5">
                  <c:v>25165.499999999971</c:v>
                </c:pt>
                <c:pt idx="6">
                  <c:v>26754.699999999972</c:v>
                </c:pt>
                <c:pt idx="7">
                  <c:v>29179.499999999956</c:v>
                </c:pt>
                <c:pt idx="8">
                  <c:v>33354.6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3.7881688621685707E-2</c:v>
                </c:pt>
                <c:pt idx="1">
                  <c:v>4.1439883750001717E-2</c:v>
                </c:pt>
                <c:pt idx="2">
                  <c:v>3.9674978164406946E-2</c:v>
                </c:pt>
                <c:pt idx="3">
                  <c:v>4.2528810242755247E-2</c:v>
                </c:pt>
                <c:pt idx="4">
                  <c:v>4.3397555892045074E-2</c:v>
                </c:pt>
                <c:pt idx="5">
                  <c:v>4.516817283053419E-2</c:v>
                </c:pt>
                <c:pt idx="6">
                  <c:v>5.9004617571094729E-2</c:v>
                </c:pt>
                <c:pt idx="7">
                  <c:v>5.8700218269720397E-2</c:v>
                </c:pt>
                <c:pt idx="8">
                  <c:v>6.070362541279007E-2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55.499828573032381</c:v>
                </c:pt>
                <c:pt idx="2">
                  <c:v>37.381144892123778</c:v>
                </c:pt>
                <c:pt idx="3">
                  <c:v>4.8047253454234884</c:v>
                </c:pt>
                <c:pt idx="4">
                  <c:v>812.89339410144362</c:v>
                </c:pt>
                <c:pt idx="5">
                  <c:v>1028.2477424766009</c:v>
                </c:pt>
                <c:pt idx="7">
                  <c:v>488.60627628357054</c:v>
                </c:pt>
                <c:pt idx="8">
                  <c:v>55.0157287278642</c:v>
                </c:pt>
                <c:pt idx="9">
                  <c:v>0</c:v>
                </c:pt>
                <c:pt idx="10">
                  <c:v>75.011388461712414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97.685698810579652</c:v>
                </c:pt>
                <c:pt idx="4" formatCode="#,##0">
                  <c:v>812.89339410144362</c:v>
                </c:pt>
                <c:pt idx="5" formatCode="#,##0">
                  <c:v>1028.2477424766009</c:v>
                </c:pt>
                <c:pt idx="6" formatCode="#,##0">
                  <c:v>543.62200501143479</c:v>
                </c:pt>
                <c:pt idx="10" formatCode="#,##0">
                  <c:v>75.011388461712414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5146</c:v>
                </c:pt>
                <c:pt idx="1">
                  <c:v>5477</c:v>
                </c:pt>
                <c:pt idx="2">
                  <c:v>5719</c:v>
                </c:pt>
                <c:pt idx="3">
                  <c:v>5994</c:v>
                </c:pt>
                <c:pt idx="4">
                  <c:v>6260</c:v>
                </c:pt>
                <c:pt idx="5">
                  <c:v>6602</c:v>
                </c:pt>
                <c:pt idx="6">
                  <c:v>6952</c:v>
                </c:pt>
                <c:pt idx="7">
                  <c:v>7560</c:v>
                </c:pt>
                <c:pt idx="8">
                  <c:v>8575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2511943.9997050334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152484.10761599999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1371126.811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1370668.8729999999</c:v>
                </c:pt>
                <c:pt idx="1">
                  <c:v>0</c:v>
                </c:pt>
                <c:pt idx="2">
                  <c:v>0</c:v>
                </c:pt>
                <c:pt idx="3">
                  <c:v>457.93799999999999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48252.063263999989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28.419018036047326</c:v>
                </c:pt>
                <c:pt idx="2">
                  <c:v>32.580526836146156</c:v>
                </c:pt>
                <c:pt idx="3">
                  <c:v>11.572234575711347</c:v>
                </c:pt>
                <c:pt idx="4">
                  <c:v>581.88754742301717</c:v>
                </c:pt>
                <c:pt idx="5">
                  <c:v>905.93633797724351</c:v>
                </c:pt>
                <c:pt idx="7">
                  <c:v>392.42188907675063</c:v>
                </c:pt>
                <c:pt idx="8">
                  <c:v>43.499750806279664</c:v>
                </c:pt>
                <c:pt idx="9">
                  <c:v>0</c:v>
                </c:pt>
                <c:pt idx="10">
                  <c:v>105.07194497155101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72.571779447904831</c:v>
                </c:pt>
                <c:pt idx="4">
                  <c:v>581.88754742301717</c:v>
                </c:pt>
                <c:pt idx="5">
                  <c:v>905.93633797724351</c:v>
                </c:pt>
                <c:pt idx="6">
                  <c:v>435.92163988303031</c:v>
                </c:pt>
                <c:pt idx="10">
                  <c:v>105.07194497155101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練馬区</c:v>
                </c:pt>
              </c:strCache>
            </c:strRef>
          </c:cat>
          <c:val>
            <c:numRef>
              <c:f>①CO2排出量の現状把握!$AX$43:$AX$45</c:f>
              <c:numCache>
                <c:formatCode>0%</c:formatCode>
                <c:ptCount val="3"/>
                <c:pt idx="0">
                  <c:v>0.42072759503743129</c:v>
                </c:pt>
                <c:pt idx="1">
                  <c:v>7.6972125864054566E-2</c:v>
                </c:pt>
                <c:pt idx="2">
                  <c:v>3.4535143576170151E-2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練馬区</c:v>
                </c:pt>
              </c:strCache>
            </c:strRef>
          </c:cat>
          <c:val>
            <c:numRef>
              <c:f>①CO2排出量の現状把握!$AY$43:$AY$45</c:f>
              <c:numCache>
                <c:formatCode>0%</c:formatCode>
                <c:ptCount val="3"/>
                <c:pt idx="0">
                  <c:v>0.19118662390594171</c:v>
                </c:pt>
                <c:pt idx="1">
                  <c:v>0.47072930032502464</c:v>
                </c:pt>
                <c:pt idx="2">
                  <c:v>0.27690612175032703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練馬区</c:v>
                </c:pt>
              </c:strCache>
            </c:strRef>
          </c:cat>
          <c:val>
            <c:numRef>
              <c:f>①CO2排出量の現状把握!$AZ$43:$AZ$45</c:f>
              <c:numCache>
                <c:formatCode>0%</c:formatCode>
                <c:ptCount val="3"/>
                <c:pt idx="0">
                  <c:v>0.18034974026133399</c:v>
                </c:pt>
                <c:pt idx="1">
                  <c:v>0.27571354672507709</c:v>
                </c:pt>
                <c:pt idx="2">
                  <c:v>0.43111305442596759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練馬区</c:v>
                </c:pt>
              </c:strCache>
            </c:strRef>
          </c:cat>
          <c:val>
            <c:numRef>
              <c:f>①CO2排出量の現状把握!$BA$43:$BA$45</c:f>
              <c:numCache>
                <c:formatCode>0%</c:formatCode>
                <c:ptCount val="3"/>
                <c:pt idx="0">
                  <c:v>0.19226168778726088</c:v>
                </c:pt>
                <c:pt idx="1">
                  <c:v>0.14877204731034646</c:v>
                </c:pt>
                <c:pt idx="2">
                  <c:v>0.20744449889267008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練馬区</c:v>
                </c:pt>
              </c:strCache>
            </c:strRef>
          </c:cat>
          <c:val>
            <c:numRef>
              <c:f>①CO2排出量の現状把握!$BB$43:$BB$45</c:f>
              <c:numCache>
                <c:formatCode>0%</c:formatCode>
                <c:ptCount val="3"/>
                <c:pt idx="0">
                  <c:v>1.5474353008032191E-2</c:v>
                </c:pt>
                <c:pt idx="1">
                  <c:v>2.7812979775497147E-2</c:v>
                </c:pt>
                <c:pt idx="2">
                  <c:v>5.0001181354865129E-2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164754</c:v>
                </c:pt>
                <c:pt idx="1">
                  <c:v>164754</c:v>
                </c:pt>
                <c:pt idx="2">
                  <c:v>164754</c:v>
                </c:pt>
                <c:pt idx="3">
                  <c:v>164754</c:v>
                </c:pt>
                <c:pt idx="4">
                  <c:v>164754</c:v>
                </c:pt>
                <c:pt idx="5">
                  <c:v>171975</c:v>
                </c:pt>
                <c:pt idx="6">
                  <c:v>171975</c:v>
                </c:pt>
                <c:pt idx="7">
                  <c:v>171975</c:v>
                </c:pt>
                <c:pt idx="8">
                  <c:v>171975</c:v>
                </c:pt>
                <c:pt idx="9">
                  <c:v>171975</c:v>
                </c:pt>
                <c:pt idx="10">
                  <c:v>171975</c:v>
                </c:pt>
                <c:pt idx="11">
                  <c:v>175564</c:v>
                </c:pt>
                <c:pt idx="12">
                  <c:v>175564</c:v>
                </c:pt>
                <c:pt idx="13">
                  <c:v>175564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61.821150034399828</c:v>
                </c:pt>
                <c:pt idx="1">
                  <c:v>64.310880631553076</c:v>
                </c:pt>
                <c:pt idx="2">
                  <c:v>61.303530639215467</c:v>
                </c:pt>
                <c:pt idx="3">
                  <c:v>67.340400013931216</c:v>
                </c:pt>
                <c:pt idx="4">
                  <c:v>75.011388461712414</c:v>
                </c:pt>
                <c:pt idx="5">
                  <c:v>70.063748637338065</c:v>
                </c:pt>
                <c:pt idx="6">
                  <c:v>74.97644478807932</c:v>
                </c:pt>
                <c:pt idx="7">
                  <c:v>94.613296559036428</c:v>
                </c:pt>
                <c:pt idx="8">
                  <c:v>97.965903759508393</c:v>
                </c:pt>
                <c:pt idx="9">
                  <c:v>101.18240748198789</c:v>
                </c:pt>
                <c:pt idx="10">
                  <c:v>105.1392201874225</c:v>
                </c:pt>
                <c:pt idx="11">
                  <c:v>97.938603188418043</c:v>
                </c:pt>
                <c:pt idx="12">
                  <c:v>94.443890525813472</c:v>
                </c:pt>
                <c:pt idx="13">
                  <c:v>105.07194497155101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693276</c:v>
                </c:pt>
                <c:pt idx="1">
                  <c:v>694666</c:v>
                </c:pt>
                <c:pt idx="2">
                  <c:v>695432</c:v>
                </c:pt>
                <c:pt idx="3">
                  <c:v>709609</c:v>
                </c:pt>
                <c:pt idx="4">
                  <c:v>711212</c:v>
                </c:pt>
                <c:pt idx="5">
                  <c:v>714656</c:v>
                </c:pt>
                <c:pt idx="6">
                  <c:v>719109</c:v>
                </c:pt>
                <c:pt idx="7">
                  <c:v>723711</c:v>
                </c:pt>
                <c:pt idx="8">
                  <c:v>728479</c:v>
                </c:pt>
                <c:pt idx="9">
                  <c:v>732433</c:v>
                </c:pt>
                <c:pt idx="10">
                  <c:v>739435</c:v>
                </c:pt>
                <c:pt idx="11">
                  <c:v>740099</c:v>
                </c:pt>
                <c:pt idx="12">
                  <c:v>738358</c:v>
                </c:pt>
                <c:pt idx="13">
                  <c:v>738914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練馬区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1585</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1950</v>
      </c>
      <c r="B9" s="70">
        <v>1</v>
      </c>
      <c r="C9" s="70">
        <v>1</v>
      </c>
      <c r="D9" s="70">
        <v>1</v>
      </c>
      <c r="E9" s="70">
        <v>1990</v>
      </c>
      <c r="F9" s="70" t="s">
        <v>787</v>
      </c>
      <c r="G9" s="1073" t="s">
        <v>1951</v>
      </c>
      <c r="H9" s="70" t="s">
        <v>1952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1953</v>
      </c>
      <c r="B10" s="70">
        <v>2</v>
      </c>
      <c r="C10" s="70">
        <v>2</v>
      </c>
      <c r="D10" s="70">
        <v>1</v>
      </c>
      <c r="E10" s="70">
        <v>2005</v>
      </c>
      <c r="F10" s="70" t="s">
        <v>789</v>
      </c>
      <c r="G10" s="1073" t="s">
        <v>1951</v>
      </c>
      <c r="H10" s="70" t="s">
        <v>1952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1954</v>
      </c>
      <c r="B11" s="70">
        <v>3</v>
      </c>
      <c r="C11" s="70">
        <v>3</v>
      </c>
      <c r="D11" s="70">
        <v>1</v>
      </c>
      <c r="E11" s="70">
        <v>2006</v>
      </c>
      <c r="F11" s="70" t="s">
        <v>790</v>
      </c>
      <c r="G11" s="1073" t="s">
        <v>1951</v>
      </c>
      <c r="H11" s="70" t="s">
        <v>1952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1955</v>
      </c>
      <c r="B12" s="70">
        <v>4</v>
      </c>
      <c r="C12" s="70">
        <v>4</v>
      </c>
      <c r="D12" s="70">
        <v>1</v>
      </c>
      <c r="E12" s="70">
        <v>2007</v>
      </c>
      <c r="F12" s="70" t="s">
        <v>791</v>
      </c>
      <c r="G12" s="1073" t="s">
        <v>1951</v>
      </c>
      <c r="H12" s="70" t="s">
        <v>1952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1956</v>
      </c>
      <c r="B13" s="70">
        <v>5</v>
      </c>
      <c r="C13" s="70">
        <v>5</v>
      </c>
      <c r="D13" s="70">
        <v>1</v>
      </c>
      <c r="E13" s="70">
        <v>2008</v>
      </c>
      <c r="F13" s="70" t="s">
        <v>792</v>
      </c>
      <c r="G13" s="1073" t="s">
        <v>1951</v>
      </c>
      <c r="H13" s="70" t="s">
        <v>1952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1957</v>
      </c>
      <c r="B14" s="70">
        <v>6</v>
      </c>
      <c r="C14" s="70">
        <v>6</v>
      </c>
      <c r="D14" s="70">
        <v>1</v>
      </c>
      <c r="E14" s="70">
        <v>2009</v>
      </c>
      <c r="F14" s="70" t="s">
        <v>176</v>
      </c>
      <c r="G14" s="1073" t="s">
        <v>1951</v>
      </c>
      <c r="H14" s="70" t="s">
        <v>1952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9.02</v>
      </c>
      <c r="AG14" s="73">
        <v>0</v>
      </c>
      <c r="AH14" s="73">
        <v>0</v>
      </c>
      <c r="AI14" s="73">
        <v>0</v>
      </c>
      <c r="AJ14" s="73">
        <v>0</v>
      </c>
      <c r="AK14" s="73">
        <v>0</v>
      </c>
      <c r="AL14" s="73">
        <v>0</v>
      </c>
      <c r="AM14" s="73">
        <v>0</v>
      </c>
      <c r="AN14" s="73">
        <v>0</v>
      </c>
      <c r="AO14" s="73">
        <v>0</v>
      </c>
      <c r="AP14" s="73">
        <v>0</v>
      </c>
      <c r="AQ14" s="73">
        <v>0</v>
      </c>
      <c r="AR14" s="73">
        <v>6.03</v>
      </c>
      <c r="AS14" s="73">
        <v>16.8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8.0009999999999994</v>
      </c>
      <c r="BN14" s="73">
        <v>0</v>
      </c>
      <c r="BO14" s="73">
        <v>0</v>
      </c>
      <c r="BP14" s="73">
        <v>0</v>
      </c>
      <c r="BQ14" s="73">
        <v>0</v>
      </c>
      <c r="BR14" s="73">
        <v>0</v>
      </c>
      <c r="BS14" s="73">
        <v>0</v>
      </c>
      <c r="BT14" s="73">
        <v>0</v>
      </c>
      <c r="BU14" s="73">
        <v>0</v>
      </c>
      <c r="BV14" s="73">
        <v>0</v>
      </c>
      <c r="BW14" s="73">
        <v>0</v>
      </c>
      <c r="BX14" s="73">
        <v>0</v>
      </c>
      <c r="BY14" s="73">
        <v>0</v>
      </c>
      <c r="BZ14" s="73">
        <v>3.79</v>
      </c>
      <c r="CA14" s="73">
        <v>0</v>
      </c>
      <c r="CB14" s="73">
        <v>0</v>
      </c>
      <c r="CC14" s="73">
        <v>0</v>
      </c>
      <c r="CD14" s="73">
        <v>0</v>
      </c>
      <c r="CE14" s="73">
        <v>0</v>
      </c>
      <c r="CF14" s="73">
        <v>0</v>
      </c>
      <c r="CG14" s="73">
        <v>0</v>
      </c>
      <c r="CH14" s="73">
        <v>0</v>
      </c>
      <c r="CI14" s="73">
        <v>0</v>
      </c>
      <c r="CJ14" s="73">
        <v>0</v>
      </c>
      <c r="CK14" s="73">
        <v>0</v>
      </c>
      <c r="CL14" s="73">
        <v>5.61</v>
      </c>
      <c r="CM14" s="73">
        <v>0</v>
      </c>
      <c r="CN14" s="73">
        <v>7.72</v>
      </c>
      <c r="CO14" s="73">
        <v>0</v>
      </c>
      <c r="CP14" s="73">
        <v>5.65</v>
      </c>
      <c r="CQ14" s="73">
        <v>0</v>
      </c>
      <c r="CR14" s="73">
        <v>0</v>
      </c>
      <c r="CS14" s="73">
        <v>53.2</v>
      </c>
      <c r="CT14" s="73">
        <v>0</v>
      </c>
      <c r="CU14" s="73">
        <v>0</v>
      </c>
      <c r="CV14" s="73">
        <v>0</v>
      </c>
      <c r="CW14" s="73">
        <v>0</v>
      </c>
      <c r="CX14" s="73">
        <v>0</v>
      </c>
      <c r="CY14" s="73">
        <v>0</v>
      </c>
      <c r="CZ14" s="73">
        <v>0</v>
      </c>
      <c r="DA14" s="73">
        <v>0</v>
      </c>
      <c r="DB14" s="73">
        <v>21.58</v>
      </c>
      <c r="DC14" s="73">
        <v>3.28</v>
      </c>
      <c r="DD14" s="73">
        <v>0</v>
      </c>
      <c r="DE14" s="73">
        <v>0</v>
      </c>
      <c r="DF14" s="73">
        <v>0</v>
      </c>
      <c r="DG14" s="73">
        <v>0</v>
      </c>
      <c r="DH14" s="73">
        <v>0</v>
      </c>
      <c r="DI14" s="73">
        <v>0</v>
      </c>
      <c r="DJ14" s="73">
        <v>6.03</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9.02</v>
      </c>
      <c r="EH14" s="73">
        <v>0</v>
      </c>
      <c r="EI14" s="73">
        <v>0</v>
      </c>
      <c r="EJ14" s="73">
        <v>0</v>
      </c>
      <c r="EK14" s="73">
        <v>0</v>
      </c>
      <c r="EL14" s="73">
        <v>0</v>
      </c>
      <c r="EM14" s="73">
        <v>0</v>
      </c>
      <c r="EN14" s="73">
        <v>0</v>
      </c>
      <c r="EO14" s="73">
        <v>0</v>
      </c>
      <c r="EP14" s="73">
        <v>0</v>
      </c>
      <c r="EQ14" s="73">
        <v>0</v>
      </c>
      <c r="ER14" s="73">
        <v>0</v>
      </c>
      <c r="ES14" s="73">
        <v>0</v>
      </c>
      <c r="ET14" s="73">
        <v>16.8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8.0009999999999994</v>
      </c>
      <c r="FO14" s="73">
        <v>0</v>
      </c>
      <c r="FP14" s="73">
        <v>0</v>
      </c>
      <c r="FQ14" s="73">
        <v>0</v>
      </c>
      <c r="FR14" s="73">
        <v>0</v>
      </c>
      <c r="FS14" s="73">
        <v>0</v>
      </c>
      <c r="FT14" s="73">
        <v>0</v>
      </c>
      <c r="FU14" s="73">
        <v>0</v>
      </c>
      <c r="FV14" s="73">
        <v>0</v>
      </c>
      <c r="FW14" s="73">
        <v>0</v>
      </c>
      <c r="FX14" s="73">
        <v>0</v>
      </c>
      <c r="FY14" s="73">
        <v>0</v>
      </c>
      <c r="FZ14" s="73">
        <v>0</v>
      </c>
      <c r="GA14" s="73">
        <v>3.79</v>
      </c>
      <c r="GB14" s="73">
        <v>0</v>
      </c>
      <c r="GC14" s="73">
        <v>0</v>
      </c>
      <c r="GD14" s="73">
        <v>0</v>
      </c>
      <c r="GE14" s="73">
        <v>0</v>
      </c>
      <c r="GF14" s="73">
        <v>0</v>
      </c>
      <c r="GG14" s="73">
        <v>0</v>
      </c>
      <c r="GH14" s="73">
        <v>0</v>
      </c>
      <c r="GI14" s="73">
        <v>0</v>
      </c>
      <c r="GJ14" s="73">
        <v>0</v>
      </c>
      <c r="GK14" s="73">
        <v>0</v>
      </c>
      <c r="GL14" s="73">
        <v>0</v>
      </c>
      <c r="GM14" s="73">
        <v>5.61</v>
      </c>
      <c r="GN14" s="73">
        <v>0</v>
      </c>
      <c r="GO14" s="73">
        <v>7.72</v>
      </c>
      <c r="GP14" s="73">
        <v>0</v>
      </c>
      <c r="GQ14" s="73">
        <v>5.65</v>
      </c>
      <c r="GR14" s="73">
        <v>0</v>
      </c>
      <c r="GS14" s="73">
        <v>0</v>
      </c>
      <c r="GT14" s="73">
        <v>53.2</v>
      </c>
      <c r="GU14" s="73">
        <v>0</v>
      </c>
      <c r="GV14" s="73">
        <v>0</v>
      </c>
      <c r="GW14" s="73">
        <v>0</v>
      </c>
      <c r="GX14" s="73">
        <v>0</v>
      </c>
      <c r="GY14" s="73">
        <v>0</v>
      </c>
      <c r="GZ14" s="73">
        <v>0</v>
      </c>
      <c r="HA14" s="73">
        <v>0</v>
      </c>
      <c r="HB14" s="73">
        <v>0</v>
      </c>
      <c r="HC14" s="73">
        <v>21.58</v>
      </c>
      <c r="HD14" s="73">
        <v>3.28</v>
      </c>
      <c r="HE14" s="73">
        <v>0</v>
      </c>
      <c r="HF14" s="73">
        <v>6.03</v>
      </c>
      <c r="HG14" s="73">
        <v>0</v>
      </c>
      <c r="HH14" s="73">
        <v>0</v>
      </c>
      <c r="HI14" s="73">
        <v>0</v>
      </c>
      <c r="HJ14" s="73">
        <v>0</v>
      </c>
      <c r="HK14" s="73">
        <v>9.02</v>
      </c>
      <c r="HL14" s="73">
        <v>16.8</v>
      </c>
      <c r="HM14" s="73">
        <v>0</v>
      </c>
      <c r="HN14" s="73">
        <v>0</v>
      </c>
      <c r="HO14" s="73">
        <v>8.0009999999999994</v>
      </c>
      <c r="HP14" s="73">
        <v>0</v>
      </c>
      <c r="HQ14" s="73">
        <v>3.79</v>
      </c>
      <c r="HR14" s="73">
        <v>0</v>
      </c>
      <c r="HS14" s="73">
        <v>0</v>
      </c>
      <c r="HT14" s="73">
        <v>0</v>
      </c>
      <c r="HU14" s="73">
        <v>5.61</v>
      </c>
      <c r="HV14" s="73">
        <v>13.37</v>
      </c>
      <c r="HW14" s="73">
        <v>0</v>
      </c>
      <c r="HX14" s="73">
        <v>53.2</v>
      </c>
      <c r="HY14" s="73">
        <v>24.86</v>
      </c>
      <c r="HZ14" s="73">
        <v>0</v>
      </c>
      <c r="IA14" s="73">
        <v>6.03</v>
      </c>
      <c r="IB14" s="73">
        <v>0</v>
      </c>
      <c r="IC14" s="73">
        <v>0</v>
      </c>
      <c r="ID14" s="73">
        <v>0</v>
      </c>
      <c r="IE14" s="73">
        <v>0</v>
      </c>
      <c r="IF14" s="73">
        <v>9.02</v>
      </c>
      <c r="IG14" s="73">
        <v>22.83</v>
      </c>
      <c r="IH14" s="73">
        <v>0</v>
      </c>
      <c r="II14" s="73">
        <v>0</v>
      </c>
      <c r="IJ14" s="73">
        <v>8.0009999999999994</v>
      </c>
      <c r="IK14" s="73">
        <v>0</v>
      </c>
      <c r="IL14" s="73">
        <v>3.79</v>
      </c>
      <c r="IM14" s="73">
        <v>0</v>
      </c>
      <c r="IN14" s="73">
        <v>0</v>
      </c>
      <c r="IO14" s="73">
        <v>0</v>
      </c>
      <c r="IP14" s="73">
        <v>5.61</v>
      </c>
      <c r="IQ14" s="73">
        <v>13.37</v>
      </c>
      <c r="IR14" s="73">
        <v>0</v>
      </c>
      <c r="IS14" s="73">
        <v>53.2</v>
      </c>
      <c r="IT14" s="73">
        <v>24.86</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1</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2</v>
      </c>
      <c r="LZ14" s="71">
        <v>0</v>
      </c>
      <c r="MA14" s="71">
        <v>2</v>
      </c>
      <c r="MB14" s="71">
        <v>0</v>
      </c>
      <c r="MC14" s="71">
        <v>1</v>
      </c>
      <c r="MD14" s="71">
        <v>0</v>
      </c>
      <c r="ME14" s="71">
        <v>0</v>
      </c>
      <c r="MF14" s="71">
        <v>2</v>
      </c>
      <c r="MG14" s="71">
        <v>0</v>
      </c>
      <c r="MH14" s="71">
        <v>0</v>
      </c>
      <c r="MI14" s="71">
        <v>0</v>
      </c>
      <c r="MJ14" s="71">
        <v>0</v>
      </c>
      <c r="MK14" s="71">
        <v>0</v>
      </c>
      <c r="ML14" s="71">
        <v>0</v>
      </c>
      <c r="MM14" s="71">
        <v>0</v>
      </c>
      <c r="MN14" s="71">
        <v>0</v>
      </c>
      <c r="MO14" s="71">
        <v>2</v>
      </c>
      <c r="MP14" s="71">
        <v>1</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2</v>
      </c>
      <c r="QA14" s="71">
        <v>0</v>
      </c>
      <c r="QB14" s="71">
        <v>2</v>
      </c>
      <c r="QC14" s="71">
        <v>0</v>
      </c>
      <c r="QD14" s="71">
        <v>1</v>
      </c>
      <c r="QE14" s="71">
        <v>0</v>
      </c>
      <c r="QF14" s="71">
        <v>0</v>
      </c>
      <c r="QG14" s="71">
        <v>2</v>
      </c>
      <c r="QH14" s="71">
        <v>0</v>
      </c>
      <c r="QI14" s="71">
        <v>0</v>
      </c>
      <c r="QJ14" s="71">
        <v>0</v>
      </c>
      <c r="QK14" s="71">
        <v>0</v>
      </c>
      <c r="QL14" s="71">
        <v>0</v>
      </c>
      <c r="QM14" s="71">
        <v>0</v>
      </c>
      <c r="QN14" s="71">
        <v>0</v>
      </c>
      <c r="QO14" s="71">
        <v>0</v>
      </c>
      <c r="QP14" s="71">
        <v>2</v>
      </c>
      <c r="QQ14" s="71">
        <v>1</v>
      </c>
      <c r="QR14" s="71">
        <v>0</v>
      </c>
      <c r="QS14" s="71">
        <v>1</v>
      </c>
      <c r="QT14" s="71">
        <v>0</v>
      </c>
      <c r="QU14" s="71">
        <v>0</v>
      </c>
      <c r="QV14" s="71">
        <v>0</v>
      </c>
      <c r="QW14" s="71">
        <v>0</v>
      </c>
      <c r="QX14" s="71">
        <v>1</v>
      </c>
      <c r="QY14" s="71">
        <v>1</v>
      </c>
      <c r="QZ14" s="71">
        <v>0</v>
      </c>
      <c r="RA14" s="71">
        <v>0</v>
      </c>
      <c r="RB14" s="71">
        <v>2</v>
      </c>
      <c r="RC14" s="71">
        <v>0</v>
      </c>
      <c r="RD14" s="71">
        <v>1</v>
      </c>
      <c r="RE14" s="71">
        <v>0</v>
      </c>
      <c r="RF14" s="71">
        <v>0</v>
      </c>
      <c r="RG14" s="71">
        <v>0</v>
      </c>
      <c r="RH14" s="71">
        <v>2</v>
      </c>
      <c r="RI14" s="71">
        <v>3</v>
      </c>
      <c r="RJ14" s="71">
        <v>0</v>
      </c>
      <c r="RK14" s="71">
        <v>2</v>
      </c>
      <c r="RL14" s="71">
        <v>3</v>
      </c>
      <c r="RM14" s="71">
        <v>0</v>
      </c>
      <c r="RN14" s="71">
        <v>1</v>
      </c>
      <c r="RO14" s="71">
        <v>0</v>
      </c>
      <c r="RP14" s="71">
        <v>0</v>
      </c>
      <c r="RQ14" s="71">
        <v>0</v>
      </c>
      <c r="RR14" s="71">
        <v>0</v>
      </c>
      <c r="RS14" s="71">
        <v>1</v>
      </c>
      <c r="RT14" s="71">
        <v>2</v>
      </c>
      <c r="RU14" s="71">
        <v>0</v>
      </c>
      <c r="RV14" s="71">
        <v>0</v>
      </c>
      <c r="RW14" s="71">
        <v>2</v>
      </c>
      <c r="RX14" s="71">
        <v>0</v>
      </c>
      <c r="RY14" s="71">
        <v>1</v>
      </c>
      <c r="RZ14" s="71">
        <v>0</v>
      </c>
      <c r="SA14" s="71">
        <v>0</v>
      </c>
      <c r="SB14" s="71">
        <v>0</v>
      </c>
      <c r="SC14" s="71">
        <v>2</v>
      </c>
      <c r="SD14" s="71">
        <v>3</v>
      </c>
      <c r="SE14" s="71">
        <v>0</v>
      </c>
      <c r="SF14" s="71">
        <v>2</v>
      </c>
      <c r="SG14" s="71">
        <v>3</v>
      </c>
      <c r="SH14" s="71">
        <v>0</v>
      </c>
    </row>
    <row r="15" spans="1:503">
      <c r="A15" s="16" t="s">
        <v>1958</v>
      </c>
      <c r="B15" s="70">
        <v>7</v>
      </c>
      <c r="C15" s="70">
        <v>7</v>
      </c>
      <c r="D15" s="70">
        <v>1</v>
      </c>
      <c r="E15" s="70">
        <v>2010</v>
      </c>
      <c r="F15" s="70" t="s">
        <v>177</v>
      </c>
      <c r="G15" s="1073" t="s">
        <v>1951</v>
      </c>
      <c r="H15" s="70" t="s">
        <v>1952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8.9879999999999995</v>
      </c>
      <c r="AG15" s="73">
        <v>0</v>
      </c>
      <c r="AH15" s="73">
        <v>0</v>
      </c>
      <c r="AI15" s="73">
        <v>0</v>
      </c>
      <c r="AJ15" s="73">
        <v>0</v>
      </c>
      <c r="AK15" s="73">
        <v>0</v>
      </c>
      <c r="AL15" s="73">
        <v>0</v>
      </c>
      <c r="AM15" s="73">
        <v>0</v>
      </c>
      <c r="AN15" s="73">
        <v>0</v>
      </c>
      <c r="AO15" s="73">
        <v>0</v>
      </c>
      <c r="AP15" s="73">
        <v>0</v>
      </c>
      <c r="AQ15" s="73">
        <v>0</v>
      </c>
      <c r="AR15" s="73">
        <v>8.0340000000000007</v>
      </c>
      <c r="AS15" s="73">
        <v>12.958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10.522</v>
      </c>
      <c r="BN15" s="73">
        <v>0</v>
      </c>
      <c r="BO15" s="73">
        <v>0</v>
      </c>
      <c r="BP15" s="73">
        <v>0</v>
      </c>
      <c r="BQ15" s="73">
        <v>0</v>
      </c>
      <c r="BR15" s="73">
        <v>0</v>
      </c>
      <c r="BS15" s="73">
        <v>0</v>
      </c>
      <c r="BT15" s="73">
        <v>0</v>
      </c>
      <c r="BU15" s="73">
        <v>0</v>
      </c>
      <c r="BV15" s="73">
        <v>0</v>
      </c>
      <c r="BW15" s="73">
        <v>0</v>
      </c>
      <c r="BX15" s="73">
        <v>0</v>
      </c>
      <c r="BY15" s="73">
        <v>0</v>
      </c>
      <c r="BZ15" s="73">
        <v>8.3249999999999993</v>
      </c>
      <c r="CA15" s="73">
        <v>0</v>
      </c>
      <c r="CB15" s="73">
        <v>0</v>
      </c>
      <c r="CC15" s="73">
        <v>0</v>
      </c>
      <c r="CD15" s="73">
        <v>0</v>
      </c>
      <c r="CE15" s="73">
        <v>0</v>
      </c>
      <c r="CF15" s="73">
        <v>0</v>
      </c>
      <c r="CG15" s="73">
        <v>0</v>
      </c>
      <c r="CH15" s="73">
        <v>0</v>
      </c>
      <c r="CI15" s="73">
        <v>0</v>
      </c>
      <c r="CJ15" s="73">
        <v>0</v>
      </c>
      <c r="CK15" s="73">
        <v>0</v>
      </c>
      <c r="CL15" s="73">
        <v>5.4550000000000001</v>
      </c>
      <c r="CM15" s="73">
        <v>0</v>
      </c>
      <c r="CN15" s="73">
        <v>7.8239999999999998</v>
      </c>
      <c r="CO15" s="73">
        <v>0</v>
      </c>
      <c r="CP15" s="73">
        <v>0</v>
      </c>
      <c r="CQ15" s="73">
        <v>0</v>
      </c>
      <c r="CR15" s="73">
        <v>0</v>
      </c>
      <c r="CS15" s="73">
        <v>22.6</v>
      </c>
      <c r="CT15" s="73">
        <v>0</v>
      </c>
      <c r="CU15" s="73">
        <v>0</v>
      </c>
      <c r="CV15" s="73">
        <v>0</v>
      </c>
      <c r="CW15" s="73">
        <v>0</v>
      </c>
      <c r="CX15" s="73">
        <v>0</v>
      </c>
      <c r="CY15" s="73">
        <v>0</v>
      </c>
      <c r="CZ15" s="73">
        <v>0</v>
      </c>
      <c r="DA15" s="73">
        <v>0</v>
      </c>
      <c r="DB15" s="73">
        <v>28.808</v>
      </c>
      <c r="DC15" s="73">
        <v>3.1819999999999999</v>
      </c>
      <c r="DD15" s="73">
        <v>0</v>
      </c>
      <c r="DE15" s="73">
        <v>0</v>
      </c>
      <c r="DF15" s="73">
        <v>0</v>
      </c>
      <c r="DG15" s="73">
        <v>0</v>
      </c>
      <c r="DH15" s="73">
        <v>0</v>
      </c>
      <c r="DI15" s="73">
        <v>0</v>
      </c>
      <c r="DJ15" s="73">
        <v>8.0340000000000007</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8.9879999999999995</v>
      </c>
      <c r="EH15" s="73">
        <v>0</v>
      </c>
      <c r="EI15" s="73">
        <v>0</v>
      </c>
      <c r="EJ15" s="73">
        <v>0</v>
      </c>
      <c r="EK15" s="73">
        <v>0</v>
      </c>
      <c r="EL15" s="73">
        <v>0</v>
      </c>
      <c r="EM15" s="73">
        <v>0</v>
      </c>
      <c r="EN15" s="73">
        <v>0</v>
      </c>
      <c r="EO15" s="73">
        <v>0</v>
      </c>
      <c r="EP15" s="73">
        <v>0</v>
      </c>
      <c r="EQ15" s="73">
        <v>0</v>
      </c>
      <c r="ER15" s="73">
        <v>0</v>
      </c>
      <c r="ES15" s="73">
        <v>0</v>
      </c>
      <c r="ET15" s="73">
        <v>12.958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10.522</v>
      </c>
      <c r="FO15" s="73">
        <v>0</v>
      </c>
      <c r="FP15" s="73">
        <v>0</v>
      </c>
      <c r="FQ15" s="73">
        <v>0</v>
      </c>
      <c r="FR15" s="73">
        <v>0</v>
      </c>
      <c r="FS15" s="73">
        <v>0</v>
      </c>
      <c r="FT15" s="73">
        <v>0</v>
      </c>
      <c r="FU15" s="73">
        <v>0</v>
      </c>
      <c r="FV15" s="73">
        <v>0</v>
      </c>
      <c r="FW15" s="73">
        <v>0</v>
      </c>
      <c r="FX15" s="73">
        <v>0</v>
      </c>
      <c r="FY15" s="73">
        <v>0</v>
      </c>
      <c r="FZ15" s="73">
        <v>0</v>
      </c>
      <c r="GA15" s="73">
        <v>8.3249999999999993</v>
      </c>
      <c r="GB15" s="73">
        <v>0</v>
      </c>
      <c r="GC15" s="73">
        <v>0</v>
      </c>
      <c r="GD15" s="73">
        <v>0</v>
      </c>
      <c r="GE15" s="73">
        <v>0</v>
      </c>
      <c r="GF15" s="73">
        <v>0</v>
      </c>
      <c r="GG15" s="73">
        <v>0</v>
      </c>
      <c r="GH15" s="73">
        <v>0</v>
      </c>
      <c r="GI15" s="73">
        <v>0</v>
      </c>
      <c r="GJ15" s="73">
        <v>0</v>
      </c>
      <c r="GK15" s="73">
        <v>0</v>
      </c>
      <c r="GL15" s="73">
        <v>0</v>
      </c>
      <c r="GM15" s="73">
        <v>5.4550000000000001</v>
      </c>
      <c r="GN15" s="73">
        <v>0</v>
      </c>
      <c r="GO15" s="73">
        <v>7.8239999999999998</v>
      </c>
      <c r="GP15" s="73">
        <v>0</v>
      </c>
      <c r="GQ15" s="73">
        <v>0</v>
      </c>
      <c r="GR15" s="73">
        <v>0</v>
      </c>
      <c r="GS15" s="73">
        <v>0</v>
      </c>
      <c r="GT15" s="73">
        <v>22.6</v>
      </c>
      <c r="GU15" s="73">
        <v>0</v>
      </c>
      <c r="GV15" s="73">
        <v>0</v>
      </c>
      <c r="GW15" s="73">
        <v>0</v>
      </c>
      <c r="GX15" s="73">
        <v>0</v>
      </c>
      <c r="GY15" s="73">
        <v>0</v>
      </c>
      <c r="GZ15" s="73">
        <v>0</v>
      </c>
      <c r="HA15" s="73">
        <v>0</v>
      </c>
      <c r="HB15" s="73">
        <v>0</v>
      </c>
      <c r="HC15" s="73">
        <v>28.808</v>
      </c>
      <c r="HD15" s="73">
        <v>3.1819999999999999</v>
      </c>
      <c r="HE15" s="73">
        <v>0</v>
      </c>
      <c r="HF15" s="73">
        <v>8.0340000000000007</v>
      </c>
      <c r="HG15" s="73">
        <v>0</v>
      </c>
      <c r="HH15" s="73">
        <v>0</v>
      </c>
      <c r="HI15" s="73">
        <v>0</v>
      </c>
      <c r="HJ15" s="73">
        <v>0</v>
      </c>
      <c r="HK15" s="73">
        <v>8.9879999999999995</v>
      </c>
      <c r="HL15" s="73">
        <v>12.958</v>
      </c>
      <c r="HM15" s="73">
        <v>0</v>
      </c>
      <c r="HN15" s="73">
        <v>0</v>
      </c>
      <c r="HO15" s="73">
        <v>10.522</v>
      </c>
      <c r="HP15" s="73">
        <v>0</v>
      </c>
      <c r="HQ15" s="73">
        <v>8.3249999999999993</v>
      </c>
      <c r="HR15" s="73">
        <v>0</v>
      </c>
      <c r="HS15" s="73">
        <v>0</v>
      </c>
      <c r="HT15" s="73">
        <v>0</v>
      </c>
      <c r="HU15" s="73">
        <v>5.4550000000000001</v>
      </c>
      <c r="HV15" s="73">
        <v>7.8239999999999998</v>
      </c>
      <c r="HW15" s="73">
        <v>0</v>
      </c>
      <c r="HX15" s="73">
        <v>22.6</v>
      </c>
      <c r="HY15" s="73">
        <v>31.99</v>
      </c>
      <c r="HZ15" s="73">
        <v>0</v>
      </c>
      <c r="IA15" s="73">
        <v>8.0340000000000007</v>
      </c>
      <c r="IB15" s="73">
        <v>0</v>
      </c>
      <c r="IC15" s="73">
        <v>0</v>
      </c>
      <c r="ID15" s="73">
        <v>0</v>
      </c>
      <c r="IE15" s="73">
        <v>0</v>
      </c>
      <c r="IF15" s="73">
        <v>8.9879999999999995</v>
      </c>
      <c r="IG15" s="73">
        <v>20.992000000000001</v>
      </c>
      <c r="IH15" s="73">
        <v>0</v>
      </c>
      <c r="II15" s="73">
        <v>0</v>
      </c>
      <c r="IJ15" s="73">
        <v>10.522</v>
      </c>
      <c r="IK15" s="73">
        <v>0</v>
      </c>
      <c r="IL15" s="73">
        <v>8.3249999999999993</v>
      </c>
      <c r="IM15" s="73">
        <v>0</v>
      </c>
      <c r="IN15" s="73">
        <v>0</v>
      </c>
      <c r="IO15" s="73">
        <v>0</v>
      </c>
      <c r="IP15" s="73">
        <v>5.4550000000000001</v>
      </c>
      <c r="IQ15" s="73">
        <v>7.8239999999999998</v>
      </c>
      <c r="IR15" s="73">
        <v>0</v>
      </c>
      <c r="IS15" s="73">
        <v>22.6</v>
      </c>
      <c r="IT15" s="73">
        <v>31.99</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1</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0</v>
      </c>
      <c r="LT15" s="71">
        <v>0</v>
      </c>
      <c r="LU15" s="71">
        <v>0</v>
      </c>
      <c r="LV15" s="71">
        <v>0</v>
      </c>
      <c r="LW15" s="71">
        <v>0</v>
      </c>
      <c r="LX15" s="71">
        <v>0</v>
      </c>
      <c r="LY15" s="71">
        <v>2</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3</v>
      </c>
      <c r="MP15" s="71">
        <v>1</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0</v>
      </c>
      <c r="PU15" s="71">
        <v>0</v>
      </c>
      <c r="PV15" s="71">
        <v>0</v>
      </c>
      <c r="PW15" s="71">
        <v>0</v>
      </c>
      <c r="PX15" s="71">
        <v>0</v>
      </c>
      <c r="PY15" s="71">
        <v>0</v>
      </c>
      <c r="PZ15" s="71">
        <v>2</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3</v>
      </c>
      <c r="QQ15" s="71">
        <v>1</v>
      </c>
      <c r="QR15" s="71">
        <v>0</v>
      </c>
      <c r="QS15" s="71">
        <v>1</v>
      </c>
      <c r="QT15" s="71">
        <v>0</v>
      </c>
      <c r="QU15" s="71">
        <v>0</v>
      </c>
      <c r="QV15" s="71">
        <v>0</v>
      </c>
      <c r="QW15" s="71">
        <v>0</v>
      </c>
      <c r="QX15" s="71">
        <v>1</v>
      </c>
      <c r="QY15" s="71">
        <v>1</v>
      </c>
      <c r="QZ15" s="71">
        <v>0</v>
      </c>
      <c r="RA15" s="71">
        <v>0</v>
      </c>
      <c r="RB15" s="71">
        <v>2</v>
      </c>
      <c r="RC15" s="71">
        <v>0</v>
      </c>
      <c r="RD15" s="71">
        <v>2</v>
      </c>
      <c r="RE15" s="71">
        <v>0</v>
      </c>
      <c r="RF15" s="71">
        <v>0</v>
      </c>
      <c r="RG15" s="71">
        <v>0</v>
      </c>
      <c r="RH15" s="71">
        <v>2</v>
      </c>
      <c r="RI15" s="71">
        <v>2</v>
      </c>
      <c r="RJ15" s="71">
        <v>0</v>
      </c>
      <c r="RK15" s="71">
        <v>1</v>
      </c>
      <c r="RL15" s="71">
        <v>4</v>
      </c>
      <c r="RM15" s="71">
        <v>0</v>
      </c>
      <c r="RN15" s="71">
        <v>1</v>
      </c>
      <c r="RO15" s="71">
        <v>0</v>
      </c>
      <c r="RP15" s="71">
        <v>0</v>
      </c>
      <c r="RQ15" s="71">
        <v>0</v>
      </c>
      <c r="RR15" s="71">
        <v>0</v>
      </c>
      <c r="RS15" s="71">
        <v>1</v>
      </c>
      <c r="RT15" s="71">
        <v>2</v>
      </c>
      <c r="RU15" s="71">
        <v>0</v>
      </c>
      <c r="RV15" s="71">
        <v>0</v>
      </c>
      <c r="RW15" s="71">
        <v>2</v>
      </c>
      <c r="RX15" s="71">
        <v>0</v>
      </c>
      <c r="RY15" s="71">
        <v>2</v>
      </c>
      <c r="RZ15" s="71">
        <v>0</v>
      </c>
      <c r="SA15" s="71">
        <v>0</v>
      </c>
      <c r="SB15" s="71">
        <v>0</v>
      </c>
      <c r="SC15" s="71">
        <v>2</v>
      </c>
      <c r="SD15" s="71">
        <v>2</v>
      </c>
      <c r="SE15" s="71">
        <v>0</v>
      </c>
      <c r="SF15" s="71">
        <v>1</v>
      </c>
      <c r="SG15" s="71">
        <v>4</v>
      </c>
      <c r="SH15" s="71">
        <v>0</v>
      </c>
    </row>
    <row r="16" spans="1:503">
      <c r="A16" s="16" t="s">
        <v>1959</v>
      </c>
      <c r="B16" s="70">
        <v>8</v>
      </c>
      <c r="C16" s="70">
        <v>8</v>
      </c>
      <c r="D16" s="70">
        <v>1</v>
      </c>
      <c r="E16" s="70">
        <v>2011</v>
      </c>
      <c r="F16" s="70" t="s">
        <v>178</v>
      </c>
      <c r="G16" s="1073" t="s">
        <v>1951</v>
      </c>
      <c r="H16" s="70" t="s">
        <v>1952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8.9030000000000005</v>
      </c>
      <c r="AG16" s="73">
        <v>0</v>
      </c>
      <c r="AH16" s="73">
        <v>0</v>
      </c>
      <c r="AI16" s="73">
        <v>0</v>
      </c>
      <c r="AJ16" s="73">
        <v>0</v>
      </c>
      <c r="AK16" s="73">
        <v>0</v>
      </c>
      <c r="AL16" s="73">
        <v>0</v>
      </c>
      <c r="AM16" s="73">
        <v>0</v>
      </c>
      <c r="AN16" s="73">
        <v>0</v>
      </c>
      <c r="AO16" s="73">
        <v>0</v>
      </c>
      <c r="AP16" s="73">
        <v>0</v>
      </c>
      <c r="AQ16" s="73">
        <v>0</v>
      </c>
      <c r="AR16" s="73">
        <v>3.5000000000000003E-2</v>
      </c>
      <c r="AS16" s="73">
        <v>12.824999999999999</v>
      </c>
      <c r="AT16" s="73">
        <v>4.5170000000000003</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6.5259999999999998</v>
      </c>
      <c r="CA16" s="73">
        <v>0</v>
      </c>
      <c r="CB16" s="73">
        <v>0</v>
      </c>
      <c r="CC16" s="73">
        <v>0</v>
      </c>
      <c r="CD16" s="73">
        <v>0</v>
      </c>
      <c r="CE16" s="73">
        <v>0</v>
      </c>
      <c r="CF16" s="73">
        <v>0</v>
      </c>
      <c r="CG16" s="73">
        <v>0</v>
      </c>
      <c r="CH16" s="73">
        <v>0</v>
      </c>
      <c r="CI16" s="73">
        <v>0</v>
      </c>
      <c r="CJ16" s="73">
        <v>0</v>
      </c>
      <c r="CK16" s="73">
        <v>6.2610000000000001</v>
      </c>
      <c r="CL16" s="73">
        <v>4.7380000000000004</v>
      </c>
      <c r="CM16" s="73">
        <v>0</v>
      </c>
      <c r="CN16" s="73">
        <v>4.1980000000000004</v>
      </c>
      <c r="CO16" s="73">
        <v>0</v>
      </c>
      <c r="CP16" s="73">
        <v>0</v>
      </c>
      <c r="CQ16" s="73">
        <v>0</v>
      </c>
      <c r="CR16" s="73">
        <v>0</v>
      </c>
      <c r="CS16" s="73">
        <v>0</v>
      </c>
      <c r="CT16" s="73">
        <v>0</v>
      </c>
      <c r="CU16" s="73">
        <v>0</v>
      </c>
      <c r="CV16" s="73">
        <v>0</v>
      </c>
      <c r="CW16" s="73">
        <v>0</v>
      </c>
      <c r="CX16" s="73">
        <v>0</v>
      </c>
      <c r="CY16" s="73">
        <v>0</v>
      </c>
      <c r="CZ16" s="73">
        <v>0</v>
      </c>
      <c r="DA16" s="73">
        <v>0</v>
      </c>
      <c r="DB16" s="73">
        <v>26.501999999999999</v>
      </c>
      <c r="DC16" s="73">
        <v>0</v>
      </c>
      <c r="DD16" s="73">
        <v>0</v>
      </c>
      <c r="DE16" s="73">
        <v>0</v>
      </c>
      <c r="DF16" s="73">
        <v>0</v>
      </c>
      <c r="DG16" s="73">
        <v>0</v>
      </c>
      <c r="DH16" s="73">
        <v>0</v>
      </c>
      <c r="DI16" s="73">
        <v>0</v>
      </c>
      <c r="DJ16" s="73">
        <v>3.5000000000000003E-2</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8.9030000000000005</v>
      </c>
      <c r="EH16" s="73">
        <v>0</v>
      </c>
      <c r="EI16" s="73">
        <v>0</v>
      </c>
      <c r="EJ16" s="73">
        <v>0</v>
      </c>
      <c r="EK16" s="73">
        <v>0</v>
      </c>
      <c r="EL16" s="73">
        <v>0</v>
      </c>
      <c r="EM16" s="73">
        <v>0</v>
      </c>
      <c r="EN16" s="73">
        <v>0</v>
      </c>
      <c r="EO16" s="73">
        <v>0</v>
      </c>
      <c r="EP16" s="73">
        <v>0</v>
      </c>
      <c r="EQ16" s="73">
        <v>0</v>
      </c>
      <c r="ER16" s="73">
        <v>0</v>
      </c>
      <c r="ES16" s="73">
        <v>0</v>
      </c>
      <c r="ET16" s="73">
        <v>12.824999999999999</v>
      </c>
      <c r="EU16" s="73">
        <v>4.5170000000000003</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6.5259999999999998</v>
      </c>
      <c r="GB16" s="73">
        <v>0</v>
      </c>
      <c r="GC16" s="73">
        <v>0</v>
      </c>
      <c r="GD16" s="73">
        <v>0</v>
      </c>
      <c r="GE16" s="73">
        <v>0</v>
      </c>
      <c r="GF16" s="73">
        <v>0</v>
      </c>
      <c r="GG16" s="73">
        <v>0</v>
      </c>
      <c r="GH16" s="73">
        <v>0</v>
      </c>
      <c r="GI16" s="73">
        <v>0</v>
      </c>
      <c r="GJ16" s="73">
        <v>0</v>
      </c>
      <c r="GK16" s="73">
        <v>0</v>
      </c>
      <c r="GL16" s="73">
        <v>6.2610000000000001</v>
      </c>
      <c r="GM16" s="73">
        <v>4.7380000000000004</v>
      </c>
      <c r="GN16" s="73">
        <v>0</v>
      </c>
      <c r="GO16" s="73">
        <v>4.1980000000000004</v>
      </c>
      <c r="GP16" s="73">
        <v>0</v>
      </c>
      <c r="GQ16" s="73">
        <v>0</v>
      </c>
      <c r="GR16" s="73">
        <v>0</v>
      </c>
      <c r="GS16" s="73">
        <v>0</v>
      </c>
      <c r="GT16" s="73">
        <v>0</v>
      </c>
      <c r="GU16" s="73">
        <v>0</v>
      </c>
      <c r="GV16" s="73">
        <v>0</v>
      </c>
      <c r="GW16" s="73">
        <v>0</v>
      </c>
      <c r="GX16" s="73">
        <v>0</v>
      </c>
      <c r="GY16" s="73">
        <v>0</v>
      </c>
      <c r="GZ16" s="73">
        <v>0</v>
      </c>
      <c r="HA16" s="73">
        <v>0</v>
      </c>
      <c r="HB16" s="73">
        <v>0</v>
      </c>
      <c r="HC16" s="73">
        <v>26.501999999999999</v>
      </c>
      <c r="HD16" s="73">
        <v>0</v>
      </c>
      <c r="HE16" s="73">
        <v>0</v>
      </c>
      <c r="HF16" s="73">
        <v>3.5000000000000003E-2</v>
      </c>
      <c r="HG16" s="73">
        <v>0</v>
      </c>
      <c r="HH16" s="73">
        <v>0</v>
      </c>
      <c r="HI16" s="73">
        <v>0</v>
      </c>
      <c r="HJ16" s="73">
        <v>0</v>
      </c>
      <c r="HK16" s="73">
        <v>8.9030000000000005</v>
      </c>
      <c r="HL16" s="73">
        <v>12.824999999999999</v>
      </c>
      <c r="HM16" s="73">
        <v>4.5170000000000003</v>
      </c>
      <c r="HN16" s="73">
        <v>0</v>
      </c>
      <c r="HO16" s="73">
        <v>0</v>
      </c>
      <c r="HP16" s="73">
        <v>0</v>
      </c>
      <c r="HQ16" s="73">
        <v>6.5259999999999998</v>
      </c>
      <c r="HR16" s="73">
        <v>0</v>
      </c>
      <c r="HS16" s="73">
        <v>0</v>
      </c>
      <c r="HT16" s="73">
        <v>6.2610000000000001</v>
      </c>
      <c r="HU16" s="73">
        <v>4.7380000000000004</v>
      </c>
      <c r="HV16" s="73">
        <v>4.1980000000000004</v>
      </c>
      <c r="HW16" s="73">
        <v>0</v>
      </c>
      <c r="HX16" s="73">
        <v>0</v>
      </c>
      <c r="HY16" s="73">
        <v>26.501999999999999</v>
      </c>
      <c r="HZ16" s="73">
        <v>0</v>
      </c>
      <c r="IA16" s="73">
        <v>3.5000000000000003E-2</v>
      </c>
      <c r="IB16" s="73">
        <v>0</v>
      </c>
      <c r="IC16" s="73">
        <v>0</v>
      </c>
      <c r="ID16" s="73">
        <v>0</v>
      </c>
      <c r="IE16" s="73">
        <v>0</v>
      </c>
      <c r="IF16" s="73">
        <v>8.9030000000000005</v>
      </c>
      <c r="IG16" s="73">
        <v>12.86</v>
      </c>
      <c r="IH16" s="73">
        <v>4.5170000000000003</v>
      </c>
      <c r="II16" s="73">
        <v>0</v>
      </c>
      <c r="IJ16" s="73">
        <v>0</v>
      </c>
      <c r="IK16" s="73">
        <v>0</v>
      </c>
      <c r="IL16" s="73">
        <v>6.5259999999999998</v>
      </c>
      <c r="IM16" s="73">
        <v>0</v>
      </c>
      <c r="IN16" s="73">
        <v>0</v>
      </c>
      <c r="IO16" s="73">
        <v>6.2610000000000001</v>
      </c>
      <c r="IP16" s="73">
        <v>4.7380000000000004</v>
      </c>
      <c r="IQ16" s="73">
        <v>4.1980000000000004</v>
      </c>
      <c r="IR16" s="73">
        <v>0</v>
      </c>
      <c r="IS16" s="73">
        <v>0</v>
      </c>
      <c r="IT16" s="73">
        <v>26.501999999999999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1</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0</v>
      </c>
      <c r="LT16" s="71">
        <v>0</v>
      </c>
      <c r="LU16" s="71">
        <v>0</v>
      </c>
      <c r="LV16" s="71">
        <v>0</v>
      </c>
      <c r="LW16" s="71">
        <v>0</v>
      </c>
      <c r="LX16" s="71">
        <v>1</v>
      </c>
      <c r="LY16" s="71">
        <v>2</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3</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0</v>
      </c>
      <c r="PU16" s="71">
        <v>0</v>
      </c>
      <c r="PV16" s="71">
        <v>0</v>
      </c>
      <c r="PW16" s="71">
        <v>0</v>
      </c>
      <c r="PX16" s="71">
        <v>0</v>
      </c>
      <c r="PY16" s="71">
        <v>1</v>
      </c>
      <c r="PZ16" s="71">
        <v>2</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3</v>
      </c>
      <c r="QQ16" s="71">
        <v>0</v>
      </c>
      <c r="QR16" s="71">
        <v>0</v>
      </c>
      <c r="QS16" s="71">
        <v>1</v>
      </c>
      <c r="QT16" s="71">
        <v>0</v>
      </c>
      <c r="QU16" s="71">
        <v>0</v>
      </c>
      <c r="QV16" s="71">
        <v>0</v>
      </c>
      <c r="QW16" s="71">
        <v>0</v>
      </c>
      <c r="QX16" s="71">
        <v>1</v>
      </c>
      <c r="QY16" s="71">
        <v>1</v>
      </c>
      <c r="QZ16" s="71">
        <v>1</v>
      </c>
      <c r="RA16" s="71">
        <v>0</v>
      </c>
      <c r="RB16" s="71">
        <v>0</v>
      </c>
      <c r="RC16" s="71">
        <v>0</v>
      </c>
      <c r="RD16" s="71">
        <v>2</v>
      </c>
      <c r="RE16" s="71">
        <v>0</v>
      </c>
      <c r="RF16" s="71">
        <v>0</v>
      </c>
      <c r="RG16" s="71">
        <v>1</v>
      </c>
      <c r="RH16" s="71">
        <v>2</v>
      </c>
      <c r="RI16" s="71">
        <v>1</v>
      </c>
      <c r="RJ16" s="71">
        <v>0</v>
      </c>
      <c r="RK16" s="71">
        <v>0</v>
      </c>
      <c r="RL16" s="71">
        <v>3</v>
      </c>
      <c r="RM16" s="71">
        <v>0</v>
      </c>
      <c r="RN16" s="71">
        <v>1</v>
      </c>
      <c r="RO16" s="71">
        <v>0</v>
      </c>
      <c r="RP16" s="71">
        <v>0</v>
      </c>
      <c r="RQ16" s="71">
        <v>0</v>
      </c>
      <c r="RR16" s="71">
        <v>0</v>
      </c>
      <c r="RS16" s="71">
        <v>1</v>
      </c>
      <c r="RT16" s="71">
        <v>2</v>
      </c>
      <c r="RU16" s="71">
        <v>1</v>
      </c>
      <c r="RV16" s="71">
        <v>0</v>
      </c>
      <c r="RW16" s="71">
        <v>0</v>
      </c>
      <c r="RX16" s="71">
        <v>0</v>
      </c>
      <c r="RY16" s="71">
        <v>2</v>
      </c>
      <c r="RZ16" s="71">
        <v>0</v>
      </c>
      <c r="SA16" s="71">
        <v>0</v>
      </c>
      <c r="SB16" s="71">
        <v>1</v>
      </c>
      <c r="SC16" s="71">
        <v>2</v>
      </c>
      <c r="SD16" s="71">
        <v>1</v>
      </c>
      <c r="SE16" s="71">
        <v>0</v>
      </c>
      <c r="SF16" s="71">
        <v>0</v>
      </c>
      <c r="SG16" s="71">
        <v>3</v>
      </c>
      <c r="SH16" s="71">
        <v>0</v>
      </c>
    </row>
    <row r="17" spans="1:502">
      <c r="A17" s="16" t="s">
        <v>1960</v>
      </c>
      <c r="B17" s="70">
        <v>9</v>
      </c>
      <c r="C17" s="70">
        <v>9</v>
      </c>
      <c r="D17" s="70">
        <v>1</v>
      </c>
      <c r="E17" s="70">
        <v>2012</v>
      </c>
      <c r="F17" s="70" t="s">
        <v>179</v>
      </c>
      <c r="G17" s="1073" t="s">
        <v>1951</v>
      </c>
      <c r="H17" s="70" t="s">
        <v>1952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9.1760000000000002</v>
      </c>
      <c r="AG17" s="73">
        <v>0</v>
      </c>
      <c r="AH17" s="73">
        <v>0</v>
      </c>
      <c r="AI17" s="73">
        <v>0</v>
      </c>
      <c r="AJ17" s="73">
        <v>0</v>
      </c>
      <c r="AK17" s="73">
        <v>0</v>
      </c>
      <c r="AL17" s="73">
        <v>0</v>
      </c>
      <c r="AM17" s="73">
        <v>0</v>
      </c>
      <c r="AN17" s="73">
        <v>0</v>
      </c>
      <c r="AO17" s="73">
        <v>0</v>
      </c>
      <c r="AP17" s="73">
        <v>0</v>
      </c>
      <c r="AQ17" s="73">
        <v>0</v>
      </c>
      <c r="AR17" s="73">
        <v>5.3659999999999997</v>
      </c>
      <c r="AS17" s="73">
        <v>12.824999999999999</v>
      </c>
      <c r="AT17" s="73">
        <v>7.5650000000000004</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7.319</v>
      </c>
      <c r="BN17" s="73">
        <v>0</v>
      </c>
      <c r="BO17" s="73">
        <v>0</v>
      </c>
      <c r="BP17" s="73">
        <v>0</v>
      </c>
      <c r="BQ17" s="73">
        <v>0</v>
      </c>
      <c r="BR17" s="73">
        <v>0</v>
      </c>
      <c r="BS17" s="73">
        <v>0</v>
      </c>
      <c r="BT17" s="73">
        <v>0</v>
      </c>
      <c r="BU17" s="73">
        <v>0</v>
      </c>
      <c r="BV17" s="73">
        <v>0</v>
      </c>
      <c r="BW17" s="73">
        <v>0</v>
      </c>
      <c r="BX17" s="73">
        <v>0</v>
      </c>
      <c r="BY17" s="73">
        <v>0</v>
      </c>
      <c r="BZ17" s="73">
        <v>13.983000000000001</v>
      </c>
      <c r="CA17" s="73">
        <v>0</v>
      </c>
      <c r="CB17" s="73">
        <v>0</v>
      </c>
      <c r="CC17" s="73">
        <v>0</v>
      </c>
      <c r="CD17" s="73">
        <v>0</v>
      </c>
      <c r="CE17" s="73">
        <v>0</v>
      </c>
      <c r="CF17" s="73">
        <v>0</v>
      </c>
      <c r="CG17" s="73">
        <v>0</v>
      </c>
      <c r="CH17" s="73">
        <v>0</v>
      </c>
      <c r="CI17" s="73">
        <v>0</v>
      </c>
      <c r="CJ17" s="73">
        <v>0</v>
      </c>
      <c r="CK17" s="73">
        <v>0</v>
      </c>
      <c r="CL17" s="73">
        <v>5.9029999999999996</v>
      </c>
      <c r="CM17" s="73">
        <v>0</v>
      </c>
      <c r="CN17" s="73">
        <v>4.6050000000000004</v>
      </c>
      <c r="CO17" s="73">
        <v>0</v>
      </c>
      <c r="CP17" s="73">
        <v>0</v>
      </c>
      <c r="CQ17" s="73">
        <v>0</v>
      </c>
      <c r="CR17" s="73">
        <v>0</v>
      </c>
      <c r="CS17" s="73">
        <v>0</v>
      </c>
      <c r="CT17" s="73">
        <v>0</v>
      </c>
      <c r="CU17" s="73">
        <v>0</v>
      </c>
      <c r="CV17" s="73">
        <v>0</v>
      </c>
      <c r="CW17" s="73">
        <v>0</v>
      </c>
      <c r="CX17" s="73">
        <v>0</v>
      </c>
      <c r="CY17" s="73">
        <v>0</v>
      </c>
      <c r="CZ17" s="73">
        <v>0</v>
      </c>
      <c r="DA17" s="73">
        <v>0</v>
      </c>
      <c r="DB17" s="73">
        <v>26.827000000000002</v>
      </c>
      <c r="DC17" s="73">
        <v>2.9990000000000001</v>
      </c>
      <c r="DD17" s="73">
        <v>0</v>
      </c>
      <c r="DE17" s="73">
        <v>0</v>
      </c>
      <c r="DF17" s="73">
        <v>0</v>
      </c>
      <c r="DG17" s="73">
        <v>0</v>
      </c>
      <c r="DH17" s="73">
        <v>0</v>
      </c>
      <c r="DI17" s="73">
        <v>0</v>
      </c>
      <c r="DJ17" s="73">
        <v>5.3659999999999997</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9.1760000000000002</v>
      </c>
      <c r="EH17" s="73">
        <v>0</v>
      </c>
      <c r="EI17" s="73">
        <v>0</v>
      </c>
      <c r="EJ17" s="73">
        <v>0</v>
      </c>
      <c r="EK17" s="73">
        <v>0</v>
      </c>
      <c r="EL17" s="73">
        <v>0</v>
      </c>
      <c r="EM17" s="73">
        <v>0</v>
      </c>
      <c r="EN17" s="73">
        <v>0</v>
      </c>
      <c r="EO17" s="73">
        <v>0</v>
      </c>
      <c r="EP17" s="73">
        <v>0</v>
      </c>
      <c r="EQ17" s="73">
        <v>0</v>
      </c>
      <c r="ER17" s="73">
        <v>0</v>
      </c>
      <c r="ES17" s="73">
        <v>0</v>
      </c>
      <c r="ET17" s="73">
        <v>12.824999999999999</v>
      </c>
      <c r="EU17" s="73">
        <v>7.5650000000000004</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7.319</v>
      </c>
      <c r="FO17" s="73">
        <v>0</v>
      </c>
      <c r="FP17" s="73">
        <v>0</v>
      </c>
      <c r="FQ17" s="73">
        <v>0</v>
      </c>
      <c r="FR17" s="73">
        <v>0</v>
      </c>
      <c r="FS17" s="73">
        <v>0</v>
      </c>
      <c r="FT17" s="73">
        <v>0</v>
      </c>
      <c r="FU17" s="73">
        <v>0</v>
      </c>
      <c r="FV17" s="73">
        <v>0</v>
      </c>
      <c r="FW17" s="73">
        <v>0</v>
      </c>
      <c r="FX17" s="73">
        <v>0</v>
      </c>
      <c r="FY17" s="73">
        <v>0</v>
      </c>
      <c r="FZ17" s="73">
        <v>0</v>
      </c>
      <c r="GA17" s="73">
        <v>13.983000000000001</v>
      </c>
      <c r="GB17" s="73">
        <v>0</v>
      </c>
      <c r="GC17" s="73">
        <v>0</v>
      </c>
      <c r="GD17" s="73">
        <v>0</v>
      </c>
      <c r="GE17" s="73">
        <v>0</v>
      </c>
      <c r="GF17" s="73">
        <v>0</v>
      </c>
      <c r="GG17" s="73">
        <v>0</v>
      </c>
      <c r="GH17" s="73">
        <v>0</v>
      </c>
      <c r="GI17" s="73">
        <v>0</v>
      </c>
      <c r="GJ17" s="73">
        <v>0</v>
      </c>
      <c r="GK17" s="73">
        <v>0</v>
      </c>
      <c r="GL17" s="73">
        <v>0</v>
      </c>
      <c r="GM17" s="73">
        <v>5.9029999999999996</v>
      </c>
      <c r="GN17" s="73">
        <v>0</v>
      </c>
      <c r="GO17" s="73">
        <v>4.6050000000000004</v>
      </c>
      <c r="GP17" s="73">
        <v>0</v>
      </c>
      <c r="GQ17" s="73">
        <v>0</v>
      </c>
      <c r="GR17" s="73">
        <v>0</v>
      </c>
      <c r="GS17" s="73">
        <v>0</v>
      </c>
      <c r="GT17" s="73">
        <v>0</v>
      </c>
      <c r="GU17" s="73">
        <v>0</v>
      </c>
      <c r="GV17" s="73">
        <v>0</v>
      </c>
      <c r="GW17" s="73">
        <v>0</v>
      </c>
      <c r="GX17" s="73">
        <v>0</v>
      </c>
      <c r="GY17" s="73">
        <v>0</v>
      </c>
      <c r="GZ17" s="73">
        <v>0</v>
      </c>
      <c r="HA17" s="73">
        <v>0</v>
      </c>
      <c r="HB17" s="73">
        <v>0</v>
      </c>
      <c r="HC17" s="73">
        <v>26.827000000000002</v>
      </c>
      <c r="HD17" s="73">
        <v>2.9990000000000001</v>
      </c>
      <c r="HE17" s="73">
        <v>0</v>
      </c>
      <c r="HF17" s="73">
        <v>5.3659999999999997</v>
      </c>
      <c r="HG17" s="73">
        <v>0</v>
      </c>
      <c r="HH17" s="73">
        <v>0</v>
      </c>
      <c r="HI17" s="73">
        <v>0</v>
      </c>
      <c r="HJ17" s="73">
        <v>0</v>
      </c>
      <c r="HK17" s="73">
        <v>9.1760000000000002</v>
      </c>
      <c r="HL17" s="73">
        <v>12.824999999999999</v>
      </c>
      <c r="HM17" s="73">
        <v>7.5650000000000004</v>
      </c>
      <c r="HN17" s="73">
        <v>0</v>
      </c>
      <c r="HO17" s="73">
        <v>7.319</v>
      </c>
      <c r="HP17" s="73">
        <v>0</v>
      </c>
      <c r="HQ17" s="73">
        <v>13.983000000000001</v>
      </c>
      <c r="HR17" s="73">
        <v>0</v>
      </c>
      <c r="HS17" s="73">
        <v>0</v>
      </c>
      <c r="HT17" s="73">
        <v>0</v>
      </c>
      <c r="HU17" s="73">
        <v>5.9029999999999996</v>
      </c>
      <c r="HV17" s="73">
        <v>4.6050000000000004</v>
      </c>
      <c r="HW17" s="73">
        <v>0</v>
      </c>
      <c r="HX17" s="73">
        <v>0</v>
      </c>
      <c r="HY17" s="73">
        <v>29.826000000000001</v>
      </c>
      <c r="HZ17" s="73">
        <v>0</v>
      </c>
      <c r="IA17" s="73">
        <v>5.3659999999999997</v>
      </c>
      <c r="IB17" s="73">
        <v>0</v>
      </c>
      <c r="IC17" s="73">
        <v>0</v>
      </c>
      <c r="ID17" s="73">
        <v>0</v>
      </c>
      <c r="IE17" s="73">
        <v>0</v>
      </c>
      <c r="IF17" s="73">
        <v>9.1760000000000002</v>
      </c>
      <c r="IG17" s="73">
        <v>18.190999999999999</v>
      </c>
      <c r="IH17" s="73">
        <v>7.5650000000000004</v>
      </c>
      <c r="II17" s="73">
        <v>0</v>
      </c>
      <c r="IJ17" s="73">
        <v>7.319</v>
      </c>
      <c r="IK17" s="73">
        <v>0</v>
      </c>
      <c r="IL17" s="73">
        <v>13.983000000000001</v>
      </c>
      <c r="IM17" s="73">
        <v>0</v>
      </c>
      <c r="IN17" s="73">
        <v>0</v>
      </c>
      <c r="IO17" s="73">
        <v>0</v>
      </c>
      <c r="IP17" s="73">
        <v>5.9029999999999996</v>
      </c>
      <c r="IQ17" s="73">
        <v>4.6050000000000004</v>
      </c>
      <c r="IR17" s="73">
        <v>0</v>
      </c>
      <c r="IS17" s="73">
        <v>0</v>
      </c>
      <c r="IT17" s="73">
        <v>29.826000000000001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1</v>
      </c>
      <c r="KF17" s="71">
        <v>1</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3</v>
      </c>
      <c r="LN17" s="71">
        <v>0</v>
      </c>
      <c r="LO17" s="71">
        <v>0</v>
      </c>
      <c r="LP17" s="71">
        <v>0</v>
      </c>
      <c r="LQ17" s="71">
        <v>0</v>
      </c>
      <c r="LR17" s="71">
        <v>0</v>
      </c>
      <c r="LS17" s="71">
        <v>0</v>
      </c>
      <c r="LT17" s="71">
        <v>0</v>
      </c>
      <c r="LU17" s="71">
        <v>0</v>
      </c>
      <c r="LV17" s="71">
        <v>0</v>
      </c>
      <c r="LW17" s="71">
        <v>0</v>
      </c>
      <c r="LX17" s="71">
        <v>0</v>
      </c>
      <c r="LY17" s="71">
        <v>2</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3</v>
      </c>
      <c r="MP17" s="71">
        <v>1</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1</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3</v>
      </c>
      <c r="PO17" s="71">
        <v>0</v>
      </c>
      <c r="PP17" s="71">
        <v>0</v>
      </c>
      <c r="PQ17" s="71">
        <v>0</v>
      </c>
      <c r="PR17" s="71">
        <v>0</v>
      </c>
      <c r="PS17" s="71">
        <v>0</v>
      </c>
      <c r="PT17" s="71">
        <v>0</v>
      </c>
      <c r="PU17" s="71">
        <v>0</v>
      </c>
      <c r="PV17" s="71">
        <v>0</v>
      </c>
      <c r="PW17" s="71">
        <v>0</v>
      </c>
      <c r="PX17" s="71">
        <v>0</v>
      </c>
      <c r="PY17" s="71">
        <v>0</v>
      </c>
      <c r="PZ17" s="71">
        <v>2</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3</v>
      </c>
      <c r="QQ17" s="71">
        <v>1</v>
      </c>
      <c r="QR17" s="71">
        <v>0</v>
      </c>
      <c r="QS17" s="71">
        <v>1</v>
      </c>
      <c r="QT17" s="71">
        <v>0</v>
      </c>
      <c r="QU17" s="71">
        <v>0</v>
      </c>
      <c r="QV17" s="71">
        <v>0</v>
      </c>
      <c r="QW17" s="71">
        <v>0</v>
      </c>
      <c r="QX17" s="71">
        <v>1</v>
      </c>
      <c r="QY17" s="71">
        <v>1</v>
      </c>
      <c r="QZ17" s="71">
        <v>1</v>
      </c>
      <c r="RA17" s="71">
        <v>0</v>
      </c>
      <c r="RB17" s="71">
        <v>2</v>
      </c>
      <c r="RC17" s="71">
        <v>0</v>
      </c>
      <c r="RD17" s="71">
        <v>3</v>
      </c>
      <c r="RE17" s="71">
        <v>0</v>
      </c>
      <c r="RF17" s="71">
        <v>0</v>
      </c>
      <c r="RG17" s="71">
        <v>0</v>
      </c>
      <c r="RH17" s="71">
        <v>2</v>
      </c>
      <c r="RI17" s="71">
        <v>1</v>
      </c>
      <c r="RJ17" s="71">
        <v>0</v>
      </c>
      <c r="RK17" s="71">
        <v>0</v>
      </c>
      <c r="RL17" s="71">
        <v>4</v>
      </c>
      <c r="RM17" s="71">
        <v>0</v>
      </c>
      <c r="RN17" s="71">
        <v>1</v>
      </c>
      <c r="RO17" s="71">
        <v>0</v>
      </c>
      <c r="RP17" s="71">
        <v>0</v>
      </c>
      <c r="RQ17" s="71">
        <v>0</v>
      </c>
      <c r="RR17" s="71">
        <v>0</v>
      </c>
      <c r="RS17" s="71">
        <v>1</v>
      </c>
      <c r="RT17" s="71">
        <v>2</v>
      </c>
      <c r="RU17" s="71">
        <v>1</v>
      </c>
      <c r="RV17" s="71">
        <v>0</v>
      </c>
      <c r="RW17" s="71">
        <v>2</v>
      </c>
      <c r="RX17" s="71">
        <v>0</v>
      </c>
      <c r="RY17" s="71">
        <v>3</v>
      </c>
      <c r="RZ17" s="71">
        <v>0</v>
      </c>
      <c r="SA17" s="71">
        <v>0</v>
      </c>
      <c r="SB17" s="71">
        <v>0</v>
      </c>
      <c r="SC17" s="71">
        <v>2</v>
      </c>
      <c r="SD17" s="71">
        <v>1</v>
      </c>
      <c r="SE17" s="71">
        <v>0</v>
      </c>
      <c r="SF17" s="71">
        <v>0</v>
      </c>
      <c r="SG17" s="71">
        <v>4</v>
      </c>
      <c r="SH17" s="71">
        <v>0</v>
      </c>
    </row>
    <row r="18" spans="1:502">
      <c r="A18" s="16" t="s">
        <v>1961</v>
      </c>
      <c r="B18" s="70">
        <v>10</v>
      </c>
      <c r="C18" s="70">
        <v>10</v>
      </c>
      <c r="D18" s="70">
        <v>1</v>
      </c>
      <c r="E18" s="70">
        <v>2013</v>
      </c>
      <c r="F18" s="70" t="s">
        <v>180</v>
      </c>
      <c r="G18" s="1073" t="s">
        <v>1951</v>
      </c>
      <c r="H18" s="70" t="s">
        <v>1952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10.474</v>
      </c>
      <c r="AG18" s="73">
        <v>0</v>
      </c>
      <c r="AH18" s="73">
        <v>0</v>
      </c>
      <c r="AI18" s="73">
        <v>0</v>
      </c>
      <c r="AJ18" s="73">
        <v>0</v>
      </c>
      <c r="AK18" s="73">
        <v>0</v>
      </c>
      <c r="AL18" s="73">
        <v>0</v>
      </c>
      <c r="AM18" s="73">
        <v>0</v>
      </c>
      <c r="AN18" s="73">
        <v>0</v>
      </c>
      <c r="AO18" s="73">
        <v>0</v>
      </c>
      <c r="AP18" s="73">
        <v>0</v>
      </c>
      <c r="AQ18" s="73">
        <v>0</v>
      </c>
      <c r="AR18" s="73">
        <v>7.7089999999999996</v>
      </c>
      <c r="AS18" s="73">
        <v>14.855</v>
      </c>
      <c r="AT18" s="73">
        <v>6.8739999999999997</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7.8319999999999999</v>
      </c>
      <c r="BN18" s="73">
        <v>0</v>
      </c>
      <c r="BO18" s="73">
        <v>0</v>
      </c>
      <c r="BP18" s="73">
        <v>0</v>
      </c>
      <c r="BQ18" s="73">
        <v>0</v>
      </c>
      <c r="BR18" s="73">
        <v>0</v>
      </c>
      <c r="BS18" s="73">
        <v>0</v>
      </c>
      <c r="BT18" s="73">
        <v>0</v>
      </c>
      <c r="BU18" s="73">
        <v>0</v>
      </c>
      <c r="BV18" s="73">
        <v>0</v>
      </c>
      <c r="BW18" s="73">
        <v>0</v>
      </c>
      <c r="BX18" s="73">
        <v>0</v>
      </c>
      <c r="BY18" s="73">
        <v>0</v>
      </c>
      <c r="BZ18" s="73">
        <v>8.7040000000000006</v>
      </c>
      <c r="CA18" s="73">
        <v>0</v>
      </c>
      <c r="CB18" s="73">
        <v>0</v>
      </c>
      <c r="CC18" s="73">
        <v>0</v>
      </c>
      <c r="CD18" s="73">
        <v>0</v>
      </c>
      <c r="CE18" s="73">
        <v>0</v>
      </c>
      <c r="CF18" s="73">
        <v>0</v>
      </c>
      <c r="CG18" s="73">
        <v>0</v>
      </c>
      <c r="CH18" s="73">
        <v>0</v>
      </c>
      <c r="CI18" s="73">
        <v>0</v>
      </c>
      <c r="CJ18" s="73">
        <v>0</v>
      </c>
      <c r="CK18" s="73">
        <v>5.6189999999999998</v>
      </c>
      <c r="CL18" s="73">
        <v>6.2530000000000001</v>
      </c>
      <c r="CM18" s="73">
        <v>0</v>
      </c>
      <c r="CN18" s="73">
        <v>4.9249999999999998</v>
      </c>
      <c r="CO18" s="73">
        <v>0</v>
      </c>
      <c r="CP18" s="73">
        <v>0</v>
      </c>
      <c r="CQ18" s="73">
        <v>0</v>
      </c>
      <c r="CR18" s="73">
        <v>0</v>
      </c>
      <c r="CS18" s="73">
        <v>29.741</v>
      </c>
      <c r="CT18" s="73">
        <v>0</v>
      </c>
      <c r="CU18" s="73">
        <v>0</v>
      </c>
      <c r="CV18" s="73">
        <v>0</v>
      </c>
      <c r="CW18" s="73">
        <v>0</v>
      </c>
      <c r="CX18" s="73">
        <v>0</v>
      </c>
      <c r="CY18" s="73">
        <v>0</v>
      </c>
      <c r="CZ18" s="73">
        <v>0</v>
      </c>
      <c r="DA18" s="73">
        <v>0</v>
      </c>
      <c r="DB18" s="73">
        <v>30.187000000000001</v>
      </c>
      <c r="DC18" s="73">
        <v>3.4340000000000002</v>
      </c>
      <c r="DD18" s="73">
        <v>0</v>
      </c>
      <c r="DE18" s="73">
        <v>0</v>
      </c>
      <c r="DF18" s="73">
        <v>0</v>
      </c>
      <c r="DG18" s="73">
        <v>0</v>
      </c>
      <c r="DH18" s="73">
        <v>0</v>
      </c>
      <c r="DI18" s="73">
        <v>0</v>
      </c>
      <c r="DJ18" s="73">
        <v>7.7089999999999996</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10.474</v>
      </c>
      <c r="EH18" s="73">
        <v>0</v>
      </c>
      <c r="EI18" s="73">
        <v>0</v>
      </c>
      <c r="EJ18" s="73">
        <v>0</v>
      </c>
      <c r="EK18" s="73">
        <v>0</v>
      </c>
      <c r="EL18" s="73">
        <v>0</v>
      </c>
      <c r="EM18" s="73">
        <v>0</v>
      </c>
      <c r="EN18" s="73">
        <v>0</v>
      </c>
      <c r="EO18" s="73">
        <v>0</v>
      </c>
      <c r="EP18" s="73">
        <v>0</v>
      </c>
      <c r="EQ18" s="73">
        <v>0</v>
      </c>
      <c r="ER18" s="73">
        <v>0</v>
      </c>
      <c r="ES18" s="73">
        <v>0</v>
      </c>
      <c r="ET18" s="73">
        <v>14.855</v>
      </c>
      <c r="EU18" s="73">
        <v>6.8739999999999997</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7.8319999999999999</v>
      </c>
      <c r="FO18" s="73">
        <v>0</v>
      </c>
      <c r="FP18" s="73">
        <v>0</v>
      </c>
      <c r="FQ18" s="73">
        <v>0</v>
      </c>
      <c r="FR18" s="73">
        <v>0</v>
      </c>
      <c r="FS18" s="73">
        <v>0</v>
      </c>
      <c r="FT18" s="73">
        <v>0</v>
      </c>
      <c r="FU18" s="73">
        <v>0</v>
      </c>
      <c r="FV18" s="73">
        <v>0</v>
      </c>
      <c r="FW18" s="73">
        <v>0</v>
      </c>
      <c r="FX18" s="73">
        <v>0</v>
      </c>
      <c r="FY18" s="73">
        <v>0</v>
      </c>
      <c r="FZ18" s="73">
        <v>0</v>
      </c>
      <c r="GA18" s="73">
        <v>8.7040000000000006</v>
      </c>
      <c r="GB18" s="73">
        <v>0</v>
      </c>
      <c r="GC18" s="73">
        <v>0</v>
      </c>
      <c r="GD18" s="73">
        <v>0</v>
      </c>
      <c r="GE18" s="73">
        <v>0</v>
      </c>
      <c r="GF18" s="73">
        <v>0</v>
      </c>
      <c r="GG18" s="73">
        <v>0</v>
      </c>
      <c r="GH18" s="73">
        <v>0</v>
      </c>
      <c r="GI18" s="73">
        <v>0</v>
      </c>
      <c r="GJ18" s="73">
        <v>0</v>
      </c>
      <c r="GK18" s="73">
        <v>0</v>
      </c>
      <c r="GL18" s="73">
        <v>5.6189999999999998</v>
      </c>
      <c r="GM18" s="73">
        <v>6.2530000000000001</v>
      </c>
      <c r="GN18" s="73">
        <v>0</v>
      </c>
      <c r="GO18" s="73">
        <v>4.9249999999999998</v>
      </c>
      <c r="GP18" s="73">
        <v>0</v>
      </c>
      <c r="GQ18" s="73">
        <v>0</v>
      </c>
      <c r="GR18" s="73">
        <v>0</v>
      </c>
      <c r="GS18" s="73">
        <v>0</v>
      </c>
      <c r="GT18" s="73">
        <v>29.741</v>
      </c>
      <c r="GU18" s="73">
        <v>0</v>
      </c>
      <c r="GV18" s="73">
        <v>0</v>
      </c>
      <c r="GW18" s="73">
        <v>0</v>
      </c>
      <c r="GX18" s="73">
        <v>0</v>
      </c>
      <c r="GY18" s="73">
        <v>0</v>
      </c>
      <c r="GZ18" s="73">
        <v>0</v>
      </c>
      <c r="HA18" s="73">
        <v>0</v>
      </c>
      <c r="HB18" s="73">
        <v>0</v>
      </c>
      <c r="HC18" s="73">
        <v>30.187000000000001</v>
      </c>
      <c r="HD18" s="73">
        <v>3.4340000000000002</v>
      </c>
      <c r="HE18" s="73">
        <v>0</v>
      </c>
      <c r="HF18" s="73">
        <v>7.7089999999999996</v>
      </c>
      <c r="HG18" s="73">
        <v>0</v>
      </c>
      <c r="HH18" s="73">
        <v>0</v>
      </c>
      <c r="HI18" s="73">
        <v>0</v>
      </c>
      <c r="HJ18" s="73">
        <v>0</v>
      </c>
      <c r="HK18" s="73">
        <v>10.474</v>
      </c>
      <c r="HL18" s="73">
        <v>14.855</v>
      </c>
      <c r="HM18" s="73">
        <v>6.8739999999999997</v>
      </c>
      <c r="HN18" s="73">
        <v>0</v>
      </c>
      <c r="HO18" s="73">
        <v>7.8319999999999999</v>
      </c>
      <c r="HP18" s="73">
        <v>0</v>
      </c>
      <c r="HQ18" s="73">
        <v>8.7040000000000006</v>
      </c>
      <c r="HR18" s="73">
        <v>0</v>
      </c>
      <c r="HS18" s="73">
        <v>0</v>
      </c>
      <c r="HT18" s="73">
        <v>5.6189999999999998</v>
      </c>
      <c r="HU18" s="73">
        <v>6.2530000000000001</v>
      </c>
      <c r="HV18" s="73">
        <v>4.9249999999999998</v>
      </c>
      <c r="HW18" s="73">
        <v>0</v>
      </c>
      <c r="HX18" s="73">
        <v>29.741</v>
      </c>
      <c r="HY18" s="73">
        <v>33.621000000000002</v>
      </c>
      <c r="HZ18" s="73">
        <v>0</v>
      </c>
      <c r="IA18" s="73">
        <v>7.7089999999999996</v>
      </c>
      <c r="IB18" s="73">
        <v>0</v>
      </c>
      <c r="IC18" s="73">
        <v>0</v>
      </c>
      <c r="ID18" s="73">
        <v>0</v>
      </c>
      <c r="IE18" s="73">
        <v>0</v>
      </c>
      <c r="IF18" s="73">
        <v>10.474</v>
      </c>
      <c r="IG18" s="73">
        <v>22.564</v>
      </c>
      <c r="IH18" s="73">
        <v>6.8739999999999997</v>
      </c>
      <c r="II18" s="73">
        <v>0</v>
      </c>
      <c r="IJ18" s="73">
        <v>7.8319999999999999</v>
      </c>
      <c r="IK18" s="73">
        <v>0</v>
      </c>
      <c r="IL18" s="73">
        <v>8.7040000000000006</v>
      </c>
      <c r="IM18" s="73">
        <v>0</v>
      </c>
      <c r="IN18" s="73">
        <v>0</v>
      </c>
      <c r="IO18" s="73">
        <v>5.6189999999999998</v>
      </c>
      <c r="IP18" s="73">
        <v>6.2530000000000001</v>
      </c>
      <c r="IQ18" s="73">
        <v>4.9249999999999998</v>
      </c>
      <c r="IR18" s="73">
        <v>0</v>
      </c>
      <c r="IS18" s="73">
        <v>29.741</v>
      </c>
      <c r="IT18" s="73">
        <v>33.621000000000002</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1</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1</v>
      </c>
      <c r="LY18" s="71">
        <v>2</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3</v>
      </c>
      <c r="MP18" s="71">
        <v>1</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1</v>
      </c>
      <c r="PZ18" s="71">
        <v>2</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3</v>
      </c>
      <c r="QQ18" s="71">
        <v>1</v>
      </c>
      <c r="QR18" s="71">
        <v>0</v>
      </c>
      <c r="QS18" s="71">
        <v>1</v>
      </c>
      <c r="QT18" s="71">
        <v>0</v>
      </c>
      <c r="QU18" s="71">
        <v>0</v>
      </c>
      <c r="QV18" s="71">
        <v>0</v>
      </c>
      <c r="QW18" s="71">
        <v>0</v>
      </c>
      <c r="QX18" s="71">
        <v>1</v>
      </c>
      <c r="QY18" s="71">
        <v>1</v>
      </c>
      <c r="QZ18" s="71">
        <v>1</v>
      </c>
      <c r="RA18" s="71">
        <v>0</v>
      </c>
      <c r="RB18" s="71">
        <v>2</v>
      </c>
      <c r="RC18" s="71">
        <v>0</v>
      </c>
      <c r="RD18" s="71">
        <v>2</v>
      </c>
      <c r="RE18" s="71">
        <v>0</v>
      </c>
      <c r="RF18" s="71">
        <v>0</v>
      </c>
      <c r="RG18" s="71">
        <v>1</v>
      </c>
      <c r="RH18" s="71">
        <v>2</v>
      </c>
      <c r="RI18" s="71">
        <v>1</v>
      </c>
      <c r="RJ18" s="71">
        <v>0</v>
      </c>
      <c r="RK18" s="71">
        <v>1</v>
      </c>
      <c r="RL18" s="71">
        <v>4</v>
      </c>
      <c r="RM18" s="71">
        <v>0</v>
      </c>
      <c r="RN18" s="71">
        <v>1</v>
      </c>
      <c r="RO18" s="71">
        <v>0</v>
      </c>
      <c r="RP18" s="71">
        <v>0</v>
      </c>
      <c r="RQ18" s="71">
        <v>0</v>
      </c>
      <c r="RR18" s="71">
        <v>0</v>
      </c>
      <c r="RS18" s="71">
        <v>1</v>
      </c>
      <c r="RT18" s="71">
        <v>2</v>
      </c>
      <c r="RU18" s="71">
        <v>1</v>
      </c>
      <c r="RV18" s="71">
        <v>0</v>
      </c>
      <c r="RW18" s="71">
        <v>2</v>
      </c>
      <c r="RX18" s="71">
        <v>0</v>
      </c>
      <c r="RY18" s="71">
        <v>2</v>
      </c>
      <c r="RZ18" s="71">
        <v>0</v>
      </c>
      <c r="SA18" s="71">
        <v>0</v>
      </c>
      <c r="SB18" s="71">
        <v>1</v>
      </c>
      <c r="SC18" s="71">
        <v>2</v>
      </c>
      <c r="SD18" s="71">
        <v>1</v>
      </c>
      <c r="SE18" s="71">
        <v>0</v>
      </c>
      <c r="SF18" s="71">
        <v>1</v>
      </c>
      <c r="SG18" s="71">
        <v>4</v>
      </c>
      <c r="SH18" s="71">
        <v>0</v>
      </c>
    </row>
    <row r="19" spans="1:502">
      <c r="A19" s="16" t="s">
        <v>1962</v>
      </c>
      <c r="B19" s="70">
        <v>11</v>
      </c>
      <c r="C19" s="70">
        <v>11</v>
      </c>
      <c r="D19" s="70">
        <v>1</v>
      </c>
      <c r="E19" s="70">
        <v>2014</v>
      </c>
      <c r="F19" s="70" t="s">
        <v>181</v>
      </c>
      <c r="G19" s="1073" t="s">
        <v>1951</v>
      </c>
      <c r="H19" s="70" t="s">
        <v>1952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10.175000000000001</v>
      </c>
      <c r="AG19" s="73">
        <v>0</v>
      </c>
      <c r="AH19" s="73">
        <v>0</v>
      </c>
      <c r="AI19" s="73">
        <v>0</v>
      </c>
      <c r="AJ19" s="73">
        <v>0</v>
      </c>
      <c r="AK19" s="73">
        <v>0</v>
      </c>
      <c r="AL19" s="73">
        <v>0</v>
      </c>
      <c r="AM19" s="73">
        <v>0</v>
      </c>
      <c r="AN19" s="73">
        <v>0</v>
      </c>
      <c r="AO19" s="73">
        <v>0</v>
      </c>
      <c r="AP19" s="73">
        <v>0</v>
      </c>
      <c r="AQ19" s="73">
        <v>0</v>
      </c>
      <c r="AR19" s="73">
        <v>7.8460000000000001</v>
      </c>
      <c r="AS19" s="73">
        <v>16.178000000000001</v>
      </c>
      <c r="AT19" s="73">
        <v>6.8819999999999997</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7.593</v>
      </c>
      <c r="BN19" s="73">
        <v>0</v>
      </c>
      <c r="BO19" s="73">
        <v>0</v>
      </c>
      <c r="BP19" s="73">
        <v>0</v>
      </c>
      <c r="BQ19" s="73">
        <v>0</v>
      </c>
      <c r="BR19" s="73">
        <v>0</v>
      </c>
      <c r="BS19" s="73">
        <v>0</v>
      </c>
      <c r="BT19" s="73">
        <v>0</v>
      </c>
      <c r="BU19" s="73">
        <v>0</v>
      </c>
      <c r="BV19" s="73">
        <v>0</v>
      </c>
      <c r="BW19" s="73">
        <v>0</v>
      </c>
      <c r="BX19" s="73">
        <v>0</v>
      </c>
      <c r="BY19" s="73">
        <v>0</v>
      </c>
      <c r="BZ19" s="73">
        <v>8.6470000000000002</v>
      </c>
      <c r="CA19" s="73">
        <v>0</v>
      </c>
      <c r="CB19" s="73">
        <v>0</v>
      </c>
      <c r="CC19" s="73">
        <v>0</v>
      </c>
      <c r="CD19" s="73">
        <v>0</v>
      </c>
      <c r="CE19" s="73">
        <v>0</v>
      </c>
      <c r="CF19" s="73">
        <v>0</v>
      </c>
      <c r="CG19" s="73">
        <v>0</v>
      </c>
      <c r="CH19" s="73">
        <v>0</v>
      </c>
      <c r="CI19" s="73">
        <v>0</v>
      </c>
      <c r="CJ19" s="73">
        <v>0</v>
      </c>
      <c r="CK19" s="73">
        <v>6.0369999999999999</v>
      </c>
      <c r="CL19" s="73">
        <v>3.05</v>
      </c>
      <c r="CM19" s="73">
        <v>0</v>
      </c>
      <c r="CN19" s="73">
        <v>8.0860000000000003</v>
      </c>
      <c r="CO19" s="73">
        <v>0</v>
      </c>
      <c r="CP19" s="73">
        <v>0</v>
      </c>
      <c r="CQ19" s="73">
        <v>0</v>
      </c>
      <c r="CR19" s="73">
        <v>0</v>
      </c>
      <c r="CS19" s="73">
        <v>28.02</v>
      </c>
      <c r="CT19" s="73">
        <v>0</v>
      </c>
      <c r="CU19" s="73">
        <v>0</v>
      </c>
      <c r="CV19" s="73">
        <v>0</v>
      </c>
      <c r="CW19" s="73">
        <v>0</v>
      </c>
      <c r="CX19" s="73">
        <v>0</v>
      </c>
      <c r="CY19" s="73">
        <v>0</v>
      </c>
      <c r="CZ19" s="73">
        <v>0</v>
      </c>
      <c r="DA19" s="73">
        <v>0</v>
      </c>
      <c r="DB19" s="73">
        <v>24.946000000000002</v>
      </c>
      <c r="DC19" s="73">
        <v>3.3919999999999999</v>
      </c>
      <c r="DD19" s="73">
        <v>0</v>
      </c>
      <c r="DE19" s="73">
        <v>0</v>
      </c>
      <c r="DF19" s="73">
        <v>0</v>
      </c>
      <c r="DG19" s="73">
        <v>0</v>
      </c>
      <c r="DH19" s="73">
        <v>0</v>
      </c>
      <c r="DI19" s="73">
        <v>0</v>
      </c>
      <c r="DJ19" s="73">
        <v>7.8460000000000001</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10.175000000000001</v>
      </c>
      <c r="EH19" s="73">
        <v>0</v>
      </c>
      <c r="EI19" s="73">
        <v>0</v>
      </c>
      <c r="EJ19" s="73">
        <v>0</v>
      </c>
      <c r="EK19" s="73">
        <v>0</v>
      </c>
      <c r="EL19" s="73">
        <v>0</v>
      </c>
      <c r="EM19" s="73">
        <v>0</v>
      </c>
      <c r="EN19" s="73">
        <v>0</v>
      </c>
      <c r="EO19" s="73">
        <v>0</v>
      </c>
      <c r="EP19" s="73">
        <v>0</v>
      </c>
      <c r="EQ19" s="73">
        <v>0</v>
      </c>
      <c r="ER19" s="73">
        <v>0</v>
      </c>
      <c r="ES19" s="73">
        <v>0</v>
      </c>
      <c r="ET19" s="73">
        <v>16.178000000000001</v>
      </c>
      <c r="EU19" s="73">
        <v>6.8819999999999997</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7.593</v>
      </c>
      <c r="FO19" s="73">
        <v>0</v>
      </c>
      <c r="FP19" s="73">
        <v>0</v>
      </c>
      <c r="FQ19" s="73">
        <v>0</v>
      </c>
      <c r="FR19" s="73">
        <v>0</v>
      </c>
      <c r="FS19" s="73">
        <v>0</v>
      </c>
      <c r="FT19" s="73">
        <v>0</v>
      </c>
      <c r="FU19" s="73">
        <v>0</v>
      </c>
      <c r="FV19" s="73">
        <v>0</v>
      </c>
      <c r="FW19" s="73">
        <v>0</v>
      </c>
      <c r="FX19" s="73">
        <v>0</v>
      </c>
      <c r="FY19" s="73">
        <v>0</v>
      </c>
      <c r="FZ19" s="73">
        <v>0</v>
      </c>
      <c r="GA19" s="73">
        <v>8.6470000000000002</v>
      </c>
      <c r="GB19" s="73">
        <v>0</v>
      </c>
      <c r="GC19" s="73">
        <v>0</v>
      </c>
      <c r="GD19" s="73">
        <v>0</v>
      </c>
      <c r="GE19" s="73">
        <v>0</v>
      </c>
      <c r="GF19" s="73">
        <v>0</v>
      </c>
      <c r="GG19" s="73">
        <v>0</v>
      </c>
      <c r="GH19" s="73">
        <v>0</v>
      </c>
      <c r="GI19" s="73">
        <v>0</v>
      </c>
      <c r="GJ19" s="73">
        <v>0</v>
      </c>
      <c r="GK19" s="73">
        <v>0</v>
      </c>
      <c r="GL19" s="73">
        <v>6.0369999999999999</v>
      </c>
      <c r="GM19" s="73">
        <v>3.05</v>
      </c>
      <c r="GN19" s="73">
        <v>0</v>
      </c>
      <c r="GO19" s="73">
        <v>8.0860000000000003</v>
      </c>
      <c r="GP19" s="73">
        <v>0</v>
      </c>
      <c r="GQ19" s="73">
        <v>0</v>
      </c>
      <c r="GR19" s="73">
        <v>0</v>
      </c>
      <c r="GS19" s="73">
        <v>0</v>
      </c>
      <c r="GT19" s="73">
        <v>28.02</v>
      </c>
      <c r="GU19" s="73">
        <v>0</v>
      </c>
      <c r="GV19" s="73">
        <v>0</v>
      </c>
      <c r="GW19" s="73">
        <v>0</v>
      </c>
      <c r="GX19" s="73">
        <v>0</v>
      </c>
      <c r="GY19" s="73">
        <v>0</v>
      </c>
      <c r="GZ19" s="73">
        <v>0</v>
      </c>
      <c r="HA19" s="73">
        <v>0</v>
      </c>
      <c r="HB19" s="73">
        <v>0</v>
      </c>
      <c r="HC19" s="73">
        <v>24.946000000000002</v>
      </c>
      <c r="HD19" s="73">
        <v>3.3919999999999999</v>
      </c>
      <c r="HE19" s="73">
        <v>0</v>
      </c>
      <c r="HF19" s="73">
        <v>7.8460000000000001</v>
      </c>
      <c r="HG19" s="73">
        <v>0</v>
      </c>
      <c r="HH19" s="73">
        <v>0</v>
      </c>
      <c r="HI19" s="73">
        <v>0</v>
      </c>
      <c r="HJ19" s="73">
        <v>0</v>
      </c>
      <c r="HK19" s="73">
        <v>10.175000000000001</v>
      </c>
      <c r="HL19" s="73">
        <v>16.178000000000001</v>
      </c>
      <c r="HM19" s="73">
        <v>6.8819999999999997</v>
      </c>
      <c r="HN19" s="73">
        <v>0</v>
      </c>
      <c r="HO19" s="73">
        <v>7.593</v>
      </c>
      <c r="HP19" s="73">
        <v>0</v>
      </c>
      <c r="HQ19" s="73">
        <v>8.6470000000000002</v>
      </c>
      <c r="HR19" s="73">
        <v>0</v>
      </c>
      <c r="HS19" s="73">
        <v>0</v>
      </c>
      <c r="HT19" s="73">
        <v>6.0369999999999999</v>
      </c>
      <c r="HU19" s="73">
        <v>3.05</v>
      </c>
      <c r="HV19" s="73">
        <v>8.0860000000000003</v>
      </c>
      <c r="HW19" s="73">
        <v>0</v>
      </c>
      <c r="HX19" s="73">
        <v>28.02</v>
      </c>
      <c r="HY19" s="73">
        <v>28.338000000000001</v>
      </c>
      <c r="HZ19" s="73">
        <v>0</v>
      </c>
      <c r="IA19" s="73">
        <v>7.8460000000000001</v>
      </c>
      <c r="IB19" s="73">
        <v>0</v>
      </c>
      <c r="IC19" s="73">
        <v>0</v>
      </c>
      <c r="ID19" s="73">
        <v>0</v>
      </c>
      <c r="IE19" s="73">
        <v>0</v>
      </c>
      <c r="IF19" s="73">
        <v>10.175000000000001</v>
      </c>
      <c r="IG19" s="73">
        <v>24.024000000000001</v>
      </c>
      <c r="IH19" s="73">
        <v>6.8819999999999997</v>
      </c>
      <c r="II19" s="73">
        <v>0</v>
      </c>
      <c r="IJ19" s="73">
        <v>7.593</v>
      </c>
      <c r="IK19" s="73">
        <v>0</v>
      </c>
      <c r="IL19" s="73">
        <v>8.6470000000000002</v>
      </c>
      <c r="IM19" s="73">
        <v>0</v>
      </c>
      <c r="IN19" s="73">
        <v>0</v>
      </c>
      <c r="IO19" s="73">
        <v>6.0369999999999999</v>
      </c>
      <c r="IP19" s="73">
        <v>3.05</v>
      </c>
      <c r="IQ19" s="73">
        <v>8.0860000000000003</v>
      </c>
      <c r="IR19" s="73">
        <v>0</v>
      </c>
      <c r="IS19" s="73">
        <v>28.02</v>
      </c>
      <c r="IT19" s="73">
        <v>28.338000000000001</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1</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0</v>
      </c>
      <c r="LT19" s="71">
        <v>0</v>
      </c>
      <c r="LU19" s="71">
        <v>0</v>
      </c>
      <c r="LV19" s="71">
        <v>0</v>
      </c>
      <c r="LW19" s="71">
        <v>0</v>
      </c>
      <c r="LX19" s="71">
        <v>1</v>
      </c>
      <c r="LY19" s="71">
        <v>1</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3</v>
      </c>
      <c r="MP19" s="71">
        <v>1</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0</v>
      </c>
      <c r="PU19" s="71">
        <v>0</v>
      </c>
      <c r="PV19" s="71">
        <v>0</v>
      </c>
      <c r="PW19" s="71">
        <v>0</v>
      </c>
      <c r="PX19" s="71">
        <v>0</v>
      </c>
      <c r="PY19" s="71">
        <v>1</v>
      </c>
      <c r="PZ19" s="71">
        <v>1</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3</v>
      </c>
      <c r="QQ19" s="71">
        <v>1</v>
      </c>
      <c r="QR19" s="71">
        <v>0</v>
      </c>
      <c r="QS19" s="71">
        <v>1</v>
      </c>
      <c r="QT19" s="71">
        <v>0</v>
      </c>
      <c r="QU19" s="71">
        <v>0</v>
      </c>
      <c r="QV19" s="71">
        <v>0</v>
      </c>
      <c r="QW19" s="71">
        <v>0</v>
      </c>
      <c r="QX19" s="71">
        <v>1</v>
      </c>
      <c r="QY19" s="71">
        <v>1</v>
      </c>
      <c r="QZ19" s="71">
        <v>1</v>
      </c>
      <c r="RA19" s="71">
        <v>0</v>
      </c>
      <c r="RB19" s="71">
        <v>2</v>
      </c>
      <c r="RC19" s="71">
        <v>0</v>
      </c>
      <c r="RD19" s="71">
        <v>2</v>
      </c>
      <c r="RE19" s="71">
        <v>0</v>
      </c>
      <c r="RF19" s="71">
        <v>0</v>
      </c>
      <c r="RG19" s="71">
        <v>1</v>
      </c>
      <c r="RH19" s="71">
        <v>1</v>
      </c>
      <c r="RI19" s="71">
        <v>2</v>
      </c>
      <c r="RJ19" s="71">
        <v>0</v>
      </c>
      <c r="RK19" s="71">
        <v>1</v>
      </c>
      <c r="RL19" s="71">
        <v>4</v>
      </c>
      <c r="RM19" s="71">
        <v>0</v>
      </c>
      <c r="RN19" s="71">
        <v>1</v>
      </c>
      <c r="RO19" s="71">
        <v>0</v>
      </c>
      <c r="RP19" s="71">
        <v>0</v>
      </c>
      <c r="RQ19" s="71">
        <v>0</v>
      </c>
      <c r="RR19" s="71">
        <v>0</v>
      </c>
      <c r="RS19" s="71">
        <v>1</v>
      </c>
      <c r="RT19" s="71">
        <v>2</v>
      </c>
      <c r="RU19" s="71">
        <v>1</v>
      </c>
      <c r="RV19" s="71">
        <v>0</v>
      </c>
      <c r="RW19" s="71">
        <v>2</v>
      </c>
      <c r="RX19" s="71">
        <v>0</v>
      </c>
      <c r="RY19" s="71">
        <v>2</v>
      </c>
      <c r="RZ19" s="71">
        <v>0</v>
      </c>
      <c r="SA19" s="71">
        <v>0</v>
      </c>
      <c r="SB19" s="71">
        <v>1</v>
      </c>
      <c r="SC19" s="71">
        <v>1</v>
      </c>
      <c r="SD19" s="71">
        <v>2</v>
      </c>
      <c r="SE19" s="71">
        <v>0</v>
      </c>
      <c r="SF19" s="71">
        <v>1</v>
      </c>
      <c r="SG19" s="71">
        <v>4</v>
      </c>
      <c r="SH19" s="71">
        <v>0</v>
      </c>
    </row>
    <row r="20" spans="1:502">
      <c r="A20" s="16" t="s">
        <v>1963</v>
      </c>
      <c r="B20" s="70">
        <v>12</v>
      </c>
      <c r="C20" s="70">
        <v>12</v>
      </c>
      <c r="D20" s="70">
        <v>1</v>
      </c>
      <c r="E20" s="70">
        <v>2015</v>
      </c>
      <c r="F20" s="70" t="s">
        <v>182</v>
      </c>
      <c r="G20" s="1073" t="s">
        <v>1951</v>
      </c>
      <c r="H20" s="70" t="s">
        <v>1952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10.565</v>
      </c>
      <c r="AG20" s="73">
        <v>0</v>
      </c>
      <c r="AH20" s="73">
        <v>0</v>
      </c>
      <c r="AI20" s="73">
        <v>0</v>
      </c>
      <c r="AJ20" s="73">
        <v>0</v>
      </c>
      <c r="AK20" s="73">
        <v>0</v>
      </c>
      <c r="AL20" s="73">
        <v>0</v>
      </c>
      <c r="AM20" s="73">
        <v>0</v>
      </c>
      <c r="AN20" s="73">
        <v>0</v>
      </c>
      <c r="AO20" s="73">
        <v>0</v>
      </c>
      <c r="AP20" s="73">
        <v>0</v>
      </c>
      <c r="AQ20" s="73">
        <v>0</v>
      </c>
      <c r="AR20" s="73">
        <v>8.3680000000000003</v>
      </c>
      <c r="AS20" s="73">
        <v>18.327999999999999</v>
      </c>
      <c r="AT20" s="73">
        <v>6.0439999999999996</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7.3719999999999999</v>
      </c>
      <c r="BN20" s="73">
        <v>0</v>
      </c>
      <c r="BO20" s="73">
        <v>0</v>
      </c>
      <c r="BP20" s="73">
        <v>0</v>
      </c>
      <c r="BQ20" s="73">
        <v>0</v>
      </c>
      <c r="BR20" s="73">
        <v>0</v>
      </c>
      <c r="BS20" s="73">
        <v>0</v>
      </c>
      <c r="BT20" s="73">
        <v>0</v>
      </c>
      <c r="BU20" s="73">
        <v>0</v>
      </c>
      <c r="BV20" s="73">
        <v>0</v>
      </c>
      <c r="BW20" s="73">
        <v>0</v>
      </c>
      <c r="BX20" s="73">
        <v>0</v>
      </c>
      <c r="BY20" s="73">
        <v>0</v>
      </c>
      <c r="BZ20" s="73">
        <v>8.0909999999999993</v>
      </c>
      <c r="CA20" s="73">
        <v>0</v>
      </c>
      <c r="CB20" s="73">
        <v>0</v>
      </c>
      <c r="CC20" s="73">
        <v>0</v>
      </c>
      <c r="CD20" s="73">
        <v>0</v>
      </c>
      <c r="CE20" s="73">
        <v>0</v>
      </c>
      <c r="CF20" s="73">
        <v>0</v>
      </c>
      <c r="CG20" s="73">
        <v>0</v>
      </c>
      <c r="CH20" s="73">
        <v>0</v>
      </c>
      <c r="CI20" s="73">
        <v>0</v>
      </c>
      <c r="CJ20" s="73">
        <v>0</v>
      </c>
      <c r="CK20" s="73">
        <v>5.0780000000000003</v>
      </c>
      <c r="CL20" s="73">
        <v>2.984</v>
      </c>
      <c r="CM20" s="73">
        <v>0</v>
      </c>
      <c r="CN20" s="73">
        <v>7.718</v>
      </c>
      <c r="CO20" s="73">
        <v>0</v>
      </c>
      <c r="CP20" s="73">
        <v>0</v>
      </c>
      <c r="CQ20" s="73">
        <v>0</v>
      </c>
      <c r="CR20" s="73">
        <v>0</v>
      </c>
      <c r="CS20" s="73">
        <v>42.552999999999997</v>
      </c>
      <c r="CT20" s="73">
        <v>0</v>
      </c>
      <c r="CU20" s="73">
        <v>0</v>
      </c>
      <c r="CV20" s="73">
        <v>0</v>
      </c>
      <c r="CW20" s="73">
        <v>0</v>
      </c>
      <c r="CX20" s="73">
        <v>0</v>
      </c>
      <c r="CY20" s="73">
        <v>0</v>
      </c>
      <c r="CZ20" s="73">
        <v>0</v>
      </c>
      <c r="DA20" s="73">
        <v>0</v>
      </c>
      <c r="DB20" s="73">
        <v>24.917000000000002</v>
      </c>
      <c r="DC20" s="73">
        <v>3.2719999999999998</v>
      </c>
      <c r="DD20" s="73">
        <v>0</v>
      </c>
      <c r="DE20" s="73">
        <v>0</v>
      </c>
      <c r="DF20" s="73">
        <v>0</v>
      </c>
      <c r="DG20" s="73">
        <v>0</v>
      </c>
      <c r="DH20" s="73">
        <v>0</v>
      </c>
      <c r="DI20" s="73">
        <v>0</v>
      </c>
      <c r="DJ20" s="73">
        <v>8.3680000000000003</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10.565</v>
      </c>
      <c r="EH20" s="73">
        <v>0</v>
      </c>
      <c r="EI20" s="73">
        <v>0</v>
      </c>
      <c r="EJ20" s="73">
        <v>0</v>
      </c>
      <c r="EK20" s="73">
        <v>0</v>
      </c>
      <c r="EL20" s="73">
        <v>0</v>
      </c>
      <c r="EM20" s="73">
        <v>0</v>
      </c>
      <c r="EN20" s="73">
        <v>0</v>
      </c>
      <c r="EO20" s="73">
        <v>0</v>
      </c>
      <c r="EP20" s="73">
        <v>0</v>
      </c>
      <c r="EQ20" s="73">
        <v>0</v>
      </c>
      <c r="ER20" s="73">
        <v>0</v>
      </c>
      <c r="ES20" s="73">
        <v>0</v>
      </c>
      <c r="ET20" s="73">
        <v>18.327999999999999</v>
      </c>
      <c r="EU20" s="73">
        <v>6.0439999999999996</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7.3719999999999999</v>
      </c>
      <c r="FO20" s="73">
        <v>0</v>
      </c>
      <c r="FP20" s="73">
        <v>0</v>
      </c>
      <c r="FQ20" s="73">
        <v>0</v>
      </c>
      <c r="FR20" s="73">
        <v>0</v>
      </c>
      <c r="FS20" s="73">
        <v>0</v>
      </c>
      <c r="FT20" s="73">
        <v>0</v>
      </c>
      <c r="FU20" s="73">
        <v>0</v>
      </c>
      <c r="FV20" s="73">
        <v>0</v>
      </c>
      <c r="FW20" s="73">
        <v>0</v>
      </c>
      <c r="FX20" s="73">
        <v>0</v>
      </c>
      <c r="FY20" s="73">
        <v>0</v>
      </c>
      <c r="FZ20" s="73">
        <v>0</v>
      </c>
      <c r="GA20" s="73">
        <v>8.0909999999999993</v>
      </c>
      <c r="GB20" s="73">
        <v>0</v>
      </c>
      <c r="GC20" s="73">
        <v>0</v>
      </c>
      <c r="GD20" s="73">
        <v>0</v>
      </c>
      <c r="GE20" s="73">
        <v>0</v>
      </c>
      <c r="GF20" s="73">
        <v>0</v>
      </c>
      <c r="GG20" s="73">
        <v>0</v>
      </c>
      <c r="GH20" s="73">
        <v>0</v>
      </c>
      <c r="GI20" s="73">
        <v>0</v>
      </c>
      <c r="GJ20" s="73">
        <v>0</v>
      </c>
      <c r="GK20" s="73">
        <v>0</v>
      </c>
      <c r="GL20" s="73">
        <v>5.0780000000000003</v>
      </c>
      <c r="GM20" s="73">
        <v>2.984</v>
      </c>
      <c r="GN20" s="73">
        <v>0</v>
      </c>
      <c r="GO20" s="73">
        <v>7.718</v>
      </c>
      <c r="GP20" s="73">
        <v>0</v>
      </c>
      <c r="GQ20" s="73">
        <v>0</v>
      </c>
      <c r="GR20" s="73">
        <v>0</v>
      </c>
      <c r="GS20" s="73">
        <v>0</v>
      </c>
      <c r="GT20" s="73">
        <v>42.552999999999997</v>
      </c>
      <c r="GU20" s="73">
        <v>0</v>
      </c>
      <c r="GV20" s="73">
        <v>0</v>
      </c>
      <c r="GW20" s="73">
        <v>0</v>
      </c>
      <c r="GX20" s="73">
        <v>0</v>
      </c>
      <c r="GY20" s="73">
        <v>0</v>
      </c>
      <c r="GZ20" s="73">
        <v>0</v>
      </c>
      <c r="HA20" s="73">
        <v>0</v>
      </c>
      <c r="HB20" s="73">
        <v>0</v>
      </c>
      <c r="HC20" s="73">
        <v>24.917000000000002</v>
      </c>
      <c r="HD20" s="73">
        <v>3.2719999999999998</v>
      </c>
      <c r="HE20" s="73">
        <v>0</v>
      </c>
      <c r="HF20" s="73">
        <v>8.3680000000000003</v>
      </c>
      <c r="HG20" s="73">
        <v>0</v>
      </c>
      <c r="HH20" s="73">
        <v>0</v>
      </c>
      <c r="HI20" s="73">
        <v>0</v>
      </c>
      <c r="HJ20" s="73">
        <v>0</v>
      </c>
      <c r="HK20" s="73">
        <v>10.565</v>
      </c>
      <c r="HL20" s="73">
        <v>18.327999999999999</v>
      </c>
      <c r="HM20" s="73">
        <v>6.0439999999999996</v>
      </c>
      <c r="HN20" s="73">
        <v>0</v>
      </c>
      <c r="HO20" s="73">
        <v>7.3719999999999999</v>
      </c>
      <c r="HP20" s="73">
        <v>0</v>
      </c>
      <c r="HQ20" s="73">
        <v>8.0909999999999993</v>
      </c>
      <c r="HR20" s="73">
        <v>0</v>
      </c>
      <c r="HS20" s="73">
        <v>0</v>
      </c>
      <c r="HT20" s="73">
        <v>5.0780000000000003</v>
      </c>
      <c r="HU20" s="73">
        <v>2.984</v>
      </c>
      <c r="HV20" s="73">
        <v>7.718</v>
      </c>
      <c r="HW20" s="73">
        <v>0</v>
      </c>
      <c r="HX20" s="73">
        <v>42.552999999999997</v>
      </c>
      <c r="HY20" s="73">
        <v>28.189</v>
      </c>
      <c r="HZ20" s="73">
        <v>0</v>
      </c>
      <c r="IA20" s="73">
        <v>8.3680000000000003</v>
      </c>
      <c r="IB20" s="73">
        <v>0</v>
      </c>
      <c r="IC20" s="73">
        <v>0</v>
      </c>
      <c r="ID20" s="73">
        <v>0</v>
      </c>
      <c r="IE20" s="73">
        <v>0</v>
      </c>
      <c r="IF20" s="73">
        <v>10.565</v>
      </c>
      <c r="IG20" s="73">
        <v>26.696000000000002</v>
      </c>
      <c r="IH20" s="73">
        <v>6.0439999999999996</v>
      </c>
      <c r="II20" s="73">
        <v>0</v>
      </c>
      <c r="IJ20" s="73">
        <v>7.3719999999999999</v>
      </c>
      <c r="IK20" s="73">
        <v>0</v>
      </c>
      <c r="IL20" s="73">
        <v>8.0909999999999993</v>
      </c>
      <c r="IM20" s="73">
        <v>0</v>
      </c>
      <c r="IN20" s="73">
        <v>0</v>
      </c>
      <c r="IO20" s="73">
        <v>5.0780000000000003</v>
      </c>
      <c r="IP20" s="73">
        <v>2.984</v>
      </c>
      <c r="IQ20" s="73">
        <v>7.718</v>
      </c>
      <c r="IR20" s="73">
        <v>0</v>
      </c>
      <c r="IS20" s="73">
        <v>42.552999999999997</v>
      </c>
      <c r="IT20" s="73">
        <v>28.189</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1</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0</v>
      </c>
      <c r="LT20" s="71">
        <v>0</v>
      </c>
      <c r="LU20" s="71">
        <v>0</v>
      </c>
      <c r="LV20" s="71">
        <v>0</v>
      </c>
      <c r="LW20" s="71">
        <v>0</v>
      </c>
      <c r="LX20" s="71">
        <v>1</v>
      </c>
      <c r="LY20" s="71">
        <v>1</v>
      </c>
      <c r="LZ20" s="71">
        <v>0</v>
      </c>
      <c r="MA20" s="71">
        <v>2</v>
      </c>
      <c r="MB20" s="71">
        <v>0</v>
      </c>
      <c r="MC20" s="71">
        <v>0</v>
      </c>
      <c r="MD20" s="71">
        <v>0</v>
      </c>
      <c r="ME20" s="71">
        <v>0</v>
      </c>
      <c r="MF20" s="71">
        <v>2</v>
      </c>
      <c r="MG20" s="71">
        <v>0</v>
      </c>
      <c r="MH20" s="71">
        <v>0</v>
      </c>
      <c r="MI20" s="71">
        <v>0</v>
      </c>
      <c r="MJ20" s="71">
        <v>0</v>
      </c>
      <c r="MK20" s="71">
        <v>0</v>
      </c>
      <c r="ML20" s="71">
        <v>0</v>
      </c>
      <c r="MM20" s="71">
        <v>0</v>
      </c>
      <c r="MN20" s="71">
        <v>0</v>
      </c>
      <c r="MO20" s="71">
        <v>3</v>
      </c>
      <c r="MP20" s="71">
        <v>1</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0</v>
      </c>
      <c r="PU20" s="71">
        <v>0</v>
      </c>
      <c r="PV20" s="71">
        <v>0</v>
      </c>
      <c r="PW20" s="71">
        <v>0</v>
      </c>
      <c r="PX20" s="71">
        <v>0</v>
      </c>
      <c r="PY20" s="71">
        <v>1</v>
      </c>
      <c r="PZ20" s="71">
        <v>1</v>
      </c>
      <c r="QA20" s="71">
        <v>0</v>
      </c>
      <c r="QB20" s="71">
        <v>2</v>
      </c>
      <c r="QC20" s="71">
        <v>0</v>
      </c>
      <c r="QD20" s="71">
        <v>0</v>
      </c>
      <c r="QE20" s="71">
        <v>0</v>
      </c>
      <c r="QF20" s="71">
        <v>0</v>
      </c>
      <c r="QG20" s="71">
        <v>2</v>
      </c>
      <c r="QH20" s="71">
        <v>0</v>
      </c>
      <c r="QI20" s="71">
        <v>0</v>
      </c>
      <c r="QJ20" s="71">
        <v>0</v>
      </c>
      <c r="QK20" s="71">
        <v>0</v>
      </c>
      <c r="QL20" s="71">
        <v>0</v>
      </c>
      <c r="QM20" s="71">
        <v>0</v>
      </c>
      <c r="QN20" s="71">
        <v>0</v>
      </c>
      <c r="QO20" s="71">
        <v>0</v>
      </c>
      <c r="QP20" s="71">
        <v>3</v>
      </c>
      <c r="QQ20" s="71">
        <v>1</v>
      </c>
      <c r="QR20" s="71">
        <v>0</v>
      </c>
      <c r="QS20" s="71">
        <v>1</v>
      </c>
      <c r="QT20" s="71">
        <v>0</v>
      </c>
      <c r="QU20" s="71">
        <v>0</v>
      </c>
      <c r="QV20" s="71">
        <v>0</v>
      </c>
      <c r="QW20" s="71">
        <v>0</v>
      </c>
      <c r="QX20" s="71">
        <v>1</v>
      </c>
      <c r="QY20" s="71">
        <v>1</v>
      </c>
      <c r="QZ20" s="71">
        <v>1</v>
      </c>
      <c r="RA20" s="71">
        <v>0</v>
      </c>
      <c r="RB20" s="71">
        <v>2</v>
      </c>
      <c r="RC20" s="71">
        <v>0</v>
      </c>
      <c r="RD20" s="71">
        <v>2</v>
      </c>
      <c r="RE20" s="71">
        <v>0</v>
      </c>
      <c r="RF20" s="71">
        <v>0</v>
      </c>
      <c r="RG20" s="71">
        <v>1</v>
      </c>
      <c r="RH20" s="71">
        <v>1</v>
      </c>
      <c r="RI20" s="71">
        <v>2</v>
      </c>
      <c r="RJ20" s="71">
        <v>0</v>
      </c>
      <c r="RK20" s="71">
        <v>2</v>
      </c>
      <c r="RL20" s="71">
        <v>4</v>
      </c>
      <c r="RM20" s="71">
        <v>0</v>
      </c>
      <c r="RN20" s="71">
        <v>1</v>
      </c>
      <c r="RO20" s="71">
        <v>0</v>
      </c>
      <c r="RP20" s="71">
        <v>0</v>
      </c>
      <c r="RQ20" s="71">
        <v>0</v>
      </c>
      <c r="RR20" s="71">
        <v>0</v>
      </c>
      <c r="RS20" s="71">
        <v>1</v>
      </c>
      <c r="RT20" s="71">
        <v>2</v>
      </c>
      <c r="RU20" s="71">
        <v>1</v>
      </c>
      <c r="RV20" s="71">
        <v>0</v>
      </c>
      <c r="RW20" s="71">
        <v>2</v>
      </c>
      <c r="RX20" s="71">
        <v>0</v>
      </c>
      <c r="RY20" s="71">
        <v>2</v>
      </c>
      <c r="RZ20" s="71">
        <v>0</v>
      </c>
      <c r="SA20" s="71">
        <v>0</v>
      </c>
      <c r="SB20" s="71">
        <v>1</v>
      </c>
      <c r="SC20" s="71">
        <v>1</v>
      </c>
      <c r="SD20" s="71">
        <v>2</v>
      </c>
      <c r="SE20" s="71">
        <v>0</v>
      </c>
      <c r="SF20" s="71">
        <v>2</v>
      </c>
      <c r="SG20" s="71">
        <v>4</v>
      </c>
      <c r="SH20" s="71">
        <v>0</v>
      </c>
    </row>
    <row r="21" spans="1:502">
      <c r="A21" s="16" t="s">
        <v>1964</v>
      </c>
      <c r="B21" s="70">
        <v>13</v>
      </c>
      <c r="C21" s="70">
        <v>13</v>
      </c>
      <c r="D21" s="70">
        <v>1</v>
      </c>
      <c r="E21" s="70">
        <v>2016</v>
      </c>
      <c r="F21" s="70" t="s">
        <v>155</v>
      </c>
      <c r="G21" s="1073" t="s">
        <v>1951</v>
      </c>
      <c r="H21" s="70" t="s">
        <v>1952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10.542</v>
      </c>
      <c r="AG21" s="73">
        <v>0</v>
      </c>
      <c r="AH21" s="73">
        <v>0</v>
      </c>
      <c r="AI21" s="73">
        <v>0</v>
      </c>
      <c r="AJ21" s="73">
        <v>0</v>
      </c>
      <c r="AK21" s="73">
        <v>0</v>
      </c>
      <c r="AL21" s="73">
        <v>0</v>
      </c>
      <c r="AM21" s="73">
        <v>0</v>
      </c>
      <c r="AN21" s="73">
        <v>0</v>
      </c>
      <c r="AO21" s="73">
        <v>0</v>
      </c>
      <c r="AP21" s="73">
        <v>0</v>
      </c>
      <c r="AQ21" s="73">
        <v>0</v>
      </c>
      <c r="AR21" s="73">
        <v>11.625</v>
      </c>
      <c r="AS21" s="73">
        <v>18.297000000000001</v>
      </c>
      <c r="AT21" s="73">
        <v>5.798</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7.3369999999999997</v>
      </c>
      <c r="BN21" s="73">
        <v>0</v>
      </c>
      <c r="BO21" s="73">
        <v>0</v>
      </c>
      <c r="BP21" s="73">
        <v>0</v>
      </c>
      <c r="BQ21" s="73">
        <v>0</v>
      </c>
      <c r="BR21" s="73">
        <v>0</v>
      </c>
      <c r="BS21" s="73">
        <v>0</v>
      </c>
      <c r="BT21" s="73">
        <v>0</v>
      </c>
      <c r="BU21" s="73">
        <v>0</v>
      </c>
      <c r="BV21" s="73">
        <v>0</v>
      </c>
      <c r="BW21" s="73">
        <v>0</v>
      </c>
      <c r="BX21" s="73">
        <v>0</v>
      </c>
      <c r="BY21" s="73">
        <v>0</v>
      </c>
      <c r="BZ21" s="73">
        <v>8.0449999999999999</v>
      </c>
      <c r="CA21" s="73">
        <v>0</v>
      </c>
      <c r="CB21" s="73">
        <v>0</v>
      </c>
      <c r="CC21" s="73">
        <v>0</v>
      </c>
      <c r="CD21" s="73">
        <v>0</v>
      </c>
      <c r="CE21" s="73">
        <v>0</v>
      </c>
      <c r="CF21" s="73">
        <v>0</v>
      </c>
      <c r="CG21" s="73">
        <v>0</v>
      </c>
      <c r="CH21" s="73">
        <v>0</v>
      </c>
      <c r="CI21" s="73">
        <v>0</v>
      </c>
      <c r="CJ21" s="73">
        <v>0</v>
      </c>
      <c r="CK21" s="73">
        <v>4.8440000000000003</v>
      </c>
      <c r="CL21" s="73">
        <v>2.7090000000000001</v>
      </c>
      <c r="CM21" s="73">
        <v>0</v>
      </c>
      <c r="CN21" s="73">
        <v>7.8010000000000002</v>
      </c>
      <c r="CO21" s="73">
        <v>0</v>
      </c>
      <c r="CP21" s="73">
        <v>0</v>
      </c>
      <c r="CQ21" s="73">
        <v>0</v>
      </c>
      <c r="CR21" s="73">
        <v>0</v>
      </c>
      <c r="CS21" s="73">
        <v>49.98</v>
      </c>
      <c r="CT21" s="73">
        <v>0</v>
      </c>
      <c r="CU21" s="73">
        <v>0</v>
      </c>
      <c r="CV21" s="73">
        <v>0</v>
      </c>
      <c r="CW21" s="73">
        <v>0</v>
      </c>
      <c r="CX21" s="73">
        <v>0</v>
      </c>
      <c r="CY21" s="73">
        <v>0</v>
      </c>
      <c r="CZ21" s="73">
        <v>0</v>
      </c>
      <c r="DA21" s="73">
        <v>0</v>
      </c>
      <c r="DB21" s="73">
        <v>25.826000000000001</v>
      </c>
      <c r="DC21" s="73">
        <v>3.1709999999999998</v>
      </c>
      <c r="DD21" s="73">
        <v>0</v>
      </c>
      <c r="DE21" s="73">
        <v>0</v>
      </c>
      <c r="DF21" s="73">
        <v>0</v>
      </c>
      <c r="DG21" s="73">
        <v>0</v>
      </c>
      <c r="DH21" s="73">
        <v>0</v>
      </c>
      <c r="DI21" s="73">
        <v>0</v>
      </c>
      <c r="DJ21" s="73">
        <v>11.625</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10.542</v>
      </c>
      <c r="EH21" s="73">
        <v>0</v>
      </c>
      <c r="EI21" s="73">
        <v>0</v>
      </c>
      <c r="EJ21" s="73">
        <v>0</v>
      </c>
      <c r="EK21" s="73">
        <v>0</v>
      </c>
      <c r="EL21" s="73">
        <v>0</v>
      </c>
      <c r="EM21" s="73">
        <v>0</v>
      </c>
      <c r="EN21" s="73">
        <v>0</v>
      </c>
      <c r="EO21" s="73">
        <v>0</v>
      </c>
      <c r="EP21" s="73">
        <v>0</v>
      </c>
      <c r="EQ21" s="73">
        <v>0</v>
      </c>
      <c r="ER21" s="73">
        <v>0</v>
      </c>
      <c r="ES21" s="73">
        <v>0</v>
      </c>
      <c r="ET21" s="73">
        <v>18.297000000000001</v>
      </c>
      <c r="EU21" s="73">
        <v>5.798</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7.3369999999999997</v>
      </c>
      <c r="FO21" s="73">
        <v>0</v>
      </c>
      <c r="FP21" s="73">
        <v>0</v>
      </c>
      <c r="FQ21" s="73">
        <v>0</v>
      </c>
      <c r="FR21" s="73">
        <v>0</v>
      </c>
      <c r="FS21" s="73">
        <v>0</v>
      </c>
      <c r="FT21" s="73">
        <v>0</v>
      </c>
      <c r="FU21" s="73">
        <v>0</v>
      </c>
      <c r="FV21" s="73">
        <v>0</v>
      </c>
      <c r="FW21" s="73">
        <v>0</v>
      </c>
      <c r="FX21" s="73">
        <v>0</v>
      </c>
      <c r="FY21" s="73">
        <v>0</v>
      </c>
      <c r="FZ21" s="73">
        <v>0</v>
      </c>
      <c r="GA21" s="73">
        <v>8.0449999999999999</v>
      </c>
      <c r="GB21" s="73">
        <v>0</v>
      </c>
      <c r="GC21" s="73">
        <v>0</v>
      </c>
      <c r="GD21" s="73">
        <v>0</v>
      </c>
      <c r="GE21" s="73">
        <v>0</v>
      </c>
      <c r="GF21" s="73">
        <v>0</v>
      </c>
      <c r="GG21" s="73">
        <v>0</v>
      </c>
      <c r="GH21" s="73">
        <v>0</v>
      </c>
      <c r="GI21" s="73">
        <v>0</v>
      </c>
      <c r="GJ21" s="73">
        <v>0</v>
      </c>
      <c r="GK21" s="73">
        <v>0</v>
      </c>
      <c r="GL21" s="73">
        <v>4.8440000000000003</v>
      </c>
      <c r="GM21" s="73">
        <v>2.7090000000000001</v>
      </c>
      <c r="GN21" s="73">
        <v>0</v>
      </c>
      <c r="GO21" s="73">
        <v>7.8010000000000002</v>
      </c>
      <c r="GP21" s="73">
        <v>0</v>
      </c>
      <c r="GQ21" s="73">
        <v>0</v>
      </c>
      <c r="GR21" s="73">
        <v>0</v>
      </c>
      <c r="GS21" s="73">
        <v>0</v>
      </c>
      <c r="GT21" s="73">
        <v>49.98</v>
      </c>
      <c r="GU21" s="73">
        <v>0</v>
      </c>
      <c r="GV21" s="73">
        <v>0</v>
      </c>
      <c r="GW21" s="73">
        <v>0</v>
      </c>
      <c r="GX21" s="73">
        <v>0</v>
      </c>
      <c r="GY21" s="73">
        <v>0</v>
      </c>
      <c r="GZ21" s="73">
        <v>0</v>
      </c>
      <c r="HA21" s="73">
        <v>0</v>
      </c>
      <c r="HB21" s="73">
        <v>0</v>
      </c>
      <c r="HC21" s="73">
        <v>25.826000000000001</v>
      </c>
      <c r="HD21" s="73">
        <v>3.1709999999999998</v>
      </c>
      <c r="HE21" s="73">
        <v>0</v>
      </c>
      <c r="HF21" s="73">
        <v>11.625</v>
      </c>
      <c r="HG21" s="73">
        <v>0</v>
      </c>
      <c r="HH21" s="73">
        <v>0</v>
      </c>
      <c r="HI21" s="73">
        <v>0</v>
      </c>
      <c r="HJ21" s="73">
        <v>0</v>
      </c>
      <c r="HK21" s="73">
        <v>10.542</v>
      </c>
      <c r="HL21" s="73">
        <v>18.297000000000001</v>
      </c>
      <c r="HM21" s="73">
        <v>5.798</v>
      </c>
      <c r="HN21" s="73">
        <v>0</v>
      </c>
      <c r="HO21" s="73">
        <v>7.3369999999999997</v>
      </c>
      <c r="HP21" s="73">
        <v>0</v>
      </c>
      <c r="HQ21" s="73">
        <v>8.0449999999999999</v>
      </c>
      <c r="HR21" s="73">
        <v>0</v>
      </c>
      <c r="HS21" s="73">
        <v>0</v>
      </c>
      <c r="HT21" s="73">
        <v>4.8440000000000003</v>
      </c>
      <c r="HU21" s="73">
        <v>2.7090000000000001</v>
      </c>
      <c r="HV21" s="73">
        <v>7.8010000000000002</v>
      </c>
      <c r="HW21" s="73">
        <v>0</v>
      </c>
      <c r="HX21" s="73">
        <v>49.98</v>
      </c>
      <c r="HY21" s="73">
        <v>28.997</v>
      </c>
      <c r="HZ21" s="73">
        <v>0</v>
      </c>
      <c r="IA21" s="73">
        <v>11.625</v>
      </c>
      <c r="IB21" s="73">
        <v>0</v>
      </c>
      <c r="IC21" s="73">
        <v>0</v>
      </c>
      <c r="ID21" s="73">
        <v>0</v>
      </c>
      <c r="IE21" s="73">
        <v>0</v>
      </c>
      <c r="IF21" s="73">
        <v>10.542</v>
      </c>
      <c r="IG21" s="73">
        <v>29.922000000000001</v>
      </c>
      <c r="IH21" s="73">
        <v>5.798</v>
      </c>
      <c r="II21" s="73">
        <v>0</v>
      </c>
      <c r="IJ21" s="73">
        <v>7.3369999999999997</v>
      </c>
      <c r="IK21" s="73">
        <v>0</v>
      </c>
      <c r="IL21" s="73">
        <v>8.0449999999999999</v>
      </c>
      <c r="IM21" s="73">
        <v>0</v>
      </c>
      <c r="IN21" s="73">
        <v>0</v>
      </c>
      <c r="IO21" s="73">
        <v>4.8440000000000003</v>
      </c>
      <c r="IP21" s="73">
        <v>2.7090000000000001</v>
      </c>
      <c r="IQ21" s="73">
        <v>7.8010000000000002</v>
      </c>
      <c r="IR21" s="73">
        <v>0</v>
      </c>
      <c r="IS21" s="73">
        <v>49.98</v>
      </c>
      <c r="IT21" s="73">
        <v>28.997</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1</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1</v>
      </c>
      <c r="LY21" s="71">
        <v>1</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3</v>
      </c>
      <c r="MP21" s="71">
        <v>1</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1</v>
      </c>
      <c r="PZ21" s="71">
        <v>1</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3</v>
      </c>
      <c r="QQ21" s="71">
        <v>1</v>
      </c>
      <c r="QR21" s="71">
        <v>0</v>
      </c>
      <c r="QS21" s="71">
        <v>1</v>
      </c>
      <c r="QT21" s="71">
        <v>0</v>
      </c>
      <c r="QU21" s="71">
        <v>0</v>
      </c>
      <c r="QV21" s="71">
        <v>0</v>
      </c>
      <c r="QW21" s="71">
        <v>0</v>
      </c>
      <c r="QX21" s="71">
        <v>1</v>
      </c>
      <c r="QY21" s="71">
        <v>1</v>
      </c>
      <c r="QZ21" s="71">
        <v>1</v>
      </c>
      <c r="RA21" s="71">
        <v>0</v>
      </c>
      <c r="RB21" s="71">
        <v>2</v>
      </c>
      <c r="RC21" s="71">
        <v>0</v>
      </c>
      <c r="RD21" s="71">
        <v>2</v>
      </c>
      <c r="RE21" s="71">
        <v>0</v>
      </c>
      <c r="RF21" s="71">
        <v>0</v>
      </c>
      <c r="RG21" s="71">
        <v>1</v>
      </c>
      <c r="RH21" s="71">
        <v>1</v>
      </c>
      <c r="RI21" s="71">
        <v>2</v>
      </c>
      <c r="RJ21" s="71">
        <v>0</v>
      </c>
      <c r="RK21" s="71">
        <v>1</v>
      </c>
      <c r="RL21" s="71">
        <v>4</v>
      </c>
      <c r="RM21" s="71">
        <v>0</v>
      </c>
      <c r="RN21" s="71">
        <v>1</v>
      </c>
      <c r="RO21" s="71">
        <v>0</v>
      </c>
      <c r="RP21" s="71">
        <v>0</v>
      </c>
      <c r="RQ21" s="71">
        <v>0</v>
      </c>
      <c r="RR21" s="71">
        <v>0</v>
      </c>
      <c r="RS21" s="71">
        <v>1</v>
      </c>
      <c r="RT21" s="71">
        <v>2</v>
      </c>
      <c r="RU21" s="71">
        <v>1</v>
      </c>
      <c r="RV21" s="71">
        <v>0</v>
      </c>
      <c r="RW21" s="71">
        <v>2</v>
      </c>
      <c r="RX21" s="71">
        <v>0</v>
      </c>
      <c r="RY21" s="71">
        <v>2</v>
      </c>
      <c r="RZ21" s="71">
        <v>0</v>
      </c>
      <c r="SA21" s="71">
        <v>0</v>
      </c>
      <c r="SB21" s="71">
        <v>1</v>
      </c>
      <c r="SC21" s="71">
        <v>1</v>
      </c>
      <c r="SD21" s="71">
        <v>2</v>
      </c>
      <c r="SE21" s="71">
        <v>0</v>
      </c>
      <c r="SF21" s="71">
        <v>1</v>
      </c>
      <c r="SG21" s="71">
        <v>4</v>
      </c>
      <c r="SH21" s="71">
        <v>0</v>
      </c>
    </row>
    <row r="22" spans="1:502">
      <c r="A22" s="16" t="s">
        <v>1965</v>
      </c>
      <c r="B22" s="70">
        <v>14</v>
      </c>
      <c r="C22" s="70">
        <v>14</v>
      </c>
      <c r="D22" s="70">
        <v>1</v>
      </c>
      <c r="E22" s="70">
        <v>2017</v>
      </c>
      <c r="F22" s="70" t="s">
        <v>156</v>
      </c>
      <c r="G22" s="1073" t="s">
        <v>1951</v>
      </c>
      <c r="H22" s="70" t="s">
        <v>1952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9.14</v>
      </c>
      <c r="AG22" s="73">
        <v>0</v>
      </c>
      <c r="AH22" s="73">
        <v>0</v>
      </c>
      <c r="AI22" s="73">
        <v>0</v>
      </c>
      <c r="AJ22" s="73">
        <v>0</v>
      </c>
      <c r="AK22" s="73">
        <v>0</v>
      </c>
      <c r="AL22" s="73">
        <v>0</v>
      </c>
      <c r="AM22" s="73">
        <v>0</v>
      </c>
      <c r="AN22" s="73">
        <v>0</v>
      </c>
      <c r="AO22" s="73">
        <v>0</v>
      </c>
      <c r="AP22" s="73">
        <v>0</v>
      </c>
      <c r="AQ22" s="73">
        <v>0</v>
      </c>
      <c r="AR22" s="73">
        <v>12.207000000000001</v>
      </c>
      <c r="AS22" s="73">
        <v>18.885000000000002</v>
      </c>
      <c r="AT22" s="73">
        <v>5.9459999999999997</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7.2690000000000001</v>
      </c>
      <c r="BN22" s="73">
        <v>0</v>
      </c>
      <c r="BO22" s="73">
        <v>0</v>
      </c>
      <c r="BP22" s="73">
        <v>0</v>
      </c>
      <c r="BQ22" s="73">
        <v>0</v>
      </c>
      <c r="BR22" s="73">
        <v>0</v>
      </c>
      <c r="BS22" s="73">
        <v>0</v>
      </c>
      <c r="BT22" s="73">
        <v>0</v>
      </c>
      <c r="BU22" s="73">
        <v>0</v>
      </c>
      <c r="BV22" s="73">
        <v>0</v>
      </c>
      <c r="BW22" s="73">
        <v>0</v>
      </c>
      <c r="BX22" s="73">
        <v>0</v>
      </c>
      <c r="BY22" s="73">
        <v>0</v>
      </c>
      <c r="BZ22" s="73">
        <v>7.9109999999999996</v>
      </c>
      <c r="CA22" s="73">
        <v>0</v>
      </c>
      <c r="CB22" s="73">
        <v>0</v>
      </c>
      <c r="CC22" s="73">
        <v>0</v>
      </c>
      <c r="CD22" s="73">
        <v>0</v>
      </c>
      <c r="CE22" s="73">
        <v>0</v>
      </c>
      <c r="CF22" s="73">
        <v>0</v>
      </c>
      <c r="CG22" s="73">
        <v>0</v>
      </c>
      <c r="CH22" s="73">
        <v>0</v>
      </c>
      <c r="CI22" s="73">
        <v>0</v>
      </c>
      <c r="CJ22" s="73">
        <v>0</v>
      </c>
      <c r="CK22" s="73">
        <v>6.49</v>
      </c>
      <c r="CL22" s="73">
        <v>2.7130000000000001</v>
      </c>
      <c r="CM22" s="73">
        <v>0</v>
      </c>
      <c r="CN22" s="73">
        <v>7.7489999999999997</v>
      </c>
      <c r="CO22" s="73">
        <v>0</v>
      </c>
      <c r="CP22" s="73">
        <v>0</v>
      </c>
      <c r="CQ22" s="73">
        <v>0</v>
      </c>
      <c r="CR22" s="73">
        <v>0</v>
      </c>
      <c r="CS22" s="73">
        <v>61.451000000000001</v>
      </c>
      <c r="CT22" s="73">
        <v>0</v>
      </c>
      <c r="CU22" s="73">
        <v>0</v>
      </c>
      <c r="CV22" s="73">
        <v>0</v>
      </c>
      <c r="CW22" s="73">
        <v>0</v>
      </c>
      <c r="CX22" s="73">
        <v>0</v>
      </c>
      <c r="CY22" s="73">
        <v>0</v>
      </c>
      <c r="CZ22" s="73">
        <v>0</v>
      </c>
      <c r="DA22" s="73">
        <v>0</v>
      </c>
      <c r="DB22" s="73">
        <v>24.475999999999999</v>
      </c>
      <c r="DC22" s="73">
        <v>3.0209999999999999</v>
      </c>
      <c r="DD22" s="73">
        <v>0</v>
      </c>
      <c r="DE22" s="73">
        <v>0</v>
      </c>
      <c r="DF22" s="73">
        <v>0</v>
      </c>
      <c r="DG22" s="73">
        <v>0</v>
      </c>
      <c r="DH22" s="73">
        <v>0</v>
      </c>
      <c r="DI22" s="73">
        <v>0</v>
      </c>
      <c r="DJ22" s="73">
        <v>12.207000000000001</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9.14</v>
      </c>
      <c r="EH22" s="73">
        <v>0</v>
      </c>
      <c r="EI22" s="73">
        <v>0</v>
      </c>
      <c r="EJ22" s="73">
        <v>0</v>
      </c>
      <c r="EK22" s="73">
        <v>0</v>
      </c>
      <c r="EL22" s="73">
        <v>0</v>
      </c>
      <c r="EM22" s="73">
        <v>0</v>
      </c>
      <c r="EN22" s="73">
        <v>0</v>
      </c>
      <c r="EO22" s="73">
        <v>0</v>
      </c>
      <c r="EP22" s="73">
        <v>0</v>
      </c>
      <c r="EQ22" s="73">
        <v>0</v>
      </c>
      <c r="ER22" s="73">
        <v>0</v>
      </c>
      <c r="ES22" s="73">
        <v>0</v>
      </c>
      <c r="ET22" s="73">
        <v>18.885000000000002</v>
      </c>
      <c r="EU22" s="73">
        <v>5.9459999999999997</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7.2690000000000001</v>
      </c>
      <c r="FO22" s="73">
        <v>0</v>
      </c>
      <c r="FP22" s="73">
        <v>0</v>
      </c>
      <c r="FQ22" s="73">
        <v>0</v>
      </c>
      <c r="FR22" s="73">
        <v>0</v>
      </c>
      <c r="FS22" s="73">
        <v>0</v>
      </c>
      <c r="FT22" s="73">
        <v>0</v>
      </c>
      <c r="FU22" s="73">
        <v>0</v>
      </c>
      <c r="FV22" s="73">
        <v>0</v>
      </c>
      <c r="FW22" s="73">
        <v>0</v>
      </c>
      <c r="FX22" s="73">
        <v>0</v>
      </c>
      <c r="FY22" s="73">
        <v>0</v>
      </c>
      <c r="FZ22" s="73">
        <v>0</v>
      </c>
      <c r="GA22" s="73">
        <v>7.9109999999999996</v>
      </c>
      <c r="GB22" s="73">
        <v>0</v>
      </c>
      <c r="GC22" s="73">
        <v>0</v>
      </c>
      <c r="GD22" s="73">
        <v>0</v>
      </c>
      <c r="GE22" s="73">
        <v>0</v>
      </c>
      <c r="GF22" s="73">
        <v>0</v>
      </c>
      <c r="GG22" s="73">
        <v>0</v>
      </c>
      <c r="GH22" s="73">
        <v>0</v>
      </c>
      <c r="GI22" s="73">
        <v>0</v>
      </c>
      <c r="GJ22" s="73">
        <v>0</v>
      </c>
      <c r="GK22" s="73">
        <v>0</v>
      </c>
      <c r="GL22" s="73">
        <v>6.49</v>
      </c>
      <c r="GM22" s="73">
        <v>2.7130000000000001</v>
      </c>
      <c r="GN22" s="73">
        <v>0</v>
      </c>
      <c r="GO22" s="73">
        <v>7.7489999999999997</v>
      </c>
      <c r="GP22" s="73">
        <v>0</v>
      </c>
      <c r="GQ22" s="73">
        <v>0</v>
      </c>
      <c r="GR22" s="73">
        <v>0</v>
      </c>
      <c r="GS22" s="73">
        <v>0</v>
      </c>
      <c r="GT22" s="73">
        <v>61.451000000000001</v>
      </c>
      <c r="GU22" s="73">
        <v>0</v>
      </c>
      <c r="GV22" s="73">
        <v>0</v>
      </c>
      <c r="GW22" s="73">
        <v>0</v>
      </c>
      <c r="GX22" s="73">
        <v>0</v>
      </c>
      <c r="GY22" s="73">
        <v>0</v>
      </c>
      <c r="GZ22" s="73">
        <v>0</v>
      </c>
      <c r="HA22" s="73">
        <v>0</v>
      </c>
      <c r="HB22" s="73">
        <v>0</v>
      </c>
      <c r="HC22" s="73">
        <v>24.475999999999999</v>
      </c>
      <c r="HD22" s="73">
        <v>3.0209999999999999</v>
      </c>
      <c r="HE22" s="73">
        <v>0</v>
      </c>
      <c r="HF22" s="73">
        <v>12.207000000000001</v>
      </c>
      <c r="HG22" s="73">
        <v>0</v>
      </c>
      <c r="HH22" s="73">
        <v>0</v>
      </c>
      <c r="HI22" s="73">
        <v>0</v>
      </c>
      <c r="HJ22" s="73">
        <v>0</v>
      </c>
      <c r="HK22" s="73">
        <v>9.14</v>
      </c>
      <c r="HL22" s="73">
        <v>18.885000000000002</v>
      </c>
      <c r="HM22" s="73">
        <v>5.9459999999999997</v>
      </c>
      <c r="HN22" s="73">
        <v>0</v>
      </c>
      <c r="HO22" s="73">
        <v>7.2690000000000001</v>
      </c>
      <c r="HP22" s="73">
        <v>0</v>
      </c>
      <c r="HQ22" s="73">
        <v>7.9109999999999996</v>
      </c>
      <c r="HR22" s="73">
        <v>0</v>
      </c>
      <c r="HS22" s="73">
        <v>0</v>
      </c>
      <c r="HT22" s="73">
        <v>6.49</v>
      </c>
      <c r="HU22" s="73">
        <v>2.7130000000000001</v>
      </c>
      <c r="HV22" s="73">
        <v>7.7489999999999997</v>
      </c>
      <c r="HW22" s="73">
        <v>0</v>
      </c>
      <c r="HX22" s="73">
        <v>61.451000000000001</v>
      </c>
      <c r="HY22" s="73">
        <v>27.497</v>
      </c>
      <c r="HZ22" s="73">
        <v>0</v>
      </c>
      <c r="IA22" s="73">
        <v>12.207000000000001</v>
      </c>
      <c r="IB22" s="73">
        <v>0</v>
      </c>
      <c r="IC22" s="73">
        <v>0</v>
      </c>
      <c r="ID22" s="73">
        <v>0</v>
      </c>
      <c r="IE22" s="73">
        <v>0</v>
      </c>
      <c r="IF22" s="73">
        <v>9.14</v>
      </c>
      <c r="IG22" s="73">
        <v>31.091999999999999</v>
      </c>
      <c r="IH22" s="73">
        <v>5.9459999999999997</v>
      </c>
      <c r="II22" s="73">
        <v>0</v>
      </c>
      <c r="IJ22" s="73">
        <v>7.2690000000000001</v>
      </c>
      <c r="IK22" s="73">
        <v>0</v>
      </c>
      <c r="IL22" s="73">
        <v>7.9109999999999996</v>
      </c>
      <c r="IM22" s="73">
        <v>0</v>
      </c>
      <c r="IN22" s="73">
        <v>0</v>
      </c>
      <c r="IO22" s="73">
        <v>6.49</v>
      </c>
      <c r="IP22" s="73">
        <v>2.7130000000000001</v>
      </c>
      <c r="IQ22" s="73">
        <v>7.7489999999999997</v>
      </c>
      <c r="IR22" s="73">
        <v>0</v>
      </c>
      <c r="IS22" s="73">
        <v>61.451000000000001</v>
      </c>
      <c r="IT22" s="73">
        <v>27.497</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1</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0</v>
      </c>
      <c r="LW22" s="71">
        <v>0</v>
      </c>
      <c r="LX22" s="71">
        <v>1</v>
      </c>
      <c r="LY22" s="71">
        <v>1</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3</v>
      </c>
      <c r="MP22" s="71">
        <v>1</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0</v>
      </c>
      <c r="PX22" s="71">
        <v>0</v>
      </c>
      <c r="PY22" s="71">
        <v>1</v>
      </c>
      <c r="PZ22" s="71">
        <v>1</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3</v>
      </c>
      <c r="QQ22" s="71">
        <v>1</v>
      </c>
      <c r="QR22" s="71">
        <v>0</v>
      </c>
      <c r="QS22" s="71">
        <v>1</v>
      </c>
      <c r="QT22" s="71">
        <v>0</v>
      </c>
      <c r="QU22" s="71">
        <v>0</v>
      </c>
      <c r="QV22" s="71">
        <v>0</v>
      </c>
      <c r="QW22" s="71">
        <v>0</v>
      </c>
      <c r="QX22" s="71">
        <v>1</v>
      </c>
      <c r="QY22" s="71">
        <v>1</v>
      </c>
      <c r="QZ22" s="71">
        <v>1</v>
      </c>
      <c r="RA22" s="71">
        <v>0</v>
      </c>
      <c r="RB22" s="71">
        <v>2</v>
      </c>
      <c r="RC22" s="71">
        <v>0</v>
      </c>
      <c r="RD22" s="71">
        <v>2</v>
      </c>
      <c r="RE22" s="71">
        <v>0</v>
      </c>
      <c r="RF22" s="71">
        <v>0</v>
      </c>
      <c r="RG22" s="71">
        <v>1</v>
      </c>
      <c r="RH22" s="71">
        <v>1</v>
      </c>
      <c r="RI22" s="71">
        <v>2</v>
      </c>
      <c r="RJ22" s="71">
        <v>0</v>
      </c>
      <c r="RK22" s="71">
        <v>1</v>
      </c>
      <c r="RL22" s="71">
        <v>4</v>
      </c>
      <c r="RM22" s="71">
        <v>0</v>
      </c>
      <c r="RN22" s="71">
        <v>1</v>
      </c>
      <c r="RO22" s="71">
        <v>0</v>
      </c>
      <c r="RP22" s="71">
        <v>0</v>
      </c>
      <c r="RQ22" s="71">
        <v>0</v>
      </c>
      <c r="RR22" s="71">
        <v>0</v>
      </c>
      <c r="RS22" s="71">
        <v>1</v>
      </c>
      <c r="RT22" s="71">
        <v>2</v>
      </c>
      <c r="RU22" s="71">
        <v>1</v>
      </c>
      <c r="RV22" s="71">
        <v>0</v>
      </c>
      <c r="RW22" s="71">
        <v>2</v>
      </c>
      <c r="RX22" s="71">
        <v>0</v>
      </c>
      <c r="RY22" s="71">
        <v>2</v>
      </c>
      <c r="RZ22" s="71">
        <v>0</v>
      </c>
      <c r="SA22" s="71">
        <v>0</v>
      </c>
      <c r="SB22" s="71">
        <v>1</v>
      </c>
      <c r="SC22" s="71">
        <v>1</v>
      </c>
      <c r="SD22" s="71">
        <v>2</v>
      </c>
      <c r="SE22" s="71">
        <v>0</v>
      </c>
      <c r="SF22" s="71">
        <v>1</v>
      </c>
      <c r="SG22" s="71">
        <v>4</v>
      </c>
      <c r="SH22" s="71">
        <v>0</v>
      </c>
    </row>
    <row r="23" spans="1:502">
      <c r="A23" s="16" t="s">
        <v>1966</v>
      </c>
      <c r="B23" s="70">
        <v>15</v>
      </c>
      <c r="C23" s="70">
        <v>15</v>
      </c>
      <c r="D23" s="70">
        <v>1</v>
      </c>
      <c r="E23" s="70">
        <v>2018</v>
      </c>
      <c r="F23" s="70" t="s">
        <v>183</v>
      </c>
      <c r="G23" s="1073" t="s">
        <v>1951</v>
      </c>
      <c r="H23" s="70" t="s">
        <v>1952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7.6379999999999999</v>
      </c>
      <c r="AG23" s="73">
        <v>0</v>
      </c>
      <c r="AH23" s="73">
        <v>0</v>
      </c>
      <c r="AI23" s="73">
        <v>0</v>
      </c>
      <c r="AJ23" s="73">
        <v>0</v>
      </c>
      <c r="AK23" s="73">
        <v>0</v>
      </c>
      <c r="AL23" s="73">
        <v>0</v>
      </c>
      <c r="AM23" s="73">
        <v>0</v>
      </c>
      <c r="AN23" s="73">
        <v>0</v>
      </c>
      <c r="AO23" s="73">
        <v>0</v>
      </c>
      <c r="AP23" s="73">
        <v>0</v>
      </c>
      <c r="AQ23" s="73">
        <v>0</v>
      </c>
      <c r="AR23" s="73">
        <v>10.678000000000001</v>
      </c>
      <c r="AS23" s="73">
        <v>19.053000000000001</v>
      </c>
      <c r="AT23" s="73">
        <v>6.7169999999999996</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7.1660000000000004</v>
      </c>
      <c r="BN23" s="73">
        <v>0</v>
      </c>
      <c r="BO23" s="73">
        <v>0</v>
      </c>
      <c r="BP23" s="73">
        <v>0</v>
      </c>
      <c r="BQ23" s="73">
        <v>0</v>
      </c>
      <c r="BR23" s="73">
        <v>0</v>
      </c>
      <c r="BS23" s="73">
        <v>0</v>
      </c>
      <c r="BT23" s="73">
        <v>0</v>
      </c>
      <c r="BU23" s="73">
        <v>0</v>
      </c>
      <c r="BV23" s="73">
        <v>0</v>
      </c>
      <c r="BW23" s="73">
        <v>0</v>
      </c>
      <c r="BX23" s="73">
        <v>0</v>
      </c>
      <c r="BY23" s="73">
        <v>0</v>
      </c>
      <c r="BZ23" s="73">
        <v>7.22</v>
      </c>
      <c r="CA23" s="73">
        <v>0</v>
      </c>
      <c r="CB23" s="73">
        <v>0</v>
      </c>
      <c r="CC23" s="73">
        <v>0</v>
      </c>
      <c r="CD23" s="73">
        <v>0</v>
      </c>
      <c r="CE23" s="73">
        <v>0</v>
      </c>
      <c r="CF23" s="73">
        <v>0</v>
      </c>
      <c r="CG23" s="73">
        <v>0</v>
      </c>
      <c r="CH23" s="73">
        <v>0</v>
      </c>
      <c r="CI23" s="73">
        <v>0</v>
      </c>
      <c r="CJ23" s="73">
        <v>0</v>
      </c>
      <c r="CK23" s="73">
        <v>5.4580000000000002</v>
      </c>
      <c r="CL23" s="73">
        <v>2.4089999999999998</v>
      </c>
      <c r="CM23" s="73">
        <v>0</v>
      </c>
      <c r="CN23" s="73">
        <v>7.5579999999999998</v>
      </c>
      <c r="CO23" s="73">
        <v>0</v>
      </c>
      <c r="CP23" s="73">
        <v>0</v>
      </c>
      <c r="CQ23" s="73">
        <v>0</v>
      </c>
      <c r="CR23" s="73">
        <v>0</v>
      </c>
      <c r="CS23" s="73">
        <v>64.186999999999998</v>
      </c>
      <c r="CT23" s="73">
        <v>0</v>
      </c>
      <c r="CU23" s="73">
        <v>0</v>
      </c>
      <c r="CV23" s="73">
        <v>0</v>
      </c>
      <c r="CW23" s="73">
        <v>0</v>
      </c>
      <c r="CX23" s="73">
        <v>0</v>
      </c>
      <c r="CY23" s="73">
        <v>0</v>
      </c>
      <c r="CZ23" s="73">
        <v>0</v>
      </c>
      <c r="DA23" s="73">
        <v>0</v>
      </c>
      <c r="DB23" s="73">
        <v>26.513999999999999</v>
      </c>
      <c r="DC23" s="73">
        <v>3.0510000000000002</v>
      </c>
      <c r="DD23" s="73">
        <v>0</v>
      </c>
      <c r="DE23" s="73">
        <v>0</v>
      </c>
      <c r="DF23" s="73">
        <v>0</v>
      </c>
      <c r="DG23" s="73">
        <v>0</v>
      </c>
      <c r="DH23" s="73">
        <v>0</v>
      </c>
      <c r="DI23" s="73">
        <v>0</v>
      </c>
      <c r="DJ23" s="73">
        <v>10.678000000000001</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7.6379999999999999</v>
      </c>
      <c r="EH23" s="73">
        <v>0</v>
      </c>
      <c r="EI23" s="73">
        <v>0</v>
      </c>
      <c r="EJ23" s="73">
        <v>0</v>
      </c>
      <c r="EK23" s="73">
        <v>0</v>
      </c>
      <c r="EL23" s="73">
        <v>0</v>
      </c>
      <c r="EM23" s="73">
        <v>0</v>
      </c>
      <c r="EN23" s="73">
        <v>0</v>
      </c>
      <c r="EO23" s="73">
        <v>0</v>
      </c>
      <c r="EP23" s="73">
        <v>0</v>
      </c>
      <c r="EQ23" s="73">
        <v>0</v>
      </c>
      <c r="ER23" s="73">
        <v>0</v>
      </c>
      <c r="ES23" s="73">
        <v>0</v>
      </c>
      <c r="ET23" s="73">
        <v>19.053000000000001</v>
      </c>
      <c r="EU23" s="73">
        <v>6.7169999999999996</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7.1660000000000004</v>
      </c>
      <c r="FO23" s="73">
        <v>0</v>
      </c>
      <c r="FP23" s="73">
        <v>0</v>
      </c>
      <c r="FQ23" s="73">
        <v>0</v>
      </c>
      <c r="FR23" s="73">
        <v>0</v>
      </c>
      <c r="FS23" s="73">
        <v>0</v>
      </c>
      <c r="FT23" s="73">
        <v>0</v>
      </c>
      <c r="FU23" s="73">
        <v>0</v>
      </c>
      <c r="FV23" s="73">
        <v>0</v>
      </c>
      <c r="FW23" s="73">
        <v>0</v>
      </c>
      <c r="FX23" s="73">
        <v>0</v>
      </c>
      <c r="FY23" s="73">
        <v>0</v>
      </c>
      <c r="FZ23" s="73">
        <v>0</v>
      </c>
      <c r="GA23" s="73">
        <v>7.22</v>
      </c>
      <c r="GB23" s="73">
        <v>0</v>
      </c>
      <c r="GC23" s="73">
        <v>0</v>
      </c>
      <c r="GD23" s="73">
        <v>0</v>
      </c>
      <c r="GE23" s="73">
        <v>0</v>
      </c>
      <c r="GF23" s="73">
        <v>0</v>
      </c>
      <c r="GG23" s="73">
        <v>0</v>
      </c>
      <c r="GH23" s="73">
        <v>0</v>
      </c>
      <c r="GI23" s="73">
        <v>0</v>
      </c>
      <c r="GJ23" s="73">
        <v>0</v>
      </c>
      <c r="GK23" s="73">
        <v>0</v>
      </c>
      <c r="GL23" s="73">
        <v>5.4580000000000002</v>
      </c>
      <c r="GM23" s="73">
        <v>2.4089999999999998</v>
      </c>
      <c r="GN23" s="73">
        <v>0</v>
      </c>
      <c r="GO23" s="73">
        <v>7.5579999999999998</v>
      </c>
      <c r="GP23" s="73">
        <v>0</v>
      </c>
      <c r="GQ23" s="73">
        <v>0</v>
      </c>
      <c r="GR23" s="73">
        <v>0</v>
      </c>
      <c r="GS23" s="73">
        <v>0</v>
      </c>
      <c r="GT23" s="73">
        <v>64.186999999999998</v>
      </c>
      <c r="GU23" s="73">
        <v>0</v>
      </c>
      <c r="GV23" s="73">
        <v>0</v>
      </c>
      <c r="GW23" s="73">
        <v>0</v>
      </c>
      <c r="GX23" s="73">
        <v>0</v>
      </c>
      <c r="GY23" s="73">
        <v>0</v>
      </c>
      <c r="GZ23" s="73">
        <v>0</v>
      </c>
      <c r="HA23" s="73">
        <v>0</v>
      </c>
      <c r="HB23" s="73">
        <v>0</v>
      </c>
      <c r="HC23" s="73">
        <v>26.513999999999999</v>
      </c>
      <c r="HD23" s="73">
        <v>3.0510000000000002</v>
      </c>
      <c r="HE23" s="73">
        <v>0</v>
      </c>
      <c r="HF23" s="73">
        <v>10.678000000000001</v>
      </c>
      <c r="HG23" s="73">
        <v>0</v>
      </c>
      <c r="HH23" s="73">
        <v>0</v>
      </c>
      <c r="HI23" s="73">
        <v>0</v>
      </c>
      <c r="HJ23" s="73">
        <v>0</v>
      </c>
      <c r="HK23" s="73">
        <v>7.6379999999999999</v>
      </c>
      <c r="HL23" s="73">
        <v>19.053000000000001</v>
      </c>
      <c r="HM23" s="73">
        <v>6.7169999999999996</v>
      </c>
      <c r="HN23" s="73">
        <v>0</v>
      </c>
      <c r="HO23" s="73">
        <v>7.1660000000000004</v>
      </c>
      <c r="HP23" s="73">
        <v>0</v>
      </c>
      <c r="HQ23" s="73">
        <v>7.22</v>
      </c>
      <c r="HR23" s="73">
        <v>0</v>
      </c>
      <c r="HS23" s="73">
        <v>0</v>
      </c>
      <c r="HT23" s="73">
        <v>5.4580000000000002</v>
      </c>
      <c r="HU23" s="73">
        <v>2.4089999999999998</v>
      </c>
      <c r="HV23" s="73">
        <v>7.5579999999999998</v>
      </c>
      <c r="HW23" s="73">
        <v>0</v>
      </c>
      <c r="HX23" s="73">
        <v>64.186999999999998</v>
      </c>
      <c r="HY23" s="73">
        <v>29.565000000000001</v>
      </c>
      <c r="HZ23" s="73">
        <v>0</v>
      </c>
      <c r="IA23" s="73">
        <v>10.678000000000001</v>
      </c>
      <c r="IB23" s="73">
        <v>0</v>
      </c>
      <c r="IC23" s="73">
        <v>0</v>
      </c>
      <c r="ID23" s="73">
        <v>0</v>
      </c>
      <c r="IE23" s="73">
        <v>0</v>
      </c>
      <c r="IF23" s="73">
        <v>7.6379999999999999</v>
      </c>
      <c r="IG23" s="73">
        <v>29.731000000000002</v>
      </c>
      <c r="IH23" s="73">
        <v>6.7169999999999996</v>
      </c>
      <c r="II23" s="73">
        <v>0</v>
      </c>
      <c r="IJ23" s="73">
        <v>7.1660000000000004</v>
      </c>
      <c r="IK23" s="73">
        <v>0</v>
      </c>
      <c r="IL23" s="73">
        <v>7.22</v>
      </c>
      <c r="IM23" s="73">
        <v>0</v>
      </c>
      <c r="IN23" s="73">
        <v>0</v>
      </c>
      <c r="IO23" s="73">
        <v>5.4580000000000002</v>
      </c>
      <c r="IP23" s="73">
        <v>2.4089999999999998</v>
      </c>
      <c r="IQ23" s="73">
        <v>7.5579999999999998</v>
      </c>
      <c r="IR23" s="73">
        <v>0</v>
      </c>
      <c r="IS23" s="73">
        <v>64.186999999999998</v>
      </c>
      <c r="IT23" s="73">
        <v>29.565000000000001</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1</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0</v>
      </c>
      <c r="LW23" s="71">
        <v>0</v>
      </c>
      <c r="LX23" s="71">
        <v>1</v>
      </c>
      <c r="LY23" s="71">
        <v>1</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3</v>
      </c>
      <c r="MP23" s="71">
        <v>1</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0</v>
      </c>
      <c r="PX23" s="71">
        <v>0</v>
      </c>
      <c r="PY23" s="71">
        <v>1</v>
      </c>
      <c r="PZ23" s="71">
        <v>1</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3</v>
      </c>
      <c r="QQ23" s="71">
        <v>1</v>
      </c>
      <c r="QR23" s="71">
        <v>0</v>
      </c>
      <c r="QS23" s="71">
        <v>1</v>
      </c>
      <c r="QT23" s="71">
        <v>0</v>
      </c>
      <c r="QU23" s="71">
        <v>0</v>
      </c>
      <c r="QV23" s="71">
        <v>0</v>
      </c>
      <c r="QW23" s="71">
        <v>0</v>
      </c>
      <c r="QX23" s="71">
        <v>1</v>
      </c>
      <c r="QY23" s="71">
        <v>1</v>
      </c>
      <c r="QZ23" s="71">
        <v>1</v>
      </c>
      <c r="RA23" s="71">
        <v>0</v>
      </c>
      <c r="RB23" s="71">
        <v>2</v>
      </c>
      <c r="RC23" s="71">
        <v>0</v>
      </c>
      <c r="RD23" s="71">
        <v>2</v>
      </c>
      <c r="RE23" s="71">
        <v>0</v>
      </c>
      <c r="RF23" s="71">
        <v>0</v>
      </c>
      <c r="RG23" s="71">
        <v>1</v>
      </c>
      <c r="RH23" s="71">
        <v>1</v>
      </c>
      <c r="RI23" s="71">
        <v>2</v>
      </c>
      <c r="RJ23" s="71">
        <v>0</v>
      </c>
      <c r="RK23" s="71">
        <v>1</v>
      </c>
      <c r="RL23" s="71">
        <v>4</v>
      </c>
      <c r="RM23" s="71">
        <v>0</v>
      </c>
      <c r="RN23" s="71">
        <v>1</v>
      </c>
      <c r="RO23" s="71">
        <v>0</v>
      </c>
      <c r="RP23" s="71">
        <v>0</v>
      </c>
      <c r="RQ23" s="71">
        <v>0</v>
      </c>
      <c r="RR23" s="71">
        <v>0</v>
      </c>
      <c r="RS23" s="71">
        <v>1</v>
      </c>
      <c r="RT23" s="71">
        <v>2</v>
      </c>
      <c r="RU23" s="71">
        <v>1</v>
      </c>
      <c r="RV23" s="71">
        <v>0</v>
      </c>
      <c r="RW23" s="71">
        <v>2</v>
      </c>
      <c r="RX23" s="71">
        <v>0</v>
      </c>
      <c r="RY23" s="71">
        <v>2</v>
      </c>
      <c r="RZ23" s="71">
        <v>0</v>
      </c>
      <c r="SA23" s="71">
        <v>0</v>
      </c>
      <c r="SB23" s="71">
        <v>1</v>
      </c>
      <c r="SC23" s="71">
        <v>1</v>
      </c>
      <c r="SD23" s="71">
        <v>2</v>
      </c>
      <c r="SE23" s="71">
        <v>0</v>
      </c>
      <c r="SF23" s="71">
        <v>1</v>
      </c>
      <c r="SG23" s="71">
        <v>4</v>
      </c>
      <c r="SH23" s="71">
        <v>0</v>
      </c>
    </row>
    <row r="24" spans="1:502">
      <c r="A24" s="16" t="s">
        <v>1967</v>
      </c>
      <c r="B24" s="70">
        <v>16</v>
      </c>
      <c r="C24" s="70">
        <v>16</v>
      </c>
      <c r="D24" s="70">
        <v>1</v>
      </c>
      <c r="E24" s="70">
        <v>2019</v>
      </c>
      <c r="F24" s="70" t="s">
        <v>158</v>
      </c>
      <c r="G24" s="1073" t="s">
        <v>1951</v>
      </c>
      <c r="H24" s="70" t="s">
        <v>1952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7.3819999999999997</v>
      </c>
      <c r="AG24" s="73">
        <v>0</v>
      </c>
      <c r="AH24" s="73">
        <v>0</v>
      </c>
      <c r="AI24" s="73">
        <v>0</v>
      </c>
      <c r="AJ24" s="73">
        <v>0</v>
      </c>
      <c r="AK24" s="73">
        <v>0</v>
      </c>
      <c r="AL24" s="73">
        <v>0</v>
      </c>
      <c r="AM24" s="73">
        <v>0</v>
      </c>
      <c r="AN24" s="73">
        <v>0</v>
      </c>
      <c r="AO24" s="73">
        <v>0</v>
      </c>
      <c r="AP24" s="73">
        <v>0</v>
      </c>
      <c r="AQ24" s="73">
        <v>0</v>
      </c>
      <c r="AR24" s="73">
        <v>10.784000000000001</v>
      </c>
      <c r="AS24" s="73">
        <v>18.481999999999999</v>
      </c>
      <c r="AT24" s="73">
        <v>6.9530000000000003</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6.8929999999999998</v>
      </c>
      <c r="BN24" s="73">
        <v>0</v>
      </c>
      <c r="BO24" s="73">
        <v>0</v>
      </c>
      <c r="BP24" s="73">
        <v>0</v>
      </c>
      <c r="BQ24" s="73">
        <v>0</v>
      </c>
      <c r="BR24" s="73">
        <v>0</v>
      </c>
      <c r="BS24" s="73">
        <v>0</v>
      </c>
      <c r="BT24" s="73">
        <v>0</v>
      </c>
      <c r="BU24" s="73">
        <v>0</v>
      </c>
      <c r="BV24" s="73">
        <v>0</v>
      </c>
      <c r="BW24" s="73">
        <v>0</v>
      </c>
      <c r="BX24" s="73">
        <v>0</v>
      </c>
      <c r="BY24" s="73">
        <v>0</v>
      </c>
      <c r="BZ24" s="73">
        <v>6.7530000000000001</v>
      </c>
      <c r="CA24" s="73">
        <v>0</v>
      </c>
      <c r="CB24" s="73">
        <v>0</v>
      </c>
      <c r="CC24" s="73">
        <v>0</v>
      </c>
      <c r="CD24" s="73">
        <v>0</v>
      </c>
      <c r="CE24" s="73">
        <v>0</v>
      </c>
      <c r="CF24" s="73">
        <v>0</v>
      </c>
      <c r="CG24" s="73">
        <v>0</v>
      </c>
      <c r="CH24" s="73">
        <v>0</v>
      </c>
      <c r="CI24" s="73">
        <v>0</v>
      </c>
      <c r="CJ24" s="73">
        <v>0</v>
      </c>
      <c r="CK24" s="73">
        <v>5.2670000000000003</v>
      </c>
      <c r="CL24" s="73">
        <v>2.68</v>
      </c>
      <c r="CM24" s="73">
        <v>0</v>
      </c>
      <c r="CN24" s="73">
        <v>7.62</v>
      </c>
      <c r="CO24" s="73">
        <v>0</v>
      </c>
      <c r="CP24" s="73">
        <v>0</v>
      </c>
      <c r="CQ24" s="73">
        <v>0</v>
      </c>
      <c r="CR24" s="73">
        <v>0</v>
      </c>
      <c r="CS24" s="73">
        <v>63.767000000000003</v>
      </c>
      <c r="CT24" s="73">
        <v>0</v>
      </c>
      <c r="CU24" s="73">
        <v>0</v>
      </c>
      <c r="CV24" s="73">
        <v>0</v>
      </c>
      <c r="CW24" s="73">
        <v>0</v>
      </c>
      <c r="CX24" s="73">
        <v>0</v>
      </c>
      <c r="CY24" s="73">
        <v>0</v>
      </c>
      <c r="CZ24" s="73">
        <v>0</v>
      </c>
      <c r="DA24" s="73">
        <v>0</v>
      </c>
      <c r="DB24" s="73">
        <v>27.584</v>
      </c>
      <c r="DC24" s="73">
        <v>3.0739999999999998</v>
      </c>
      <c r="DD24" s="73">
        <v>0</v>
      </c>
      <c r="DE24" s="73">
        <v>0</v>
      </c>
      <c r="DF24" s="73">
        <v>0</v>
      </c>
      <c r="DG24" s="73">
        <v>0</v>
      </c>
      <c r="DH24" s="73">
        <v>0</v>
      </c>
      <c r="DI24" s="73">
        <v>0</v>
      </c>
      <c r="DJ24" s="73">
        <v>10.784000000000001</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7.3819999999999997</v>
      </c>
      <c r="EH24" s="73">
        <v>0</v>
      </c>
      <c r="EI24" s="73">
        <v>0</v>
      </c>
      <c r="EJ24" s="73">
        <v>0</v>
      </c>
      <c r="EK24" s="73">
        <v>0</v>
      </c>
      <c r="EL24" s="73">
        <v>0</v>
      </c>
      <c r="EM24" s="73">
        <v>0</v>
      </c>
      <c r="EN24" s="73">
        <v>0</v>
      </c>
      <c r="EO24" s="73">
        <v>0</v>
      </c>
      <c r="EP24" s="73">
        <v>0</v>
      </c>
      <c r="EQ24" s="73">
        <v>0</v>
      </c>
      <c r="ER24" s="73">
        <v>0</v>
      </c>
      <c r="ES24" s="73">
        <v>0</v>
      </c>
      <c r="ET24" s="73">
        <v>18.481999999999999</v>
      </c>
      <c r="EU24" s="73">
        <v>6.9530000000000003</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6.8929999999999998</v>
      </c>
      <c r="FO24" s="73">
        <v>0</v>
      </c>
      <c r="FP24" s="73">
        <v>0</v>
      </c>
      <c r="FQ24" s="73">
        <v>0</v>
      </c>
      <c r="FR24" s="73">
        <v>0</v>
      </c>
      <c r="FS24" s="73">
        <v>0</v>
      </c>
      <c r="FT24" s="73">
        <v>0</v>
      </c>
      <c r="FU24" s="73">
        <v>0</v>
      </c>
      <c r="FV24" s="73">
        <v>0</v>
      </c>
      <c r="FW24" s="73">
        <v>0</v>
      </c>
      <c r="FX24" s="73">
        <v>0</v>
      </c>
      <c r="FY24" s="73">
        <v>0</v>
      </c>
      <c r="FZ24" s="73">
        <v>0</v>
      </c>
      <c r="GA24" s="73">
        <v>6.7530000000000001</v>
      </c>
      <c r="GB24" s="73">
        <v>0</v>
      </c>
      <c r="GC24" s="73">
        <v>0</v>
      </c>
      <c r="GD24" s="73">
        <v>0</v>
      </c>
      <c r="GE24" s="73">
        <v>0</v>
      </c>
      <c r="GF24" s="73">
        <v>0</v>
      </c>
      <c r="GG24" s="73">
        <v>0</v>
      </c>
      <c r="GH24" s="73">
        <v>0</v>
      </c>
      <c r="GI24" s="73">
        <v>0</v>
      </c>
      <c r="GJ24" s="73">
        <v>0</v>
      </c>
      <c r="GK24" s="73">
        <v>0</v>
      </c>
      <c r="GL24" s="73">
        <v>5.2670000000000003</v>
      </c>
      <c r="GM24" s="73">
        <v>2.68</v>
      </c>
      <c r="GN24" s="73">
        <v>0</v>
      </c>
      <c r="GO24" s="73">
        <v>7.62</v>
      </c>
      <c r="GP24" s="73">
        <v>0</v>
      </c>
      <c r="GQ24" s="73">
        <v>0</v>
      </c>
      <c r="GR24" s="73">
        <v>0</v>
      </c>
      <c r="GS24" s="73">
        <v>0</v>
      </c>
      <c r="GT24" s="73">
        <v>63.767000000000003</v>
      </c>
      <c r="GU24" s="73">
        <v>0</v>
      </c>
      <c r="GV24" s="73">
        <v>0</v>
      </c>
      <c r="GW24" s="73">
        <v>0</v>
      </c>
      <c r="GX24" s="73">
        <v>0</v>
      </c>
      <c r="GY24" s="73">
        <v>0</v>
      </c>
      <c r="GZ24" s="73">
        <v>0</v>
      </c>
      <c r="HA24" s="73">
        <v>0</v>
      </c>
      <c r="HB24" s="73">
        <v>0</v>
      </c>
      <c r="HC24" s="73">
        <v>27.584</v>
      </c>
      <c r="HD24" s="73">
        <v>3.0739999999999998</v>
      </c>
      <c r="HE24" s="73">
        <v>0</v>
      </c>
      <c r="HF24" s="73">
        <v>10.784000000000001</v>
      </c>
      <c r="HG24" s="73">
        <v>0</v>
      </c>
      <c r="HH24" s="73">
        <v>0</v>
      </c>
      <c r="HI24" s="73">
        <v>0</v>
      </c>
      <c r="HJ24" s="73">
        <v>0</v>
      </c>
      <c r="HK24" s="73">
        <v>7.3819999999999997</v>
      </c>
      <c r="HL24" s="73">
        <v>18.481999999999999</v>
      </c>
      <c r="HM24" s="73">
        <v>6.9530000000000003</v>
      </c>
      <c r="HN24" s="73">
        <v>0</v>
      </c>
      <c r="HO24" s="73">
        <v>6.8929999999999998</v>
      </c>
      <c r="HP24" s="73">
        <v>0</v>
      </c>
      <c r="HQ24" s="73">
        <v>6.7530000000000001</v>
      </c>
      <c r="HR24" s="73">
        <v>0</v>
      </c>
      <c r="HS24" s="73">
        <v>0</v>
      </c>
      <c r="HT24" s="73">
        <v>5.2670000000000003</v>
      </c>
      <c r="HU24" s="73">
        <v>2.68</v>
      </c>
      <c r="HV24" s="73">
        <v>7.62</v>
      </c>
      <c r="HW24" s="73">
        <v>0</v>
      </c>
      <c r="HX24" s="73">
        <v>63.767000000000003</v>
      </c>
      <c r="HY24" s="73">
        <v>30.658000000000001</v>
      </c>
      <c r="HZ24" s="73">
        <v>0</v>
      </c>
      <c r="IA24" s="73">
        <v>10.784000000000001</v>
      </c>
      <c r="IB24" s="73">
        <v>0</v>
      </c>
      <c r="IC24" s="73">
        <v>0</v>
      </c>
      <c r="ID24" s="73">
        <v>0</v>
      </c>
      <c r="IE24" s="73">
        <v>0</v>
      </c>
      <c r="IF24" s="73">
        <v>7.3819999999999997</v>
      </c>
      <c r="IG24" s="73">
        <v>29.265999999999998</v>
      </c>
      <c r="IH24" s="73">
        <v>6.9530000000000003</v>
      </c>
      <c r="II24" s="73">
        <v>0</v>
      </c>
      <c r="IJ24" s="73">
        <v>6.8929999999999998</v>
      </c>
      <c r="IK24" s="73">
        <v>0</v>
      </c>
      <c r="IL24" s="73">
        <v>6.7530000000000001</v>
      </c>
      <c r="IM24" s="73">
        <v>0</v>
      </c>
      <c r="IN24" s="73">
        <v>0</v>
      </c>
      <c r="IO24" s="73">
        <v>5.2670000000000003</v>
      </c>
      <c r="IP24" s="73">
        <v>2.68</v>
      </c>
      <c r="IQ24" s="73">
        <v>7.62</v>
      </c>
      <c r="IR24" s="73">
        <v>0</v>
      </c>
      <c r="IS24" s="73">
        <v>63.767000000000003</v>
      </c>
      <c r="IT24" s="73">
        <v>30.658000000000001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1</v>
      </c>
      <c r="KF24" s="71">
        <v>1</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0</v>
      </c>
      <c r="LT24" s="71">
        <v>0</v>
      </c>
      <c r="LU24" s="71">
        <v>0</v>
      </c>
      <c r="LV24" s="71">
        <v>0</v>
      </c>
      <c r="LW24" s="71">
        <v>0</v>
      </c>
      <c r="LX24" s="71">
        <v>1</v>
      </c>
      <c r="LY24" s="71">
        <v>1</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3</v>
      </c>
      <c r="MP24" s="71">
        <v>1</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1</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0</v>
      </c>
      <c r="PU24" s="71">
        <v>0</v>
      </c>
      <c r="PV24" s="71">
        <v>0</v>
      </c>
      <c r="PW24" s="71">
        <v>0</v>
      </c>
      <c r="PX24" s="71">
        <v>0</v>
      </c>
      <c r="PY24" s="71">
        <v>1</v>
      </c>
      <c r="PZ24" s="71">
        <v>1</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3</v>
      </c>
      <c r="QQ24" s="71">
        <v>1</v>
      </c>
      <c r="QR24" s="71">
        <v>0</v>
      </c>
      <c r="QS24" s="71">
        <v>1</v>
      </c>
      <c r="QT24" s="71">
        <v>0</v>
      </c>
      <c r="QU24" s="71">
        <v>0</v>
      </c>
      <c r="QV24" s="71">
        <v>0</v>
      </c>
      <c r="QW24" s="71">
        <v>0</v>
      </c>
      <c r="QX24" s="71">
        <v>1</v>
      </c>
      <c r="QY24" s="71">
        <v>1</v>
      </c>
      <c r="QZ24" s="71">
        <v>1</v>
      </c>
      <c r="RA24" s="71">
        <v>0</v>
      </c>
      <c r="RB24" s="71">
        <v>2</v>
      </c>
      <c r="RC24" s="71">
        <v>0</v>
      </c>
      <c r="RD24" s="71">
        <v>2</v>
      </c>
      <c r="RE24" s="71">
        <v>0</v>
      </c>
      <c r="RF24" s="71">
        <v>0</v>
      </c>
      <c r="RG24" s="71">
        <v>1</v>
      </c>
      <c r="RH24" s="71">
        <v>1</v>
      </c>
      <c r="RI24" s="71">
        <v>2</v>
      </c>
      <c r="RJ24" s="71">
        <v>0</v>
      </c>
      <c r="RK24" s="71">
        <v>1</v>
      </c>
      <c r="RL24" s="71">
        <v>4</v>
      </c>
      <c r="RM24" s="71">
        <v>0</v>
      </c>
      <c r="RN24" s="71">
        <v>1</v>
      </c>
      <c r="RO24" s="71">
        <v>0</v>
      </c>
      <c r="RP24" s="71">
        <v>0</v>
      </c>
      <c r="RQ24" s="71">
        <v>0</v>
      </c>
      <c r="RR24" s="71">
        <v>0</v>
      </c>
      <c r="RS24" s="71">
        <v>1</v>
      </c>
      <c r="RT24" s="71">
        <v>2</v>
      </c>
      <c r="RU24" s="71">
        <v>1</v>
      </c>
      <c r="RV24" s="71">
        <v>0</v>
      </c>
      <c r="RW24" s="71">
        <v>2</v>
      </c>
      <c r="RX24" s="71">
        <v>0</v>
      </c>
      <c r="RY24" s="71">
        <v>2</v>
      </c>
      <c r="RZ24" s="71">
        <v>0</v>
      </c>
      <c r="SA24" s="71">
        <v>0</v>
      </c>
      <c r="SB24" s="71">
        <v>1</v>
      </c>
      <c r="SC24" s="71">
        <v>1</v>
      </c>
      <c r="SD24" s="71">
        <v>2</v>
      </c>
      <c r="SE24" s="71">
        <v>0</v>
      </c>
      <c r="SF24" s="71">
        <v>1</v>
      </c>
      <c r="SG24" s="71">
        <v>4</v>
      </c>
      <c r="SH24" s="71">
        <v>0</v>
      </c>
    </row>
    <row r="25" spans="1:502">
      <c r="A25" s="16" t="s">
        <v>1968</v>
      </c>
      <c r="B25" s="70">
        <v>17</v>
      </c>
      <c r="C25" s="70">
        <v>17</v>
      </c>
      <c r="D25" s="70">
        <v>1</v>
      </c>
      <c r="E25" s="70">
        <v>2020</v>
      </c>
      <c r="F25" s="70" t="s">
        <v>159</v>
      </c>
      <c r="G25" s="1073" t="s">
        <v>1951</v>
      </c>
      <c r="H25" s="70" t="s">
        <v>1952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5.8680000000000003</v>
      </c>
      <c r="AG25" s="73">
        <v>0</v>
      </c>
      <c r="AH25" s="73">
        <v>0</v>
      </c>
      <c r="AI25" s="73">
        <v>0</v>
      </c>
      <c r="AJ25" s="73">
        <v>0</v>
      </c>
      <c r="AK25" s="73">
        <v>0</v>
      </c>
      <c r="AL25" s="73">
        <v>0</v>
      </c>
      <c r="AM25" s="73">
        <v>0</v>
      </c>
      <c r="AN25" s="73">
        <v>0</v>
      </c>
      <c r="AO25" s="73">
        <v>0</v>
      </c>
      <c r="AP25" s="73">
        <v>0</v>
      </c>
      <c r="AQ25" s="73">
        <v>0</v>
      </c>
      <c r="AR25" s="73">
        <v>11.436</v>
      </c>
      <c r="AS25" s="73">
        <v>18.367999999999999</v>
      </c>
      <c r="AT25" s="73">
        <v>6.3529999999999998</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3.286</v>
      </c>
      <c r="BN25" s="73">
        <v>0</v>
      </c>
      <c r="BO25" s="73">
        <v>3.3690000000000002</v>
      </c>
      <c r="BP25" s="73">
        <v>0</v>
      </c>
      <c r="BQ25" s="73">
        <v>0</v>
      </c>
      <c r="BR25" s="73">
        <v>0</v>
      </c>
      <c r="BS25" s="73">
        <v>0</v>
      </c>
      <c r="BT25" s="73">
        <v>0</v>
      </c>
      <c r="BU25" s="73">
        <v>0</v>
      </c>
      <c r="BV25" s="73">
        <v>0</v>
      </c>
      <c r="BW25" s="73">
        <v>0</v>
      </c>
      <c r="BX25" s="73">
        <v>0</v>
      </c>
      <c r="BY25" s="73">
        <v>0</v>
      </c>
      <c r="BZ25" s="73">
        <v>5.5919999999999996</v>
      </c>
      <c r="CA25" s="73">
        <v>0</v>
      </c>
      <c r="CB25" s="73">
        <v>0</v>
      </c>
      <c r="CC25" s="73">
        <v>0</v>
      </c>
      <c r="CD25" s="73">
        <v>0</v>
      </c>
      <c r="CE25" s="73">
        <v>0</v>
      </c>
      <c r="CF25" s="73">
        <v>0</v>
      </c>
      <c r="CG25" s="73">
        <v>0</v>
      </c>
      <c r="CH25" s="73">
        <v>0</v>
      </c>
      <c r="CI25" s="73">
        <v>0</v>
      </c>
      <c r="CJ25" s="73">
        <v>0</v>
      </c>
      <c r="CK25" s="73">
        <v>3.234</v>
      </c>
      <c r="CL25" s="73">
        <v>2.0259999999999998</v>
      </c>
      <c r="CM25" s="73">
        <v>0</v>
      </c>
      <c r="CN25" s="73">
        <v>7.9139999999999997</v>
      </c>
      <c r="CO25" s="73">
        <v>0</v>
      </c>
      <c r="CP25" s="73">
        <v>0</v>
      </c>
      <c r="CQ25" s="73">
        <v>0</v>
      </c>
      <c r="CR25" s="73">
        <v>0</v>
      </c>
      <c r="CS25" s="73">
        <v>80.879000000000005</v>
      </c>
      <c r="CT25" s="73">
        <v>0</v>
      </c>
      <c r="CU25" s="73">
        <v>0</v>
      </c>
      <c r="CV25" s="73">
        <v>0</v>
      </c>
      <c r="CW25" s="73">
        <v>0</v>
      </c>
      <c r="CX25" s="73">
        <v>0</v>
      </c>
      <c r="CY25" s="73">
        <v>0</v>
      </c>
      <c r="CZ25" s="73">
        <v>0</v>
      </c>
      <c r="DA25" s="73">
        <v>0</v>
      </c>
      <c r="DB25" s="73">
        <v>24.57</v>
      </c>
      <c r="DC25" s="73">
        <v>3.31</v>
      </c>
      <c r="DD25" s="73">
        <v>0</v>
      </c>
      <c r="DE25" s="73">
        <v>0</v>
      </c>
      <c r="DF25" s="73">
        <v>0</v>
      </c>
      <c r="DG25" s="73">
        <v>0</v>
      </c>
      <c r="DH25" s="73">
        <v>0</v>
      </c>
      <c r="DI25" s="73">
        <v>0</v>
      </c>
      <c r="DJ25" s="73">
        <v>11.436</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5.8680000000000003</v>
      </c>
      <c r="EH25" s="73">
        <v>0</v>
      </c>
      <c r="EI25" s="73">
        <v>0</v>
      </c>
      <c r="EJ25" s="73">
        <v>0</v>
      </c>
      <c r="EK25" s="73">
        <v>0</v>
      </c>
      <c r="EL25" s="73">
        <v>0</v>
      </c>
      <c r="EM25" s="73">
        <v>0</v>
      </c>
      <c r="EN25" s="73">
        <v>0</v>
      </c>
      <c r="EO25" s="73">
        <v>0</v>
      </c>
      <c r="EP25" s="73">
        <v>0</v>
      </c>
      <c r="EQ25" s="73">
        <v>0</v>
      </c>
      <c r="ER25" s="73">
        <v>0</v>
      </c>
      <c r="ES25" s="73">
        <v>0</v>
      </c>
      <c r="ET25" s="73">
        <v>18.367999999999999</v>
      </c>
      <c r="EU25" s="73">
        <v>6.3529999999999998</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3.286</v>
      </c>
      <c r="FO25" s="73">
        <v>0</v>
      </c>
      <c r="FP25" s="73">
        <v>3.3690000000000002</v>
      </c>
      <c r="FQ25" s="73">
        <v>0</v>
      </c>
      <c r="FR25" s="73">
        <v>0</v>
      </c>
      <c r="FS25" s="73">
        <v>0</v>
      </c>
      <c r="FT25" s="73">
        <v>0</v>
      </c>
      <c r="FU25" s="73">
        <v>0</v>
      </c>
      <c r="FV25" s="73">
        <v>0</v>
      </c>
      <c r="FW25" s="73">
        <v>0</v>
      </c>
      <c r="FX25" s="73">
        <v>0</v>
      </c>
      <c r="FY25" s="73">
        <v>0</v>
      </c>
      <c r="FZ25" s="73">
        <v>0</v>
      </c>
      <c r="GA25" s="73">
        <v>5.5919999999999996</v>
      </c>
      <c r="GB25" s="73">
        <v>0</v>
      </c>
      <c r="GC25" s="73">
        <v>0</v>
      </c>
      <c r="GD25" s="73">
        <v>0</v>
      </c>
      <c r="GE25" s="73">
        <v>0</v>
      </c>
      <c r="GF25" s="73">
        <v>0</v>
      </c>
      <c r="GG25" s="73">
        <v>0</v>
      </c>
      <c r="GH25" s="73">
        <v>0</v>
      </c>
      <c r="GI25" s="73">
        <v>0</v>
      </c>
      <c r="GJ25" s="73">
        <v>0</v>
      </c>
      <c r="GK25" s="73">
        <v>0</v>
      </c>
      <c r="GL25" s="73">
        <v>3.234</v>
      </c>
      <c r="GM25" s="73">
        <v>2.0259999999999998</v>
      </c>
      <c r="GN25" s="73">
        <v>0</v>
      </c>
      <c r="GO25" s="73">
        <v>7.9139999999999997</v>
      </c>
      <c r="GP25" s="73">
        <v>0</v>
      </c>
      <c r="GQ25" s="73">
        <v>0</v>
      </c>
      <c r="GR25" s="73">
        <v>0</v>
      </c>
      <c r="GS25" s="73">
        <v>0</v>
      </c>
      <c r="GT25" s="73">
        <v>80.879000000000005</v>
      </c>
      <c r="GU25" s="73">
        <v>0</v>
      </c>
      <c r="GV25" s="73">
        <v>0</v>
      </c>
      <c r="GW25" s="73">
        <v>0</v>
      </c>
      <c r="GX25" s="73">
        <v>0</v>
      </c>
      <c r="GY25" s="73">
        <v>0</v>
      </c>
      <c r="GZ25" s="73">
        <v>0</v>
      </c>
      <c r="HA25" s="73">
        <v>0</v>
      </c>
      <c r="HB25" s="73">
        <v>0</v>
      </c>
      <c r="HC25" s="73">
        <v>24.57</v>
      </c>
      <c r="HD25" s="73">
        <v>3.31</v>
      </c>
      <c r="HE25" s="73">
        <v>0</v>
      </c>
      <c r="HF25" s="73">
        <v>11.436</v>
      </c>
      <c r="HG25" s="73">
        <v>0</v>
      </c>
      <c r="HH25" s="73">
        <v>0</v>
      </c>
      <c r="HI25" s="73">
        <v>0</v>
      </c>
      <c r="HJ25" s="73">
        <v>0</v>
      </c>
      <c r="HK25" s="73">
        <v>5.8680000000000003</v>
      </c>
      <c r="HL25" s="73">
        <v>18.367999999999999</v>
      </c>
      <c r="HM25" s="73">
        <v>6.3529999999999998</v>
      </c>
      <c r="HN25" s="73">
        <v>0</v>
      </c>
      <c r="HO25" s="73">
        <v>6.6550000000000002</v>
      </c>
      <c r="HP25" s="73">
        <v>0</v>
      </c>
      <c r="HQ25" s="73">
        <v>5.5919999999999996</v>
      </c>
      <c r="HR25" s="73">
        <v>0</v>
      </c>
      <c r="HS25" s="73">
        <v>0</v>
      </c>
      <c r="HT25" s="73">
        <v>3.234</v>
      </c>
      <c r="HU25" s="73">
        <v>2.0259999999999998</v>
      </c>
      <c r="HV25" s="73">
        <v>7.9139999999999997</v>
      </c>
      <c r="HW25" s="73">
        <v>0</v>
      </c>
      <c r="HX25" s="73">
        <v>80.879000000000005</v>
      </c>
      <c r="HY25" s="73">
        <v>27.88</v>
      </c>
      <c r="HZ25" s="73">
        <v>0</v>
      </c>
      <c r="IA25" s="73">
        <v>11.436</v>
      </c>
      <c r="IB25" s="73">
        <v>0</v>
      </c>
      <c r="IC25" s="73">
        <v>0</v>
      </c>
      <c r="ID25" s="73">
        <v>0</v>
      </c>
      <c r="IE25" s="73">
        <v>0</v>
      </c>
      <c r="IF25" s="73">
        <v>5.8680000000000003</v>
      </c>
      <c r="IG25" s="73">
        <v>29.803999999999998</v>
      </c>
      <c r="IH25" s="73">
        <v>6.3529999999999998</v>
      </c>
      <c r="II25" s="73">
        <v>0</v>
      </c>
      <c r="IJ25" s="73">
        <v>6.6550000000000002</v>
      </c>
      <c r="IK25" s="73">
        <v>0</v>
      </c>
      <c r="IL25" s="73">
        <v>5.5919999999999996</v>
      </c>
      <c r="IM25" s="73">
        <v>0</v>
      </c>
      <c r="IN25" s="73">
        <v>0</v>
      </c>
      <c r="IO25" s="73">
        <v>3.234</v>
      </c>
      <c r="IP25" s="73">
        <v>2.0259999999999998</v>
      </c>
      <c r="IQ25" s="73">
        <v>7.9139999999999997</v>
      </c>
      <c r="IR25" s="73">
        <v>0</v>
      </c>
      <c r="IS25" s="73">
        <v>80.879000000000005</v>
      </c>
      <c r="IT25" s="73">
        <v>27.88</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1</v>
      </c>
      <c r="KF25" s="71">
        <v>1</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1</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0</v>
      </c>
      <c r="LW25" s="71">
        <v>0</v>
      </c>
      <c r="LX25" s="71">
        <v>1</v>
      </c>
      <c r="LY25" s="71">
        <v>1</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3</v>
      </c>
      <c r="MP25" s="71">
        <v>1</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1</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1</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0</v>
      </c>
      <c r="PX25" s="71">
        <v>0</v>
      </c>
      <c r="PY25" s="71">
        <v>1</v>
      </c>
      <c r="PZ25" s="71">
        <v>1</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3</v>
      </c>
      <c r="QQ25" s="71">
        <v>1</v>
      </c>
      <c r="QR25" s="71">
        <v>0</v>
      </c>
      <c r="QS25" s="71">
        <v>1</v>
      </c>
      <c r="QT25" s="71">
        <v>0</v>
      </c>
      <c r="QU25" s="71">
        <v>0</v>
      </c>
      <c r="QV25" s="71">
        <v>0</v>
      </c>
      <c r="QW25" s="71">
        <v>0</v>
      </c>
      <c r="QX25" s="71">
        <v>1</v>
      </c>
      <c r="QY25" s="71">
        <v>1</v>
      </c>
      <c r="QZ25" s="71">
        <v>1</v>
      </c>
      <c r="RA25" s="71">
        <v>0</v>
      </c>
      <c r="RB25" s="71">
        <v>2</v>
      </c>
      <c r="RC25" s="71">
        <v>0</v>
      </c>
      <c r="RD25" s="71">
        <v>2</v>
      </c>
      <c r="RE25" s="71">
        <v>0</v>
      </c>
      <c r="RF25" s="71">
        <v>0</v>
      </c>
      <c r="RG25" s="71">
        <v>1</v>
      </c>
      <c r="RH25" s="71">
        <v>1</v>
      </c>
      <c r="RI25" s="71">
        <v>2</v>
      </c>
      <c r="RJ25" s="71">
        <v>0</v>
      </c>
      <c r="RK25" s="71">
        <v>2</v>
      </c>
      <c r="RL25" s="71">
        <v>4</v>
      </c>
      <c r="RM25" s="71">
        <v>0</v>
      </c>
      <c r="RN25" s="71">
        <v>1</v>
      </c>
      <c r="RO25" s="71">
        <v>0</v>
      </c>
      <c r="RP25" s="71">
        <v>0</v>
      </c>
      <c r="RQ25" s="71">
        <v>0</v>
      </c>
      <c r="RR25" s="71">
        <v>0</v>
      </c>
      <c r="RS25" s="71">
        <v>1</v>
      </c>
      <c r="RT25" s="71">
        <v>2</v>
      </c>
      <c r="RU25" s="71">
        <v>1</v>
      </c>
      <c r="RV25" s="71">
        <v>0</v>
      </c>
      <c r="RW25" s="71">
        <v>2</v>
      </c>
      <c r="RX25" s="71">
        <v>0</v>
      </c>
      <c r="RY25" s="71">
        <v>2</v>
      </c>
      <c r="RZ25" s="71">
        <v>0</v>
      </c>
      <c r="SA25" s="71">
        <v>0</v>
      </c>
      <c r="SB25" s="71">
        <v>1</v>
      </c>
      <c r="SC25" s="71">
        <v>1</v>
      </c>
      <c r="SD25" s="71">
        <v>2</v>
      </c>
      <c r="SE25" s="71">
        <v>0</v>
      </c>
      <c r="SF25" s="71">
        <v>2</v>
      </c>
      <c r="SG25" s="71">
        <v>4</v>
      </c>
      <c r="SH25" s="71">
        <v>0</v>
      </c>
    </row>
    <row r="26" spans="1:502">
      <c r="A26" s="16" t="s">
        <v>1969</v>
      </c>
      <c r="B26" s="70">
        <v>18</v>
      </c>
      <c r="C26" s="70">
        <v>18</v>
      </c>
      <c r="D26" s="70">
        <v>1</v>
      </c>
      <c r="E26" s="70">
        <v>2021</v>
      </c>
      <c r="F26" s="70" t="s">
        <v>160</v>
      </c>
      <c r="G26" s="1073" t="s">
        <v>1951</v>
      </c>
      <c r="H26" s="70" t="s">
        <v>1952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6.2130000000000001</v>
      </c>
      <c r="AG26" s="73">
        <v>0</v>
      </c>
      <c r="AH26" s="73">
        <v>0</v>
      </c>
      <c r="AI26" s="73">
        <v>0</v>
      </c>
      <c r="AJ26" s="73">
        <v>0</v>
      </c>
      <c r="AK26" s="73">
        <v>0</v>
      </c>
      <c r="AL26" s="73">
        <v>0</v>
      </c>
      <c r="AM26" s="73">
        <v>0</v>
      </c>
      <c r="AN26" s="73">
        <v>0</v>
      </c>
      <c r="AO26" s="73">
        <v>0</v>
      </c>
      <c r="AP26" s="73">
        <v>0</v>
      </c>
      <c r="AQ26" s="73">
        <v>0</v>
      </c>
      <c r="AR26" s="73">
        <v>7.2779999999999996</v>
      </c>
      <c r="AS26" s="73">
        <v>18.452999999999999</v>
      </c>
      <c r="AT26" s="73">
        <v>5.2990000000000004</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3.0960000000000001</v>
      </c>
      <c r="BN26" s="73">
        <v>0</v>
      </c>
      <c r="BO26" s="73">
        <v>3.35</v>
      </c>
      <c r="BP26" s="73">
        <v>0</v>
      </c>
      <c r="BQ26" s="73">
        <v>0</v>
      </c>
      <c r="BR26" s="73">
        <v>0</v>
      </c>
      <c r="BS26" s="73">
        <v>0</v>
      </c>
      <c r="BT26" s="73">
        <v>0</v>
      </c>
      <c r="BU26" s="73">
        <v>0</v>
      </c>
      <c r="BV26" s="73">
        <v>0</v>
      </c>
      <c r="BW26" s="73">
        <v>0</v>
      </c>
      <c r="BX26" s="73">
        <v>0</v>
      </c>
      <c r="BY26" s="73">
        <v>0</v>
      </c>
      <c r="BZ26" s="73">
        <v>6.4029999999999996</v>
      </c>
      <c r="CA26" s="73">
        <v>0</v>
      </c>
      <c r="CB26" s="73">
        <v>0</v>
      </c>
      <c r="CC26" s="73">
        <v>0</v>
      </c>
      <c r="CD26" s="73">
        <v>0</v>
      </c>
      <c r="CE26" s="73">
        <v>0</v>
      </c>
      <c r="CF26" s="73">
        <v>0</v>
      </c>
      <c r="CG26" s="73">
        <v>0</v>
      </c>
      <c r="CH26" s="73">
        <v>0</v>
      </c>
      <c r="CI26" s="73">
        <v>0</v>
      </c>
      <c r="CJ26" s="73">
        <v>0</v>
      </c>
      <c r="CK26" s="73">
        <v>1.95</v>
      </c>
      <c r="CL26" s="73">
        <v>2.3260000000000001</v>
      </c>
      <c r="CM26" s="73">
        <v>0</v>
      </c>
      <c r="CN26" s="73">
        <v>8.1189999999999998</v>
      </c>
      <c r="CO26" s="73">
        <v>0</v>
      </c>
      <c r="CP26" s="73">
        <v>0</v>
      </c>
      <c r="CQ26" s="73">
        <v>0</v>
      </c>
      <c r="CR26" s="73">
        <v>0</v>
      </c>
      <c r="CS26" s="73">
        <v>106.06399999999999</v>
      </c>
      <c r="CT26" s="73">
        <v>0</v>
      </c>
      <c r="CU26" s="73">
        <v>0</v>
      </c>
      <c r="CV26" s="73">
        <v>0</v>
      </c>
      <c r="CW26" s="73">
        <v>0</v>
      </c>
      <c r="CX26" s="73">
        <v>0</v>
      </c>
      <c r="CY26" s="73">
        <v>0</v>
      </c>
      <c r="CZ26" s="73">
        <v>0</v>
      </c>
      <c r="DA26" s="73">
        <v>0</v>
      </c>
      <c r="DB26" s="73">
        <v>13.255000000000001</v>
      </c>
      <c r="DC26" s="73">
        <v>3.226</v>
      </c>
      <c r="DD26" s="73">
        <v>0</v>
      </c>
      <c r="DE26" s="73">
        <v>0</v>
      </c>
      <c r="DF26" s="73">
        <v>0</v>
      </c>
      <c r="DG26" s="73">
        <v>0</v>
      </c>
      <c r="DH26" s="73">
        <v>0</v>
      </c>
      <c r="DI26" s="73">
        <v>0</v>
      </c>
      <c r="DJ26" s="73">
        <v>7.2779999999999996</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6.2130000000000001</v>
      </c>
      <c r="EH26" s="73">
        <v>0</v>
      </c>
      <c r="EI26" s="73">
        <v>0</v>
      </c>
      <c r="EJ26" s="73">
        <v>0</v>
      </c>
      <c r="EK26" s="73">
        <v>0</v>
      </c>
      <c r="EL26" s="73">
        <v>0</v>
      </c>
      <c r="EM26" s="73">
        <v>0</v>
      </c>
      <c r="EN26" s="73">
        <v>0</v>
      </c>
      <c r="EO26" s="73">
        <v>0</v>
      </c>
      <c r="EP26" s="73">
        <v>0</v>
      </c>
      <c r="EQ26" s="73">
        <v>0</v>
      </c>
      <c r="ER26" s="73">
        <v>0</v>
      </c>
      <c r="ES26" s="73">
        <v>0</v>
      </c>
      <c r="ET26" s="73">
        <v>18.452999999999999</v>
      </c>
      <c r="EU26" s="73">
        <v>5.2990000000000004</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3.0960000000000001</v>
      </c>
      <c r="FO26" s="73">
        <v>0</v>
      </c>
      <c r="FP26" s="73">
        <v>3.35</v>
      </c>
      <c r="FQ26" s="73">
        <v>0</v>
      </c>
      <c r="FR26" s="73">
        <v>0</v>
      </c>
      <c r="FS26" s="73">
        <v>0</v>
      </c>
      <c r="FT26" s="73">
        <v>0</v>
      </c>
      <c r="FU26" s="73">
        <v>0</v>
      </c>
      <c r="FV26" s="73">
        <v>0</v>
      </c>
      <c r="FW26" s="73">
        <v>0</v>
      </c>
      <c r="FX26" s="73">
        <v>0</v>
      </c>
      <c r="FY26" s="73">
        <v>0</v>
      </c>
      <c r="FZ26" s="73">
        <v>0</v>
      </c>
      <c r="GA26" s="73">
        <v>6.4029999999999996</v>
      </c>
      <c r="GB26" s="73">
        <v>0</v>
      </c>
      <c r="GC26" s="73">
        <v>0</v>
      </c>
      <c r="GD26" s="73">
        <v>0</v>
      </c>
      <c r="GE26" s="73">
        <v>0</v>
      </c>
      <c r="GF26" s="73">
        <v>0</v>
      </c>
      <c r="GG26" s="73">
        <v>0</v>
      </c>
      <c r="GH26" s="73">
        <v>0</v>
      </c>
      <c r="GI26" s="73">
        <v>0</v>
      </c>
      <c r="GJ26" s="73">
        <v>0</v>
      </c>
      <c r="GK26" s="73">
        <v>0</v>
      </c>
      <c r="GL26" s="73">
        <v>1.95</v>
      </c>
      <c r="GM26" s="73">
        <v>2.3260000000000001</v>
      </c>
      <c r="GN26" s="73">
        <v>0</v>
      </c>
      <c r="GO26" s="73">
        <v>8.1189999999999998</v>
      </c>
      <c r="GP26" s="73">
        <v>0</v>
      </c>
      <c r="GQ26" s="73">
        <v>0</v>
      </c>
      <c r="GR26" s="73">
        <v>0</v>
      </c>
      <c r="GS26" s="73">
        <v>0</v>
      </c>
      <c r="GT26" s="73">
        <v>106.06399999999999</v>
      </c>
      <c r="GU26" s="73">
        <v>0</v>
      </c>
      <c r="GV26" s="73">
        <v>0</v>
      </c>
      <c r="GW26" s="73">
        <v>0</v>
      </c>
      <c r="GX26" s="73">
        <v>0</v>
      </c>
      <c r="GY26" s="73">
        <v>0</v>
      </c>
      <c r="GZ26" s="73">
        <v>0</v>
      </c>
      <c r="HA26" s="73">
        <v>0</v>
      </c>
      <c r="HB26" s="73">
        <v>0</v>
      </c>
      <c r="HC26" s="73">
        <v>13.255000000000001</v>
      </c>
      <c r="HD26" s="73">
        <v>3.226</v>
      </c>
      <c r="HE26" s="73">
        <v>0</v>
      </c>
      <c r="HF26" s="73">
        <v>7.2779999999999996</v>
      </c>
      <c r="HG26" s="73">
        <v>0</v>
      </c>
      <c r="HH26" s="73">
        <v>0</v>
      </c>
      <c r="HI26" s="73">
        <v>0</v>
      </c>
      <c r="HJ26" s="73">
        <v>0</v>
      </c>
      <c r="HK26" s="73">
        <v>6.2130000000000001</v>
      </c>
      <c r="HL26" s="73">
        <v>18.452999999999999</v>
      </c>
      <c r="HM26" s="73">
        <v>5.2990000000000004</v>
      </c>
      <c r="HN26" s="73">
        <v>0</v>
      </c>
      <c r="HO26" s="73">
        <v>6.4459999999999997</v>
      </c>
      <c r="HP26" s="73">
        <v>0</v>
      </c>
      <c r="HQ26" s="73">
        <v>6.4029999999999996</v>
      </c>
      <c r="HR26" s="73">
        <v>0</v>
      </c>
      <c r="HS26" s="73">
        <v>0</v>
      </c>
      <c r="HT26" s="73">
        <v>1.95</v>
      </c>
      <c r="HU26" s="73">
        <v>2.3260000000000001</v>
      </c>
      <c r="HV26" s="73">
        <v>8.1189999999999998</v>
      </c>
      <c r="HW26" s="73">
        <v>0</v>
      </c>
      <c r="HX26" s="73">
        <v>106.06399999999999</v>
      </c>
      <c r="HY26" s="73">
        <v>16.481000000000002</v>
      </c>
      <c r="HZ26" s="73">
        <v>0</v>
      </c>
      <c r="IA26" s="73">
        <v>7.2779999999999996</v>
      </c>
      <c r="IB26" s="73">
        <v>0</v>
      </c>
      <c r="IC26" s="73">
        <v>0</v>
      </c>
      <c r="ID26" s="73">
        <v>0</v>
      </c>
      <c r="IE26" s="73">
        <v>0</v>
      </c>
      <c r="IF26" s="73">
        <v>6.2130000000000001</v>
      </c>
      <c r="IG26" s="73">
        <v>25.731000000000002</v>
      </c>
      <c r="IH26" s="73">
        <v>5.2990000000000004</v>
      </c>
      <c r="II26" s="73">
        <v>0</v>
      </c>
      <c r="IJ26" s="73">
        <v>6.4459999999999997</v>
      </c>
      <c r="IK26" s="73">
        <v>0</v>
      </c>
      <c r="IL26" s="73">
        <v>6.4029999999999996</v>
      </c>
      <c r="IM26" s="73">
        <v>0</v>
      </c>
      <c r="IN26" s="73">
        <v>0</v>
      </c>
      <c r="IO26" s="73">
        <v>1.95</v>
      </c>
      <c r="IP26" s="73">
        <v>2.3260000000000001</v>
      </c>
      <c r="IQ26" s="73">
        <v>8.1189999999999998</v>
      </c>
      <c r="IR26" s="73">
        <v>0</v>
      </c>
      <c r="IS26" s="73">
        <v>106.06399999999999</v>
      </c>
      <c r="IT26" s="73">
        <v>16.481000000000002</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1</v>
      </c>
      <c r="KF26" s="71">
        <v>1</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1</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0</v>
      </c>
      <c r="LT26" s="71">
        <v>0</v>
      </c>
      <c r="LU26" s="71">
        <v>0</v>
      </c>
      <c r="LV26" s="71">
        <v>0</v>
      </c>
      <c r="LW26" s="71">
        <v>0</v>
      </c>
      <c r="LX26" s="71">
        <v>1</v>
      </c>
      <c r="LY26" s="71">
        <v>1</v>
      </c>
      <c r="LZ26" s="71">
        <v>0</v>
      </c>
      <c r="MA26" s="71">
        <v>2</v>
      </c>
      <c r="MB26" s="71">
        <v>0</v>
      </c>
      <c r="MC26" s="71">
        <v>0</v>
      </c>
      <c r="MD26" s="71">
        <v>0</v>
      </c>
      <c r="ME26" s="71">
        <v>0</v>
      </c>
      <c r="MF26" s="71">
        <v>2</v>
      </c>
      <c r="MG26" s="71">
        <v>0</v>
      </c>
      <c r="MH26" s="71">
        <v>0</v>
      </c>
      <c r="MI26" s="71">
        <v>0</v>
      </c>
      <c r="MJ26" s="71">
        <v>0</v>
      </c>
      <c r="MK26" s="71">
        <v>0</v>
      </c>
      <c r="ML26" s="71">
        <v>0</v>
      </c>
      <c r="MM26" s="71">
        <v>0</v>
      </c>
      <c r="MN26" s="71">
        <v>0</v>
      </c>
      <c r="MO26" s="71">
        <v>3</v>
      </c>
      <c r="MP26" s="71">
        <v>1</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1</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1</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0</v>
      </c>
      <c r="PU26" s="71">
        <v>0</v>
      </c>
      <c r="PV26" s="71">
        <v>0</v>
      </c>
      <c r="PW26" s="71">
        <v>0</v>
      </c>
      <c r="PX26" s="71">
        <v>0</v>
      </c>
      <c r="PY26" s="71">
        <v>1</v>
      </c>
      <c r="PZ26" s="71">
        <v>1</v>
      </c>
      <c r="QA26" s="71">
        <v>0</v>
      </c>
      <c r="QB26" s="71">
        <v>2</v>
      </c>
      <c r="QC26" s="71">
        <v>0</v>
      </c>
      <c r="QD26" s="71">
        <v>0</v>
      </c>
      <c r="QE26" s="71">
        <v>0</v>
      </c>
      <c r="QF26" s="71">
        <v>0</v>
      </c>
      <c r="QG26" s="71">
        <v>2</v>
      </c>
      <c r="QH26" s="71">
        <v>0</v>
      </c>
      <c r="QI26" s="71">
        <v>0</v>
      </c>
      <c r="QJ26" s="71">
        <v>0</v>
      </c>
      <c r="QK26" s="71">
        <v>0</v>
      </c>
      <c r="QL26" s="71">
        <v>0</v>
      </c>
      <c r="QM26" s="71">
        <v>0</v>
      </c>
      <c r="QN26" s="71">
        <v>0</v>
      </c>
      <c r="QO26" s="71">
        <v>0</v>
      </c>
      <c r="QP26" s="71">
        <v>3</v>
      </c>
      <c r="QQ26" s="71">
        <v>1</v>
      </c>
      <c r="QR26" s="71">
        <v>0</v>
      </c>
      <c r="QS26" s="71">
        <v>1</v>
      </c>
      <c r="QT26" s="71">
        <v>0</v>
      </c>
      <c r="QU26" s="71">
        <v>0</v>
      </c>
      <c r="QV26" s="71">
        <v>0</v>
      </c>
      <c r="QW26" s="71">
        <v>0</v>
      </c>
      <c r="QX26" s="71">
        <v>1</v>
      </c>
      <c r="QY26" s="71">
        <v>1</v>
      </c>
      <c r="QZ26" s="71">
        <v>1</v>
      </c>
      <c r="RA26" s="71">
        <v>0</v>
      </c>
      <c r="RB26" s="71">
        <v>2</v>
      </c>
      <c r="RC26" s="71">
        <v>0</v>
      </c>
      <c r="RD26" s="71">
        <v>2</v>
      </c>
      <c r="RE26" s="71">
        <v>0</v>
      </c>
      <c r="RF26" s="71">
        <v>0</v>
      </c>
      <c r="RG26" s="71">
        <v>1</v>
      </c>
      <c r="RH26" s="71">
        <v>1</v>
      </c>
      <c r="RI26" s="71">
        <v>2</v>
      </c>
      <c r="RJ26" s="71">
        <v>0</v>
      </c>
      <c r="RK26" s="71">
        <v>2</v>
      </c>
      <c r="RL26" s="71">
        <v>4</v>
      </c>
      <c r="RM26" s="71">
        <v>0</v>
      </c>
      <c r="RN26" s="71">
        <v>1</v>
      </c>
      <c r="RO26" s="71">
        <v>0</v>
      </c>
      <c r="RP26" s="71">
        <v>0</v>
      </c>
      <c r="RQ26" s="71">
        <v>0</v>
      </c>
      <c r="RR26" s="71">
        <v>0</v>
      </c>
      <c r="RS26" s="71">
        <v>1</v>
      </c>
      <c r="RT26" s="71">
        <v>2</v>
      </c>
      <c r="RU26" s="71">
        <v>1</v>
      </c>
      <c r="RV26" s="71">
        <v>0</v>
      </c>
      <c r="RW26" s="71">
        <v>2</v>
      </c>
      <c r="RX26" s="71">
        <v>0</v>
      </c>
      <c r="RY26" s="71">
        <v>2</v>
      </c>
      <c r="RZ26" s="71">
        <v>0</v>
      </c>
      <c r="SA26" s="71">
        <v>0</v>
      </c>
      <c r="SB26" s="71">
        <v>1</v>
      </c>
      <c r="SC26" s="71">
        <v>1</v>
      </c>
      <c r="SD26" s="71">
        <v>2</v>
      </c>
      <c r="SE26" s="71">
        <v>0</v>
      </c>
      <c r="SF26" s="71">
        <v>2</v>
      </c>
      <c r="SG26" s="71">
        <v>4</v>
      </c>
      <c r="SH26" s="71">
        <v>0</v>
      </c>
    </row>
    <row r="27" spans="1:502">
      <c r="A27" s="16" t="s">
        <v>1970</v>
      </c>
      <c r="B27" s="70">
        <v>19</v>
      </c>
      <c r="C27" s="70">
        <v>19</v>
      </c>
      <c r="D27" s="70">
        <v>1</v>
      </c>
      <c r="E27" s="70">
        <v>2022</v>
      </c>
      <c r="F27" s="70" t="s">
        <v>161</v>
      </c>
      <c r="G27" s="1073" t="s">
        <v>1951</v>
      </c>
      <c r="H27" s="70" t="s">
        <v>1952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1971</v>
      </c>
      <c r="B28" s="70">
        <v>20</v>
      </c>
      <c r="C28" s="70">
        <v>20</v>
      </c>
      <c r="D28" s="70">
        <v>1</v>
      </c>
      <c r="E28" s="70">
        <v>2023</v>
      </c>
      <c r="F28" s="70" t="s">
        <v>1539</v>
      </c>
      <c r="G28" s="1073" t="s">
        <v>1951</v>
      </c>
      <c r="H28" s="70" t="s">
        <v>1952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1972</v>
      </c>
      <c r="B29" s="70">
        <v>21</v>
      </c>
      <c r="C29" s="70">
        <v>21</v>
      </c>
      <c r="D29" s="70">
        <v>1</v>
      </c>
      <c r="E29" s="70">
        <v>2024</v>
      </c>
      <c r="F29" s="70" t="s">
        <v>1585</v>
      </c>
      <c r="G29" s="1073" t="s">
        <v>1951</v>
      </c>
      <c r="H29" s="70" t="s">
        <v>1952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2223</v>
      </c>
      <c r="G30" s="1073" t="s">
        <v>1951</v>
      </c>
      <c r="H30" s="70" t="s">
        <v>1952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2224</v>
      </c>
      <c r="G31" s="1073" t="s">
        <v>1951</v>
      </c>
      <c r="H31" s="70" t="s">
        <v>1952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2225</v>
      </c>
      <c r="G32" s="1073" t="s">
        <v>1951</v>
      </c>
      <c r="H32" s="70" t="s">
        <v>1952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2226</v>
      </c>
      <c r="G33" s="1073" t="s">
        <v>1951</v>
      </c>
      <c r="H33" s="70" t="s">
        <v>1952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2227</v>
      </c>
      <c r="G34" s="1073" t="s">
        <v>1951</v>
      </c>
      <c r="H34" s="70" t="s">
        <v>1952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2228</v>
      </c>
      <c r="G35" s="1073" t="s">
        <v>1951</v>
      </c>
      <c r="H35" s="70" t="s">
        <v>1952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1585</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1585</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1585</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2087</v>
      </c>
      <c r="B13" s="70">
        <v>5</v>
      </c>
      <c r="C13" s="70">
        <v>18</v>
      </c>
      <c r="D13" s="70">
        <v>5</v>
      </c>
      <c r="E13" s="70">
        <v>2024</v>
      </c>
      <c r="F13" s="70" t="s">
        <v>1585</v>
      </c>
      <c r="G13" s="1073" t="s">
        <v>2066</v>
      </c>
      <c r="H13" s="70" t="s">
        <v>2067</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1585</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2221</v>
      </c>
      <c r="B15" s="70">
        <v>7</v>
      </c>
      <c r="C15" s="70">
        <v>18</v>
      </c>
      <c r="D15" s="70">
        <v>7</v>
      </c>
      <c r="E15" s="70">
        <v>2024</v>
      </c>
      <c r="F15" s="70" t="s">
        <v>1585</v>
      </c>
      <c r="G15" s="1073" t="s">
        <v>2200</v>
      </c>
      <c r="H15" s="70" t="s">
        <v>2201</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1585</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2110</v>
      </c>
      <c r="B17" s="70">
        <v>9</v>
      </c>
      <c r="C17" s="70">
        <v>18</v>
      </c>
      <c r="D17" s="70">
        <v>9</v>
      </c>
      <c r="E17" s="70">
        <v>2024</v>
      </c>
      <c r="F17" s="70" t="s">
        <v>1585</v>
      </c>
      <c r="G17" s="1073" t="s">
        <v>2089</v>
      </c>
      <c r="H17" s="70" t="s">
        <v>2090</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1585</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1585</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1995</v>
      </c>
      <c r="B20" s="70">
        <v>12</v>
      </c>
      <c r="C20" s="70">
        <v>18</v>
      </c>
      <c r="D20" s="70">
        <v>12</v>
      </c>
      <c r="E20" s="70">
        <v>2024</v>
      </c>
      <c r="F20" s="70" t="s">
        <v>1585</v>
      </c>
      <c r="G20" s="1073" t="s">
        <v>1974</v>
      </c>
      <c r="H20" s="70" t="s">
        <v>1975</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1585</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1585</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1585</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1585</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1585</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1585</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1585</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1585</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1585</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1585</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1585</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1585</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1585</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1585</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1585</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2298</v>
      </c>
      <c r="B37" s="70">
        <v>29</v>
      </c>
      <c r="C37" s="70">
        <v>18</v>
      </c>
      <c r="D37" s="70">
        <v>29</v>
      </c>
      <c r="E37" s="70">
        <v>2024</v>
      </c>
      <c r="F37" s="70" t="s">
        <v>1585</v>
      </c>
      <c r="G37" s="1073" t="s">
        <v>2295</v>
      </c>
      <c r="H37" s="70" t="s">
        <v>2296</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1880</v>
      </c>
      <c r="B38" s="70">
        <v>30</v>
      </c>
      <c r="C38" s="70">
        <v>18</v>
      </c>
      <c r="D38" s="70">
        <v>30</v>
      </c>
      <c r="E38" s="70">
        <v>2024</v>
      </c>
      <c r="F38" s="70" t="s">
        <v>1585</v>
      </c>
      <c r="G38" s="1073" t="s">
        <v>1859</v>
      </c>
      <c r="H38" s="70" t="s">
        <v>1860</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1585</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1585</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1585</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1585</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2314</v>
      </c>
      <c r="B43" s="70">
        <v>35</v>
      </c>
      <c r="C43" s="70">
        <v>18</v>
      </c>
      <c r="D43" s="70">
        <v>35</v>
      </c>
      <c r="E43" s="70">
        <v>2024</v>
      </c>
      <c r="F43" s="70" t="s">
        <v>1585</v>
      </c>
      <c r="G43" s="1073" t="s">
        <v>2311</v>
      </c>
      <c r="H43" s="70" t="s">
        <v>2312</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1585</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1585</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1585</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1585</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1585</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1585</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1972</v>
      </c>
      <c r="B50" s="70">
        <v>42</v>
      </c>
      <c r="C50" s="70">
        <v>18</v>
      </c>
      <c r="D50" s="70">
        <v>42</v>
      </c>
      <c r="E50" s="70">
        <v>2024</v>
      </c>
      <c r="F50" s="70" t="s">
        <v>1585</v>
      </c>
      <c r="G50" s="1073" t="s">
        <v>1951</v>
      </c>
      <c r="H50" s="70" t="s">
        <v>1952</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1585</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1585</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1585</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1585</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1585</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1585</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1585</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1585</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1585</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2310</v>
      </c>
      <c r="B60" s="70">
        <v>52</v>
      </c>
      <c r="C60" s="70">
        <v>18</v>
      </c>
      <c r="D60" s="70">
        <v>52</v>
      </c>
      <c r="E60" s="70">
        <v>2024</v>
      </c>
      <c r="F60" s="70" t="s">
        <v>1585</v>
      </c>
      <c r="G60" s="1073" t="s">
        <v>2307</v>
      </c>
      <c r="H60" s="70" t="s">
        <v>2308</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1585</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2318</v>
      </c>
      <c r="B62" s="70">
        <v>54</v>
      </c>
      <c r="C62" s="70">
        <v>18</v>
      </c>
      <c r="D62" s="70">
        <v>54</v>
      </c>
      <c r="E62" s="70">
        <v>2024</v>
      </c>
      <c r="F62" s="70" t="s">
        <v>1585</v>
      </c>
      <c r="G62" s="1073" t="s">
        <v>2315</v>
      </c>
      <c r="H62" s="70" t="s">
        <v>2316</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1585</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1585</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1585</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1585</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2306</v>
      </c>
      <c r="B67" s="70">
        <v>59</v>
      </c>
      <c r="C67" s="70">
        <v>18</v>
      </c>
      <c r="D67" s="70">
        <v>59</v>
      </c>
      <c r="E67" s="70">
        <v>2024</v>
      </c>
      <c r="F67" s="70" t="s">
        <v>1585</v>
      </c>
      <c r="G67" s="1073" t="s">
        <v>2303</v>
      </c>
      <c r="H67" s="70" t="s">
        <v>2304</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1585</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1585</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1585</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2302</v>
      </c>
      <c r="B71" s="70">
        <v>63</v>
      </c>
      <c r="C71" s="70">
        <v>18</v>
      </c>
      <c r="D71" s="70">
        <v>63</v>
      </c>
      <c r="E71" s="70">
        <v>2024</v>
      </c>
      <c r="F71" s="70" t="s">
        <v>1585</v>
      </c>
      <c r="G71" s="1073" t="s">
        <v>2299</v>
      </c>
      <c r="H71" s="70" t="s">
        <v>2300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2085</v>
      </c>
      <c r="B193" s="70">
        <v>185</v>
      </c>
      <c r="C193" s="70">
        <v>16</v>
      </c>
      <c r="D193" s="70">
        <v>5</v>
      </c>
      <c r="E193" s="70">
        <v>2022</v>
      </c>
      <c r="F193" s="70" t="s">
        <v>161</v>
      </c>
      <c r="G193" s="1073" t="s">
        <v>2066</v>
      </c>
      <c r="H193" s="70" t="s">
        <v>2067</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2219</v>
      </c>
      <c r="B195" s="70">
        <v>187</v>
      </c>
      <c r="C195" s="70">
        <v>16</v>
      </c>
      <c r="D195" s="70">
        <v>7</v>
      </c>
      <c r="E195" s="70">
        <v>2022</v>
      </c>
      <c r="F195" s="70" t="s">
        <v>161</v>
      </c>
      <c r="G195" s="1073" t="s">
        <v>2200</v>
      </c>
      <c r="H195" s="70" t="s">
        <v>2201</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2108</v>
      </c>
      <c r="B197" s="70">
        <v>189</v>
      </c>
      <c r="C197" s="70">
        <v>16</v>
      </c>
      <c r="D197" s="70">
        <v>9</v>
      </c>
      <c r="E197" s="70">
        <v>2022</v>
      </c>
      <c r="F197" s="70" t="s">
        <v>161</v>
      </c>
      <c r="G197" s="1073" t="s">
        <v>2089</v>
      </c>
      <c r="H197" s="70" t="s">
        <v>2090</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1993</v>
      </c>
      <c r="B200" s="70">
        <v>192</v>
      </c>
      <c r="C200" s="70">
        <v>16</v>
      </c>
      <c r="D200" s="70">
        <v>12</v>
      </c>
      <c r="E200" s="70">
        <v>2022</v>
      </c>
      <c r="F200" s="70" t="s">
        <v>161</v>
      </c>
      <c r="G200" s="1073" t="s">
        <v>1974</v>
      </c>
      <c r="H200" s="70" t="s">
        <v>1975</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2297</v>
      </c>
      <c r="B217" s="70">
        <v>209</v>
      </c>
      <c r="C217" s="70">
        <v>16</v>
      </c>
      <c r="D217" s="70">
        <v>29</v>
      </c>
      <c r="E217" s="70">
        <v>2022</v>
      </c>
      <c r="F217" s="70" t="s">
        <v>161</v>
      </c>
      <c r="G217" s="1073" t="s">
        <v>2295</v>
      </c>
      <c r="H217" s="70" t="s">
        <v>2296</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1878</v>
      </c>
      <c r="B218" s="70">
        <v>210</v>
      </c>
      <c r="C218" s="70">
        <v>16</v>
      </c>
      <c r="D218" s="70">
        <v>30</v>
      </c>
      <c r="E218" s="70">
        <v>2022</v>
      </c>
      <c r="F218" s="70" t="s">
        <v>161</v>
      </c>
      <c r="G218" s="1073" t="s">
        <v>1859</v>
      </c>
      <c r="H218" s="70" t="s">
        <v>1860</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2313</v>
      </c>
      <c r="B223" s="70">
        <v>215</v>
      </c>
      <c r="C223" s="70">
        <v>16</v>
      </c>
      <c r="D223" s="70">
        <v>35</v>
      </c>
      <c r="E223" s="70">
        <v>2022</v>
      </c>
      <c r="F223" s="70" t="s">
        <v>161</v>
      </c>
      <c r="G223" s="1073" t="s">
        <v>2311</v>
      </c>
      <c r="H223" s="70" t="s">
        <v>2312</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1970</v>
      </c>
      <c r="B230" s="70">
        <v>222</v>
      </c>
      <c r="C230" s="70">
        <v>16</v>
      </c>
      <c r="D230" s="70">
        <v>42</v>
      </c>
      <c r="E230" s="70">
        <v>2022</v>
      </c>
      <c r="F230" s="70" t="s">
        <v>161</v>
      </c>
      <c r="G230" s="1073" t="s">
        <v>1951</v>
      </c>
      <c r="H230" s="70" t="s">
        <v>1952</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2309</v>
      </c>
      <c r="B240" s="70">
        <v>232</v>
      </c>
      <c r="C240" s="70">
        <v>16</v>
      </c>
      <c r="D240" s="70">
        <v>52</v>
      </c>
      <c r="E240" s="70">
        <v>2022</v>
      </c>
      <c r="F240" s="70" t="s">
        <v>161</v>
      </c>
      <c r="G240" s="1073" t="s">
        <v>2307</v>
      </c>
      <c r="H240" s="70" t="s">
        <v>2308</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2317</v>
      </c>
      <c r="B242" s="70">
        <v>234</v>
      </c>
      <c r="C242" s="70">
        <v>16</v>
      </c>
      <c r="D242" s="70">
        <v>54</v>
      </c>
      <c r="E242" s="70">
        <v>2022</v>
      </c>
      <c r="F242" s="70" t="s">
        <v>161</v>
      </c>
      <c r="G242" s="1073" t="s">
        <v>2315</v>
      </c>
      <c r="H242" s="70" t="s">
        <v>2316</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2305</v>
      </c>
      <c r="B247" s="70">
        <v>239</v>
      </c>
      <c r="C247" s="70">
        <v>16</v>
      </c>
      <c r="D247" s="70">
        <v>59</v>
      </c>
      <c r="E247" s="70">
        <v>2022</v>
      </c>
      <c r="F247" s="70" t="s">
        <v>161</v>
      </c>
      <c r="G247" s="1073" t="s">
        <v>2303</v>
      </c>
      <c r="H247" s="70" t="s">
        <v>2304</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2301</v>
      </c>
      <c r="B251" s="70">
        <v>243</v>
      </c>
      <c r="C251" s="70">
        <v>16</v>
      </c>
      <c r="D251" s="70">
        <v>63</v>
      </c>
      <c r="E251" s="70">
        <v>2022</v>
      </c>
      <c r="F251" s="70" t="s">
        <v>161</v>
      </c>
      <c r="G251" s="1073" t="s">
        <v>2299</v>
      </c>
      <c r="H251" s="70" t="s">
        <v>2300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1951</v>
      </c>
      <c r="H6" s="77" t="s">
        <v>1952</v>
      </c>
      <c r="I6" s="77" t="s">
        <v>2520</v>
      </c>
      <c r="J6" s="77" t="s">
        <v>2521</v>
      </c>
      <c r="K6" s="1080">
        <v>1</v>
      </c>
      <c r="L6" s="1081">
        <v>16</v>
      </c>
      <c r="M6" s="1044"/>
      <c r="N6" s="988">
        <v>1</v>
      </c>
      <c r="O6" s="77" t="s">
        <v>1563</v>
      </c>
      <c r="P6" s="77" t="s">
        <v>1564</v>
      </c>
      <c r="Q6" s="77" t="s">
        <v>1501</v>
      </c>
      <c r="R6" s="16"/>
      <c r="S6" s="77">
        <v>1</v>
      </c>
      <c r="T6" s="77" t="s">
        <v>1951</v>
      </c>
      <c r="U6" s="77" t="s">
        <v>1952</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2479</v>
      </c>
      <c r="AE9" s="77" t="s">
        <v>2480</v>
      </c>
      <c r="AF9" s="77" t="s">
        <v>1501</v>
      </c>
    </row>
    <row r="10" spans="1:32" ht="12">
      <c r="A10" s="16"/>
      <c r="B10" s="16"/>
      <c r="C10" s="16"/>
      <c r="D10" s="16"/>
      <c r="F10" s="75" t="s">
        <v>1501</v>
      </c>
      <c r="G10" s="76" t="s">
        <v>1951</v>
      </c>
      <c r="H10" s="77" t="s">
        <v>1952</v>
      </c>
      <c r="I10" s="77" t="s">
        <v>2520</v>
      </c>
      <c r="J10" s="77" t="s">
        <v>2521</v>
      </c>
      <c r="K10" s="1079">
        <v>1</v>
      </c>
      <c r="L10" s="1045">
        <v>16</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2066</v>
      </c>
      <c r="AE10" s="77" t="s">
        <v>2067</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2443</v>
      </c>
      <c r="AE11" s="77" t="s">
        <v>2444</v>
      </c>
      <c r="AF11" s="77" t="s">
        <v>1501</v>
      </c>
    </row>
    <row r="12" spans="1:32" ht="12">
      <c r="A12" s="16"/>
      <c r="B12" s="16"/>
      <c r="C12" s="16"/>
      <c r="D12" s="16"/>
      <c r="F12" s="75" t="s">
        <v>1505</v>
      </c>
      <c r="G12" s="76" t="s">
        <v>1951</v>
      </c>
      <c r="H12" s="77"/>
      <c r="I12" s="77" t="s">
        <v>1951</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2200</v>
      </c>
      <c r="AE12" s="77" t="s">
        <v>2201</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2089</v>
      </c>
      <c r="AE14" s="77" t="s">
        <v>2090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1974</v>
      </c>
      <c r="AE17" s="77" t="s">
        <v>1975</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2295</v>
      </c>
      <c r="AE34" s="77" t="s">
        <v>2296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1859</v>
      </c>
      <c r="AE35" s="77" t="s">
        <v>1860</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2311</v>
      </c>
      <c r="AE40" s="77" t="s">
        <v>2312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1951</v>
      </c>
      <c r="AE47" s="77" t="s">
        <v>1952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2307</v>
      </c>
      <c r="AE57" s="77" t="s">
        <v>2308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2315</v>
      </c>
      <c r="AE59" s="77" t="s">
        <v>2316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2303</v>
      </c>
      <c r="AE64" s="77" t="s">
        <v>2304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2299</v>
      </c>
      <c r="AE68" s="77" t="s">
        <v>2300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練馬区</v>
      </c>
      <c r="K4" s="70" t="str">
        <f>HLOOKUP(K3,比較地域マスタ!$E$5:$L$6,2,0)</f>
        <v>13120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練馬区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122.97872544623105</v>
      </c>
      <c r="BB5" s="29"/>
      <c r="BC5" s="17"/>
      <c r="BD5" s="1005">
        <f>SUM(BC6:BC8)</f>
        <v>97.685698810579652</v>
      </c>
      <c r="BE5" s="29"/>
      <c r="BF5" s="17"/>
      <c r="BG5" s="1005">
        <f>AK35</f>
        <v>72.571779447904831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72.564360778395312</v>
      </c>
      <c r="BA6" s="17"/>
      <c r="BB6" s="29"/>
      <c r="BC6" s="1005">
        <f>O32</f>
        <v>55.499828573032381</v>
      </c>
      <c r="BD6" s="17"/>
      <c r="BE6" s="29"/>
      <c r="BF6" s="1005">
        <f>AK36</f>
        <v>28.419018036047326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39.924553068332003</v>
      </c>
      <c r="BA7" s="17"/>
      <c r="BB7" s="29"/>
      <c r="BC7" s="1005">
        <f>O33</f>
        <v>37.381144892123778</v>
      </c>
      <c r="BD7" s="17"/>
      <c r="BE7" s="29"/>
      <c r="BF7" s="1005">
        <f t="shared" ref="BF7:BF8" si="0">AK37</f>
        <v>32.580526836146156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10.48981159950374</v>
      </c>
      <c r="BA8" s="17"/>
      <c r="BB8" s="29"/>
      <c r="BC8" s="1005">
        <f>O34</f>
        <v>4.8047253454234884</v>
      </c>
      <c r="BD8" s="17"/>
      <c r="BE8" s="29"/>
      <c r="BF8" s="1005">
        <f t="shared" si="0"/>
        <v>11.572234575711347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2171.7552326400746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541.42442599654373</v>
      </c>
      <c r="BA9" s="1005">
        <f>AZ9</f>
        <v>541.42442599654373</v>
      </c>
      <c r="BB9" s="29"/>
      <c r="BC9" s="1005">
        <f>O35</f>
        <v>812.89339410144362</v>
      </c>
      <c r="BD9" s="1005">
        <f>BC9</f>
        <v>812.89339410144362</v>
      </c>
      <c r="BE9" s="29"/>
      <c r="BF9" s="1005">
        <f>AK39</f>
        <v>581.88754742301717</v>
      </c>
      <c r="BG9" s="1005">
        <f>AK39</f>
        <v>581.88754742301717</v>
      </c>
      <c r="BH9" s="29"/>
    </row>
    <row r="10" spans="1:62" ht="17.100000000000001" customHeight="1" thickBot="1">
      <c r="B10" s="323"/>
      <c r="C10" s="324"/>
      <c r="D10" s="326"/>
      <c r="E10" s="326"/>
      <c r="F10" s="326"/>
      <c r="G10" s="325"/>
      <c r="H10" s="325"/>
      <c r="I10" s="326"/>
      <c r="J10" s="327"/>
      <c r="K10" s="334"/>
      <c r="L10" s="246" t="s">
        <v>114</v>
      </c>
      <c r="M10" s="246"/>
      <c r="N10" s="563"/>
      <c r="O10" s="906">
        <f>SUM(O11:O13)</f>
        <v>122.97872544623105</v>
      </c>
      <c r="P10" s="453">
        <f t="shared" ref="P10:P22" si="1">O10/$O$9</f>
        <v>5.6626420693244091E-2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836.40932113142685</v>
      </c>
      <c r="BA10" s="1005">
        <f>AZ10</f>
        <v>836.40932113142685</v>
      </c>
      <c r="BB10" s="29"/>
      <c r="BC10" s="1005">
        <f>O36</f>
        <v>1028.2477424766009</v>
      </c>
      <c r="BD10" s="1005">
        <f>BC10</f>
        <v>1028.2477424766009</v>
      </c>
      <c r="BE10" s="29"/>
      <c r="BF10" s="1005">
        <f>AK40</f>
        <v>905.93633797724351</v>
      </c>
      <c r="BG10" s="1005">
        <f>AK40</f>
        <v>905.93633797724351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72.564360778395312</v>
      </c>
      <c r="P11" s="454">
        <f t="shared" si="1"/>
        <v>3.3412771240423397E-2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628.93877960488476</v>
      </c>
      <c r="BB11" s="29"/>
      <c r="BC11" s="1005"/>
      <c r="BD11" s="1005">
        <f>SUM(BC12:BC14)</f>
        <v>543.62200501143479</v>
      </c>
      <c r="BE11" s="29"/>
      <c r="BF11" s="17"/>
      <c r="BG11" s="1005">
        <f>AK41</f>
        <v>435.92163988303031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39.924553068332003</v>
      </c>
      <c r="P12" s="454">
        <f t="shared" si="1"/>
        <v>1.8383541786059419E-2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589.1254268455815</v>
      </c>
      <c r="BA12" s="17"/>
      <c r="BB12" s="29"/>
      <c r="BC12" s="1005">
        <f>O38</f>
        <v>488.60627628357054</v>
      </c>
      <c r="BD12" s="17"/>
      <c r="BE12" s="29"/>
      <c r="BF12" s="1005">
        <f>AK42</f>
        <v>392.42188907675063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10.48981159950374</v>
      </c>
      <c r="P13" s="454">
        <f t="shared" si="1"/>
        <v>4.8301076667612748E-3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39.8133527593032</v>
      </c>
      <c r="BA13" s="17"/>
      <c r="BB13" s="29"/>
      <c r="BC13" s="1005">
        <f>O41</f>
        <v>55.0157287278642</v>
      </c>
      <c r="BD13" s="17"/>
      <c r="BE13" s="29"/>
      <c r="BF13" s="1005">
        <f>AK45</f>
        <v>43.499750806279664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541.42442599654373</v>
      </c>
      <c r="P14" s="453">
        <f t="shared" si="1"/>
        <v>0.24930269206183334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836.40932113142685</v>
      </c>
      <c r="P15" s="453">
        <f t="shared" si="1"/>
        <v>0.38513056561841613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42.003980460988153</v>
      </c>
      <c r="BA15" s="1005">
        <f>AZ15</f>
        <v>42.003980460988153</v>
      </c>
      <c r="BB15" s="29"/>
      <c r="BC15" s="1005">
        <f>O43</f>
        <v>75.011388461712414</v>
      </c>
      <c r="BD15" s="1005">
        <f>BC15</f>
        <v>75.011388461712414</v>
      </c>
      <c r="BE15" s="29"/>
      <c r="BF15" s="1005">
        <f>AK47</f>
        <v>105.07194497155101</v>
      </c>
      <c r="BG15" s="1005">
        <f>AK47</f>
        <v>105.07194497155101</v>
      </c>
      <c r="BH15" s="29"/>
    </row>
    <row r="16" spans="1:62" ht="17.100000000000001" customHeight="1" thickBot="1">
      <c r="B16" s="323"/>
      <c r="C16" s="324"/>
      <c r="D16" s="326"/>
      <c r="E16" s="326"/>
      <c r="F16" s="326"/>
      <c r="G16" s="325"/>
      <c r="H16" s="325"/>
      <c r="I16" s="326"/>
      <c r="J16" s="327"/>
      <c r="K16" s="335"/>
      <c r="L16" s="246" t="s">
        <v>128</v>
      </c>
      <c r="M16" s="344"/>
      <c r="N16" s="345"/>
      <c r="O16" s="906">
        <f>SUM(O18:O21)</f>
        <v>628.93877960488476</v>
      </c>
      <c r="P16" s="453">
        <f t="shared" si="1"/>
        <v>0.28959929284494967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589.1254268455815</v>
      </c>
      <c r="P17" s="454">
        <f t="shared" si="1"/>
        <v>0.27126695402474821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381.02927355610939</v>
      </c>
      <c r="P18" s="454">
        <f t="shared" si="1"/>
        <v>0.17544761390670835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208.09615328947211</v>
      </c>
      <c r="P19" s="454">
        <f t="shared" si="1"/>
        <v>9.5819340118039872E-2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39.8133527593032</v>
      </c>
      <c r="P20" s="454">
        <f t="shared" si="1"/>
        <v>1.8332338820201417E-2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42.003980460988153</v>
      </c>
      <c r="P22" s="612">
        <f t="shared" si="1"/>
        <v>1.9341028781556746E-2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105.86769768634257</v>
      </c>
      <c r="AZ22" s="1005">
        <f t="shared" si="3"/>
        <v>94.050195282740304</v>
      </c>
      <c r="BA22" s="1005">
        <f t="shared" si="3"/>
        <v>109.08751691678626</v>
      </c>
      <c r="BB22" s="1005">
        <f t="shared" si="3"/>
        <v>97.452902737331172</v>
      </c>
      <c r="BC22" s="1005">
        <f t="shared" si="3"/>
        <v>97.685698810579652</v>
      </c>
      <c r="BD22" s="1005">
        <f t="shared" si="3"/>
        <v>85.759556818205724</v>
      </c>
      <c r="BE22" s="1005">
        <f t="shared" si="3"/>
        <v>100.29483666483394</v>
      </c>
      <c r="BF22" s="1005">
        <f t="shared" si="3"/>
        <v>94.924607360514912</v>
      </c>
      <c r="BG22" s="1005">
        <f t="shared" si="3"/>
        <v>88.955548477521418</v>
      </c>
      <c r="BH22" s="1005">
        <f t="shared" si="3"/>
        <v>84.723610590259355</v>
      </c>
      <c r="BI22" s="1005">
        <f t="shared" si="3"/>
        <v>79.815712655786328</v>
      </c>
      <c r="BJ22" s="1005">
        <f t="shared" si="3"/>
        <v>74.624598944763306</v>
      </c>
      <c r="BK22" s="1005">
        <f t="shared" si="3"/>
        <v>82.288614950158603</v>
      </c>
      <c r="BL22" s="1005">
        <f t="shared" si="3"/>
        <v>72.571779447904831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564.04090480691286</v>
      </c>
      <c r="AZ23" s="1005">
        <f t="shared" ref="AZ23:BL23" si="4">Y39</f>
        <v>570.60223583239815</v>
      </c>
      <c r="BA23" s="1005">
        <f t="shared" si="4"/>
        <v>725.5898104580084</v>
      </c>
      <c r="BB23" s="1005">
        <f t="shared" si="4"/>
        <v>763.98362826976506</v>
      </c>
      <c r="BC23" s="1005">
        <f t="shared" si="4"/>
        <v>812.89339410144362</v>
      </c>
      <c r="BD23" s="1005">
        <f t="shared" si="4"/>
        <v>768.35057591117322</v>
      </c>
      <c r="BE23" s="1005">
        <f t="shared" si="4"/>
        <v>817.47845800523464</v>
      </c>
      <c r="BF23" s="1005">
        <f t="shared" si="4"/>
        <v>629.66917458091643</v>
      </c>
      <c r="BG23" s="1005">
        <f t="shared" si="4"/>
        <v>631.71734763788436</v>
      </c>
      <c r="BH23" s="1005">
        <f t="shared" si="4"/>
        <v>626.90051290254348</v>
      </c>
      <c r="BI23" s="1005">
        <f t="shared" si="4"/>
        <v>606.55419158419477</v>
      </c>
      <c r="BJ23" s="1005">
        <f t="shared" si="4"/>
        <v>540.40637501665594</v>
      </c>
      <c r="BK23" s="1005">
        <f t="shared" si="4"/>
        <v>591.08138166414733</v>
      </c>
      <c r="BL23" s="1005">
        <f t="shared" si="4"/>
        <v>581.88754742301717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830.56839911493671</v>
      </c>
      <c r="AZ24" s="1005">
        <f t="shared" ref="AZ24:BL24" si="5">Y40</f>
        <v>846.35013622647523</v>
      </c>
      <c r="BA24" s="1005">
        <f t="shared" si="5"/>
        <v>983.12695008956814</v>
      </c>
      <c r="BB24" s="1005">
        <f t="shared" si="5"/>
        <v>1064.2524155760359</v>
      </c>
      <c r="BC24" s="1005">
        <f t="shared" si="5"/>
        <v>1028.2477424766009</v>
      </c>
      <c r="BD24" s="1005">
        <f t="shared" si="5"/>
        <v>932.14873434956996</v>
      </c>
      <c r="BE24" s="1005">
        <f t="shared" si="5"/>
        <v>940.78489665576183</v>
      </c>
      <c r="BF24" s="1005">
        <f t="shared" si="5"/>
        <v>905.09805989133679</v>
      </c>
      <c r="BG24" s="1005">
        <f t="shared" si="5"/>
        <v>936.41265739385005</v>
      </c>
      <c r="BH24" s="1005">
        <f t="shared" si="5"/>
        <v>902.69572274096208</v>
      </c>
      <c r="BI24" s="1005">
        <f t="shared" si="5"/>
        <v>862.07500200570075</v>
      </c>
      <c r="BJ24" s="1005">
        <f t="shared" si="5"/>
        <v>872.48754713335836</v>
      </c>
      <c r="BK24" s="1005">
        <f t="shared" si="5"/>
        <v>882.54789680569741</v>
      </c>
      <c r="BL24" s="1005">
        <f t="shared" si="5"/>
        <v>905.93633797724351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570.17585867570688</v>
      </c>
      <c r="AZ25" s="1005">
        <f t="shared" ref="AZ25:BL25" si="6">Y41</f>
        <v>567.63003246980804</v>
      </c>
      <c r="BA25" s="1005">
        <f t="shared" si="6"/>
        <v>558.58767158530918</v>
      </c>
      <c r="BB25" s="1005">
        <f t="shared" si="6"/>
        <v>559.33255756219091</v>
      </c>
      <c r="BC25" s="1005">
        <f t="shared" si="6"/>
        <v>543.62200501143479</v>
      </c>
      <c r="BD25" s="1005">
        <f t="shared" si="6"/>
        <v>523.29508483940526</v>
      </c>
      <c r="BE25" s="1005">
        <f t="shared" si="6"/>
        <v>518.04824964021213</v>
      </c>
      <c r="BF25" s="1005">
        <f t="shared" si="6"/>
        <v>505.55656134187473</v>
      </c>
      <c r="BG25" s="1005">
        <f t="shared" si="6"/>
        <v>496.09454209089444</v>
      </c>
      <c r="BH25" s="1005">
        <f t="shared" si="6"/>
        <v>484.50344364139784</v>
      </c>
      <c r="BI25" s="1005">
        <f t="shared" si="6"/>
        <v>474.28721777531047</v>
      </c>
      <c r="BJ25" s="1005">
        <f t="shared" si="6"/>
        <v>430.18075580099173</v>
      </c>
      <c r="BK25" s="1005">
        <f t="shared" si="6"/>
        <v>426.08810807715338</v>
      </c>
      <c r="BL25" s="1005">
        <f t="shared" si="6"/>
        <v>435.92163988303031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61.821150034399828</v>
      </c>
      <c r="AZ26" s="1005">
        <f t="shared" si="7"/>
        <v>64.310880631553076</v>
      </c>
      <c r="BA26" s="1005">
        <f t="shared" si="7"/>
        <v>61.303530639215467</v>
      </c>
      <c r="BB26" s="1005">
        <f t="shared" si="7"/>
        <v>67.340400013931216</v>
      </c>
      <c r="BC26" s="1005">
        <f t="shared" si="7"/>
        <v>75.011388461712414</v>
      </c>
      <c r="BD26" s="1005">
        <f t="shared" si="7"/>
        <v>70.063748637338065</v>
      </c>
      <c r="BE26" s="1005">
        <f t="shared" si="7"/>
        <v>74.97644478807932</v>
      </c>
      <c r="BF26" s="1005">
        <f t="shared" si="7"/>
        <v>94.613296559036428</v>
      </c>
      <c r="BG26" s="1005">
        <f t="shared" si="7"/>
        <v>97.965903759508393</v>
      </c>
      <c r="BH26" s="1005">
        <f t="shared" si="7"/>
        <v>101.18240748198789</v>
      </c>
      <c r="BI26" s="1005">
        <f t="shared" si="7"/>
        <v>105.13922018742248</v>
      </c>
      <c r="BJ26" s="1005">
        <f t="shared" si="7"/>
        <v>97.938603188418043</v>
      </c>
      <c r="BK26" s="1005">
        <f t="shared" si="7"/>
        <v>94.443890525813472</v>
      </c>
      <c r="BL26" s="1005">
        <f t="shared" si="7"/>
        <v>105.07194497155101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2132.474010318299</v>
      </c>
      <c r="AZ27" s="1005">
        <f t="shared" si="8"/>
        <v>2142.9434804429748</v>
      </c>
      <c r="BA27" s="1005">
        <f t="shared" si="8"/>
        <v>2437.6954796888872</v>
      </c>
      <c r="BB27" s="1005">
        <f t="shared" si="8"/>
        <v>2552.3619041592542</v>
      </c>
      <c r="BC27" s="1005">
        <f t="shared" si="8"/>
        <v>2557.4602288617716</v>
      </c>
      <c r="BD27" s="1005">
        <f t="shared" si="8"/>
        <v>2379.617700555692</v>
      </c>
      <c r="BE27" s="1005">
        <f t="shared" si="8"/>
        <v>2451.5828857541219</v>
      </c>
      <c r="BF27" s="1005">
        <f t="shared" si="8"/>
        <v>2229.8616997336794</v>
      </c>
      <c r="BG27" s="1005">
        <f t="shared" si="8"/>
        <v>2251.1459993596586</v>
      </c>
      <c r="BH27" s="1005">
        <f t="shared" si="8"/>
        <v>2200.0056973571509</v>
      </c>
      <c r="BI27" s="1005">
        <f t="shared" si="8"/>
        <v>2127.8713442084149</v>
      </c>
      <c r="BJ27" s="1005">
        <f t="shared" si="8"/>
        <v>2015.6378800841874</v>
      </c>
      <c r="BK27" s="1005">
        <f t="shared" si="8"/>
        <v>2076.4498920229703</v>
      </c>
      <c r="BL27" s="1005">
        <f t="shared" si="8"/>
        <v>2101.3892497027468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2557.4602288617716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97.685698810579652</v>
      </c>
      <c r="P31" s="453">
        <f t="shared" ref="P31:P43" si="9">O31/$O$30</f>
        <v>3.8196370644659389E-2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55.499828573032381</v>
      </c>
      <c r="P32" s="454">
        <f t="shared" si="9"/>
        <v>2.1701150206247098E-2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37.381144892123778</v>
      </c>
      <c r="P33" s="454">
        <f t="shared" si="9"/>
        <v>1.4616510736028418E-2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4.8047253454234884</v>
      </c>
      <c r="P34" s="454">
        <f t="shared" si="9"/>
        <v>1.8787097023838721E-3</v>
      </c>
      <c r="Q34" s="328"/>
      <c r="R34" s="13"/>
      <c r="S34" s="323"/>
      <c r="T34" s="563" t="s">
        <v>112</v>
      </c>
      <c r="U34" s="332"/>
      <c r="V34" s="332"/>
      <c r="W34" s="332"/>
      <c r="X34" s="893">
        <f>X35+X39+X40+X41+X47</f>
        <v>2132.474010318299</v>
      </c>
      <c r="Y34" s="894">
        <f t="shared" ref="Y34:AK34" si="10">Y35+Y39+Y40+Y41+Y47</f>
        <v>2142.9434804429748</v>
      </c>
      <c r="Z34" s="894">
        <f t="shared" si="10"/>
        <v>2437.6954796888872</v>
      </c>
      <c r="AA34" s="894">
        <f t="shared" si="10"/>
        <v>2552.3619041592542</v>
      </c>
      <c r="AB34" s="894">
        <f t="shared" si="10"/>
        <v>2557.4602288617716</v>
      </c>
      <c r="AC34" s="894">
        <f t="shared" si="10"/>
        <v>2379.617700555692</v>
      </c>
      <c r="AD34" s="894">
        <f t="shared" si="10"/>
        <v>2451.5828857541219</v>
      </c>
      <c r="AE34" s="894">
        <f t="shared" si="10"/>
        <v>2229.8616997336794</v>
      </c>
      <c r="AF34" s="894">
        <f t="shared" si="10"/>
        <v>2251.1459993596586</v>
      </c>
      <c r="AG34" s="894">
        <f t="shared" si="10"/>
        <v>2200.0056973571509</v>
      </c>
      <c r="AH34" s="894">
        <f t="shared" si="10"/>
        <v>2127.8713442084149</v>
      </c>
      <c r="AI34" s="894">
        <f t="shared" si="10"/>
        <v>2015.6378800841874</v>
      </c>
      <c r="AJ34" s="894">
        <f t="shared" si="10"/>
        <v>2076.4498920229703</v>
      </c>
      <c r="AK34" s="895">
        <f t="shared" si="10"/>
        <v>2101.3892497027468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812.89339410144362</v>
      </c>
      <c r="P35" s="453">
        <f t="shared" si="9"/>
        <v>0.31785182226009889</v>
      </c>
      <c r="Q35" s="328"/>
      <c r="R35" s="13"/>
      <c r="S35" s="323"/>
      <c r="T35" s="334"/>
      <c r="U35" s="246" t="s">
        <v>114</v>
      </c>
      <c r="V35" s="344"/>
      <c r="W35" s="344"/>
      <c r="X35" s="896">
        <f>SUM(X36:X38)</f>
        <v>105.86769768634257</v>
      </c>
      <c r="Y35" s="897">
        <f t="shared" ref="Y35:AK35" si="11">SUM(Y36:Y38)</f>
        <v>94.050195282740304</v>
      </c>
      <c r="Z35" s="897">
        <f t="shared" si="11"/>
        <v>109.08751691678626</v>
      </c>
      <c r="AA35" s="897">
        <f t="shared" si="11"/>
        <v>97.452902737331172</v>
      </c>
      <c r="AB35" s="897">
        <f t="shared" si="11"/>
        <v>97.685698810579652</v>
      </c>
      <c r="AC35" s="897">
        <f t="shared" si="11"/>
        <v>85.759556818205724</v>
      </c>
      <c r="AD35" s="897">
        <f t="shared" si="11"/>
        <v>100.29483666483394</v>
      </c>
      <c r="AE35" s="897">
        <f t="shared" si="11"/>
        <v>94.924607360514912</v>
      </c>
      <c r="AF35" s="897">
        <f t="shared" si="11"/>
        <v>88.955548477521418</v>
      </c>
      <c r="AG35" s="897">
        <f t="shared" si="11"/>
        <v>84.723610590259355</v>
      </c>
      <c r="AH35" s="897">
        <f t="shared" si="11"/>
        <v>79.815712655786328</v>
      </c>
      <c r="AI35" s="897">
        <f t="shared" si="11"/>
        <v>74.624598944763306</v>
      </c>
      <c r="AJ35" s="897">
        <f t="shared" si="11"/>
        <v>82.288614950158603</v>
      </c>
      <c r="AK35" s="898">
        <f t="shared" si="11"/>
        <v>72.571779447904831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1028.2477424766009</v>
      </c>
      <c r="P36" s="453">
        <f t="shared" si="9"/>
        <v>0.40205815553747043</v>
      </c>
      <c r="Q36" s="328"/>
      <c r="R36" s="13"/>
      <c r="S36" s="356" t="s">
        <v>184</v>
      </c>
      <c r="T36" s="335"/>
      <c r="U36" s="346"/>
      <c r="V36" s="336" t="s">
        <v>184</v>
      </c>
      <c r="W36" s="357"/>
      <c r="X36" s="899">
        <f>VLOOKUP(年度マスタ!$K$4&amp;"_"&amp;X$33,データシート1!$A:$BT,MATCH("aa_"&amp;$S36,データシート1!$A$1:$BT$1,0),0)</f>
        <v>60.539318639710778</v>
      </c>
      <c r="Y36" s="900">
        <f>VLOOKUP(年度マスタ!$K$4&amp;"_"&amp;Y$33,データシート1!$A:$BT,MATCH("aa_"&amp;$S36,データシート1!$A$1:$BT$1,0),0)</f>
        <v>52.931772001756983</v>
      </c>
      <c r="Z36" s="900">
        <f>VLOOKUP(年度マスタ!$K$4&amp;"_"&amp;Z$33,データシート1!$A:$BT,MATCH("aa_"&amp;$S36,データシート1!$A$1:$BT$1,0),0)</f>
        <v>59.847063193963258</v>
      </c>
      <c r="AA36" s="900">
        <f>VLOOKUP(年度マスタ!$K$4&amp;"_"&amp;AA$33,データシート1!$A:$BT,MATCH("aa_"&amp;$S36,データシート1!$A$1:$BT$1,0),0)</f>
        <v>48.86148466752519</v>
      </c>
      <c r="AB36" s="900">
        <f>VLOOKUP(年度マスタ!$K$4&amp;"_"&amp;AB$33,データシート1!$A:$BT,MATCH("aa_"&amp;$S36,データシート1!$A$1:$BT$1,0),0)</f>
        <v>55.499828573032381</v>
      </c>
      <c r="AC36" s="900">
        <f>VLOOKUP(年度マスタ!$K$4&amp;"_"&amp;AC$33,データシート1!$A:$BT,MATCH("aa_"&amp;$S36,データシート1!$A$1:$BT$1,0),0)</f>
        <v>41.511232339500808</v>
      </c>
      <c r="AD36" s="900">
        <f>VLOOKUP(年度マスタ!$K$4&amp;"_"&amp;AD$33,データシート1!$A:$BT,MATCH("aa_"&amp;$S36,データシート1!$A$1:$BT$1,0),0)</f>
        <v>51.066583829820779</v>
      </c>
      <c r="AE36" s="900">
        <f>VLOOKUP(年度マスタ!$K$4&amp;"_"&amp;AE$33,データシート1!$A:$BT,MATCH("aa_"&amp;$S36,データシート1!$A$1:$BT$1,0),0)</f>
        <v>42.741189189723833</v>
      </c>
      <c r="AF36" s="900">
        <f>VLOOKUP(年度マスタ!$K$4&amp;"_"&amp;AF$33,データシート1!$A:$BT,MATCH("aa_"&amp;$S36,データシート1!$A$1:$BT$1,0),0)</f>
        <v>38.901888350069719</v>
      </c>
      <c r="AG36" s="900">
        <f>VLOOKUP(年度マスタ!$K$4&amp;"_"&amp;AG$33,データシート1!$A:$BT,MATCH("aa_"&amp;$S36,データシート1!$A$1:$BT$1,0),0)</f>
        <v>37.743978884401031</v>
      </c>
      <c r="AH36" s="900">
        <f>VLOOKUP(年度マスタ!$K$4&amp;"_"&amp;AH$33,データシート1!$A:$BT,MATCH("aa_"&amp;$S36,データシート1!$A$1:$BT$1,0),0)</f>
        <v>35.879499613561833</v>
      </c>
      <c r="AI36" s="900">
        <f>VLOOKUP(年度マスタ!$K$4&amp;"_"&amp;AI$33,データシート1!$A:$BT,MATCH("aa_"&amp;$S36,データシート1!$A$1:$BT$1,0),0)</f>
        <v>32.206262031643199</v>
      </c>
      <c r="AJ36" s="900">
        <f>VLOOKUP(年度マスタ!$K$4&amp;"_"&amp;AJ$33,データシート1!$A:$BT,MATCH("aa_"&amp;$S36,データシート1!$A$1:$BT$1,0),0)</f>
        <v>34.570614515614054</v>
      </c>
      <c r="AK36" s="901">
        <f>VLOOKUP(年度マスタ!$K$4&amp;"_"&amp;AK$33,データシート1!$A:$BT,MATCH("aa_"&amp;$S36,データシート1!$A$1:$BT$1,0),0)</f>
        <v>28.419018036047326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543.62200501143479</v>
      </c>
      <c r="P37" s="453">
        <f t="shared" si="9"/>
        <v>0.21256322928367893</v>
      </c>
      <c r="Q37" s="328"/>
      <c r="R37" s="13"/>
      <c r="S37" s="356" t="s">
        <v>187</v>
      </c>
      <c r="T37" s="335"/>
      <c r="U37" s="346"/>
      <c r="V37" s="336" t="s">
        <v>194</v>
      </c>
      <c r="W37" s="357"/>
      <c r="X37" s="899">
        <f>VLOOKUP(年度マスタ!$K$4&amp;"_"&amp;X$33,データシート1!$A:$BT,MATCH("aa_"&amp;$S37,データシート1!$A$1:$BT$1,0),0)</f>
        <v>32.471770067895449</v>
      </c>
      <c r="Y37" s="900">
        <f>VLOOKUP(年度マスタ!$K$4&amp;"_"&amp;Y$33,データシート1!$A:$BT,MATCH("aa_"&amp;$S37,データシート1!$A$1:$BT$1,0),0)</f>
        <v>29.109671335955031</v>
      </c>
      <c r="Z37" s="900">
        <f>VLOOKUP(年度マスタ!$K$4&amp;"_"&amp;Z$33,データシート1!$A:$BT,MATCH("aa_"&amp;$S37,データシート1!$A$1:$BT$1,0),0)</f>
        <v>43.945453090529163</v>
      </c>
      <c r="AA37" s="900">
        <f>VLOOKUP(年度マスタ!$K$4&amp;"_"&amp;AA$33,データシート1!$A:$BT,MATCH("aa_"&amp;$S37,データシート1!$A$1:$BT$1,0),0)</f>
        <v>43.349088752817217</v>
      </c>
      <c r="AB37" s="900">
        <f>VLOOKUP(年度マスタ!$K$4&amp;"_"&amp;AB$33,データシート1!$A:$BT,MATCH("aa_"&amp;$S37,データシート1!$A$1:$BT$1,0),0)</f>
        <v>37.381144892123778</v>
      </c>
      <c r="AC37" s="900">
        <f>VLOOKUP(年度マスタ!$K$4&amp;"_"&amp;AC$33,データシート1!$A:$BT,MATCH("aa_"&amp;$S37,データシート1!$A$1:$BT$1,0),0)</f>
        <v>32.390220565647518</v>
      </c>
      <c r="AD37" s="900">
        <f>VLOOKUP(年度マスタ!$K$4&amp;"_"&amp;AD$33,データシート1!$A:$BT,MATCH("aa_"&amp;$S37,データシート1!$A$1:$BT$1,0),0)</f>
        <v>34.447440982591672</v>
      </c>
      <c r="AE37" s="900">
        <f>VLOOKUP(年度マスタ!$K$4&amp;"_"&amp;AE$33,データシート1!$A:$BT,MATCH("aa_"&amp;$S37,データシート1!$A$1:$BT$1,0),0)</f>
        <v>35.48046263607911</v>
      </c>
      <c r="AF37" s="900">
        <f>VLOOKUP(年度マスタ!$K$4&amp;"_"&amp;AF$33,データシート1!$A:$BT,MATCH("aa_"&amp;$S37,データシート1!$A$1:$BT$1,0),0)</f>
        <v>36.297136241687326</v>
      </c>
      <c r="AG37" s="900">
        <f>VLOOKUP(年度マスタ!$K$4&amp;"_"&amp;AG$33,データシート1!$A:$BT,MATCH("aa_"&amp;$S37,データシート1!$A$1:$BT$1,0),0)</f>
        <v>34.123746898178368</v>
      </c>
      <c r="AH37" s="900">
        <f>VLOOKUP(年度マスタ!$K$4&amp;"_"&amp;AH$33,データシート1!$A:$BT,MATCH("aa_"&amp;$S37,データシート1!$A$1:$BT$1,0),0)</f>
        <v>30.90114906892682</v>
      </c>
      <c r="AI37" s="900">
        <f>VLOOKUP(年度マスタ!$K$4&amp;"_"&amp;AI$33,データシート1!$A:$BT,MATCH("aa_"&amp;$S37,データシート1!$A$1:$BT$1,0),0)</f>
        <v>30.136558692373647</v>
      </c>
      <c r="AJ37" s="900">
        <f>VLOOKUP(年度マスタ!$K$4&amp;"_"&amp;AJ$33,データシート1!$A:$BT,MATCH("aa_"&amp;$S37,データシート1!$A$1:$BT$1,0),0)</f>
        <v>34.516790560463434</v>
      </c>
      <c r="AK37" s="901">
        <f>VLOOKUP(年度マスタ!$K$4&amp;"_"&amp;AK$33,データシート1!$A:$BT,MATCH("aa_"&amp;$S37,データシート1!$A$1:$BT$1,0),0)</f>
        <v>32.580526836146156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488.60627628357054</v>
      </c>
      <c r="P38" s="454">
        <f t="shared" si="9"/>
        <v>0.1910513683730013</v>
      </c>
      <c r="Q38" s="328"/>
      <c r="R38" s="13"/>
      <c r="S38" s="356" t="s">
        <v>188</v>
      </c>
      <c r="T38" s="335"/>
      <c r="U38" s="348"/>
      <c r="V38" s="358" t="s">
        <v>197</v>
      </c>
      <c r="W38" s="358"/>
      <c r="X38" s="899">
        <f>VLOOKUP(年度マスタ!$K$4&amp;"_"&amp;X$33,データシート1!$A:$BT,MATCH("aa_"&amp;$S38,データシート1!$A$1:$BT$1,0),0)</f>
        <v>12.856608978736331</v>
      </c>
      <c r="Y38" s="900">
        <f>VLOOKUP(年度マスタ!$K$4&amp;"_"&amp;Y$33,データシート1!$A:$BT,MATCH("aa_"&amp;$S38,データシート1!$A$1:$BT$1,0),0)</f>
        <v>12.008751945028299</v>
      </c>
      <c r="Z38" s="900">
        <f>VLOOKUP(年度マスタ!$K$4&amp;"_"&amp;Z$33,データシート1!$A:$BT,MATCH("aa_"&amp;$S38,データシート1!$A$1:$BT$1,0),0)</f>
        <v>5.2950006322938421</v>
      </c>
      <c r="AA38" s="900">
        <f>VLOOKUP(年度マスタ!$K$4&amp;"_"&amp;AA$33,データシート1!$A:$BT,MATCH("aa_"&amp;$S38,データシート1!$A$1:$BT$1,0),0)</f>
        <v>5.2423293169887684</v>
      </c>
      <c r="AB38" s="900">
        <f>VLOOKUP(年度マスタ!$K$4&amp;"_"&amp;AB$33,データシート1!$A:$BT,MATCH("aa_"&amp;$S38,データシート1!$A$1:$BT$1,0),0)</f>
        <v>4.8047253454234884</v>
      </c>
      <c r="AC38" s="900">
        <f>VLOOKUP(年度マスタ!$K$4&amp;"_"&amp;AC$33,データシート1!$A:$BT,MATCH("aa_"&amp;$S38,データシート1!$A$1:$BT$1,0),0)</f>
        <v>11.858103913057411</v>
      </c>
      <c r="AD38" s="900">
        <f>VLOOKUP(年度マスタ!$K$4&amp;"_"&amp;AD$33,データシート1!$A:$BT,MATCH("aa_"&amp;$S38,データシート1!$A$1:$BT$1,0),0)</f>
        <v>14.780811852421481</v>
      </c>
      <c r="AE38" s="900">
        <f>VLOOKUP(年度マスタ!$K$4&amp;"_"&amp;AE$33,データシート1!$A:$BT,MATCH("aa_"&amp;$S38,データシート1!$A$1:$BT$1,0),0)</f>
        <v>16.702955534711958</v>
      </c>
      <c r="AF38" s="900">
        <f>VLOOKUP(年度マスタ!$K$4&amp;"_"&amp;AF$33,データシート1!$A:$BT,MATCH("aa_"&amp;$S38,データシート1!$A$1:$BT$1,0),0)</f>
        <v>13.756523885764372</v>
      </c>
      <c r="AG38" s="900">
        <f>VLOOKUP(年度マスタ!$K$4&amp;"_"&amp;AG$33,データシート1!$A:$BT,MATCH("aa_"&amp;$S38,データシート1!$A$1:$BT$1,0),0)</f>
        <v>12.855884807679951</v>
      </c>
      <c r="AH38" s="900">
        <f>VLOOKUP(年度マスタ!$K$4&amp;"_"&amp;AH$33,データシート1!$A:$BT,MATCH("aa_"&amp;$S38,データシート1!$A$1:$BT$1,0),0)</f>
        <v>13.035063973297678</v>
      </c>
      <c r="AI38" s="900">
        <f>VLOOKUP(年度マスタ!$K$4&amp;"_"&amp;AI$33,データシート1!$A:$BT,MATCH("aa_"&amp;$S38,データシート1!$A$1:$BT$1,0),0)</f>
        <v>12.281778220746457</v>
      </c>
      <c r="AJ38" s="900">
        <f>VLOOKUP(年度マスタ!$K$4&amp;"_"&amp;AJ$33,データシート1!$A:$BT,MATCH("aa_"&amp;$S38,データシート1!$A$1:$BT$1,0),0)</f>
        <v>13.201209874081119</v>
      </c>
      <c r="AK38" s="901">
        <f>VLOOKUP(年度マスタ!$K$4&amp;"_"&amp;AK$33,データシート1!$A:$BT,MATCH("aa_"&amp;$S38,データシート1!$A$1:$BT$1,0),0)</f>
        <v>11.572234575711347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312.79444312313598</v>
      </c>
      <c r="P39" s="454">
        <f t="shared" si="9"/>
        <v>0.12230666955956883</v>
      </c>
      <c r="Q39" s="328"/>
      <c r="R39" s="13"/>
      <c r="S39" s="356" t="s">
        <v>189</v>
      </c>
      <c r="T39" s="335"/>
      <c r="U39" s="343" t="s">
        <v>199</v>
      </c>
      <c r="V39" s="344"/>
      <c r="W39" s="344"/>
      <c r="X39" s="896">
        <f>VLOOKUP(年度マスタ!$K$4&amp;"_"&amp;X$33,データシート1!$A:$BT,MATCH("aa_"&amp;$S39,データシート1!$A$1:$BT$1,0),0)</f>
        <v>564.04090480691286</v>
      </c>
      <c r="Y39" s="897">
        <f>VLOOKUP(年度マスタ!$K$4&amp;"_"&amp;Y$33,データシート1!$A:$BT,MATCH("aa_"&amp;$S39,データシート1!$A$1:$BT$1,0),0)</f>
        <v>570.60223583239815</v>
      </c>
      <c r="Z39" s="897">
        <f>VLOOKUP(年度マスタ!$K$4&amp;"_"&amp;Z$33,データシート1!$A:$BT,MATCH("aa_"&amp;$S39,データシート1!$A$1:$BT$1,0),0)</f>
        <v>725.5898104580084</v>
      </c>
      <c r="AA39" s="897">
        <f>VLOOKUP(年度マスタ!$K$4&amp;"_"&amp;AA$33,データシート1!$A:$BT,MATCH("aa_"&amp;$S39,データシート1!$A$1:$BT$1,0),0)</f>
        <v>763.98362826976506</v>
      </c>
      <c r="AB39" s="897">
        <f>VLOOKUP(年度マスタ!$K$4&amp;"_"&amp;AB$33,データシート1!$A:$BT,MATCH("aa_"&amp;$S39,データシート1!$A$1:$BT$1,0),0)</f>
        <v>812.89339410144362</v>
      </c>
      <c r="AC39" s="897">
        <f>VLOOKUP(年度マスタ!$K$4&amp;"_"&amp;AC$33,データシート1!$A:$BT,MATCH("aa_"&amp;$S39,データシート1!$A$1:$BT$1,0),0)</f>
        <v>768.35057591117322</v>
      </c>
      <c r="AD39" s="897">
        <f>VLOOKUP(年度マスタ!$K$4&amp;"_"&amp;AD$33,データシート1!$A:$BT,MATCH("aa_"&amp;$S39,データシート1!$A$1:$BT$1,0),0)</f>
        <v>817.47845800523464</v>
      </c>
      <c r="AE39" s="897">
        <f>VLOOKUP(年度マスタ!$K$4&amp;"_"&amp;AE$33,データシート1!$A:$BT,MATCH("aa_"&amp;$S39,データシート1!$A$1:$BT$1,0),0)</f>
        <v>629.66917458091643</v>
      </c>
      <c r="AF39" s="897">
        <f>VLOOKUP(年度マスタ!$K$4&amp;"_"&amp;AF$33,データシート1!$A:$BT,MATCH("aa_"&amp;$S39,データシート1!$A$1:$BT$1,0),0)</f>
        <v>631.71734763788436</v>
      </c>
      <c r="AG39" s="897">
        <f>VLOOKUP(年度マスタ!$K$4&amp;"_"&amp;AG$33,データシート1!$A:$BT,MATCH("aa_"&amp;$S39,データシート1!$A$1:$BT$1,0),0)</f>
        <v>626.90051290254348</v>
      </c>
      <c r="AH39" s="897">
        <f>VLOOKUP(年度マスタ!$K$4&amp;"_"&amp;AH$33,データシート1!$A:$BT,MATCH("aa_"&amp;$S39,データシート1!$A$1:$BT$1,0),0)</f>
        <v>606.55419158419477</v>
      </c>
      <c r="AI39" s="897">
        <f>VLOOKUP(年度マスタ!$K$4&amp;"_"&amp;AI$33,データシート1!$A:$BT,MATCH("aa_"&amp;$S39,データシート1!$A$1:$BT$1,0),0)</f>
        <v>540.40637501665594</v>
      </c>
      <c r="AJ39" s="897">
        <f>VLOOKUP(年度マスタ!$K$4&amp;"_"&amp;AJ$33,データシート1!$A:$BT,MATCH("aa_"&amp;$S39,データシート1!$A$1:$BT$1,0),0)</f>
        <v>591.08138166414733</v>
      </c>
      <c r="AK39" s="898">
        <f>VLOOKUP(年度マスタ!$K$4&amp;"_"&amp;AK$33,データシート1!$A:$BT,MATCH("aa_"&amp;$S39,データシート1!$A$1:$BT$1,0),0)</f>
        <v>581.88754742301717</v>
      </c>
      <c r="AL39" s="330"/>
      <c r="AW39" s="17" t="str">
        <f>年度マスタ!K4</f>
        <v>13120</v>
      </c>
      <c r="AX39" s="17" t="s">
        <v>200</v>
      </c>
      <c r="AY39" s="17">
        <f>VLOOKUP($AW39&amp;"_"&amp;$AY$34,データシート1!$A:$BT,MATCH($AY$31&amp;"_"&amp;AY$36,データシート1!$A$1:$BT$1,0),0)</f>
        <v>28.419018036047326</v>
      </c>
      <c r="AZ39" s="17">
        <f>VLOOKUP($AW39&amp;"_"&amp;$AY$34,データシート1!$A:$BT,MATCH($AY$31&amp;"_"&amp;AZ$36,データシート1!$A$1:$BT$1,0),0)</f>
        <v>32.580526836146156</v>
      </c>
      <c r="BA39" s="17">
        <f>VLOOKUP($AW39&amp;"_"&amp;$AY$34,データシート1!$A:$BT,MATCH($AY$31&amp;"_"&amp;BA$36,データシート1!$A$1:$BT$1,0),0)</f>
        <v>11.572234575711347</v>
      </c>
      <c r="BB39" s="17">
        <f>VLOOKUP($AW39&amp;"_"&amp;$AY$34,データシート1!$A:$BT,MATCH($AY$31&amp;"_"&amp;BB$36,データシート1!$A$1:$BT$1,0),0)</f>
        <v>581.88754742301717</v>
      </c>
      <c r="BC39" s="17">
        <f>VLOOKUP($AW39&amp;"_"&amp;$AY$34,データシート1!$A:$BT,MATCH($AY$31&amp;"_"&amp;BC$36,データシート1!$A$1:$BT$1,0),0)</f>
        <v>905.93633797724351</v>
      </c>
      <c r="BD39" s="17">
        <f>VLOOKUP($AW39&amp;"_"&amp;$AY$34,データシート1!$A:$BT,MATCH($AY$31&amp;"_"&amp;BD$36,データシート1!$A$1:$BT$1,0),0)</f>
        <v>237.67439763757204</v>
      </c>
      <c r="BE39" s="17">
        <f>VLOOKUP($AW39&amp;"_"&amp;$AY$34,データシート1!$A:$BT,MATCH($AY$31&amp;"_"&amp;BE$36,データシート1!$A$1:$BT$1,0),0)</f>
        <v>154.74749143917856</v>
      </c>
      <c r="BF39" s="17">
        <f>VLOOKUP($AW39&amp;"_"&amp;$AY$34,データシート1!$A:$BT,MATCH($AY$31&amp;"_"&amp;BF$36,データシート1!$A$1:$BT$1,0),0)</f>
        <v>43.499750806279664</v>
      </c>
      <c r="BG39" s="17">
        <f>VLOOKUP($AW39&amp;"_"&amp;$AY$34,データシート1!$A:$BT,MATCH($AY$31&amp;"_"&amp;BG$36,データシート1!$A$1:$BT$1,0),0)</f>
        <v>0</v>
      </c>
      <c r="BH39" s="17">
        <f>VLOOKUP($AW39&amp;"_"&amp;$AY$34,データシート1!$A:$BT,MATCH($AY$31&amp;"_"&amp;BH$36,データシート1!$A$1:$BT$1,0),0)</f>
        <v>105.07194497155101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175.81183316043459</v>
      </c>
      <c r="P40" s="454">
        <f t="shared" si="9"/>
        <v>6.8744698813432481E-2</v>
      </c>
      <c r="Q40" s="328"/>
      <c r="R40" s="13"/>
      <c r="S40" s="356" t="s">
        <v>165</v>
      </c>
      <c r="T40" s="335"/>
      <c r="U40" s="343" t="s">
        <v>165</v>
      </c>
      <c r="V40" s="344"/>
      <c r="W40" s="344"/>
      <c r="X40" s="896">
        <f>VLOOKUP(年度マスタ!$K$4&amp;"_"&amp;X$33,データシート1!$A:$BT,MATCH("aa_"&amp;$S40,データシート1!$A$1:$BT$1,0),0)</f>
        <v>830.56839911493671</v>
      </c>
      <c r="Y40" s="897">
        <f>VLOOKUP(年度マスタ!$K$4&amp;"_"&amp;Y$33,データシート1!$A:$BT,MATCH("aa_"&amp;$S40,データシート1!$A$1:$BT$1,0),0)</f>
        <v>846.35013622647523</v>
      </c>
      <c r="Z40" s="897">
        <f>VLOOKUP(年度マスタ!$K$4&amp;"_"&amp;Z$33,データシート1!$A:$BT,MATCH("aa_"&amp;$S40,データシート1!$A$1:$BT$1,0),0)</f>
        <v>983.12695008956814</v>
      </c>
      <c r="AA40" s="897">
        <f>VLOOKUP(年度マスタ!$K$4&amp;"_"&amp;AA$33,データシート1!$A:$BT,MATCH("aa_"&amp;$S40,データシート1!$A$1:$BT$1,0),0)</f>
        <v>1064.2524155760359</v>
      </c>
      <c r="AB40" s="897">
        <f>VLOOKUP(年度マスタ!$K$4&amp;"_"&amp;AB$33,データシート1!$A:$BT,MATCH("aa_"&amp;$S40,データシート1!$A$1:$BT$1,0),0)</f>
        <v>1028.2477424766009</v>
      </c>
      <c r="AC40" s="897">
        <f>VLOOKUP(年度マスタ!$K$4&amp;"_"&amp;AC$33,データシート1!$A:$BT,MATCH("aa_"&amp;$S40,データシート1!$A$1:$BT$1,0),0)</f>
        <v>932.14873434956996</v>
      </c>
      <c r="AD40" s="897">
        <f>VLOOKUP(年度マスタ!$K$4&amp;"_"&amp;AD$33,データシート1!$A:$BT,MATCH("aa_"&amp;$S40,データシート1!$A$1:$BT$1,0),0)</f>
        <v>940.78489665576183</v>
      </c>
      <c r="AE40" s="897">
        <f>VLOOKUP(年度マスタ!$K$4&amp;"_"&amp;AE$33,データシート1!$A:$BT,MATCH("aa_"&amp;$S40,データシート1!$A$1:$BT$1,0),0)</f>
        <v>905.09805989133679</v>
      </c>
      <c r="AF40" s="897">
        <f>VLOOKUP(年度マスタ!$K$4&amp;"_"&amp;AF$33,データシート1!$A:$BT,MATCH("aa_"&amp;$S40,データシート1!$A$1:$BT$1,0),0)</f>
        <v>936.41265739385005</v>
      </c>
      <c r="AG40" s="897">
        <f>VLOOKUP(年度マスタ!$K$4&amp;"_"&amp;AG$33,データシート1!$A:$BT,MATCH("aa_"&amp;$S40,データシート1!$A$1:$BT$1,0),0)</f>
        <v>902.69572274096208</v>
      </c>
      <c r="AH40" s="897">
        <f>VLOOKUP(年度マスタ!$K$4&amp;"_"&amp;AH$33,データシート1!$A:$BT,MATCH("aa_"&amp;$S40,データシート1!$A$1:$BT$1,0),0)</f>
        <v>862.07500200570075</v>
      </c>
      <c r="AI40" s="897">
        <f>VLOOKUP(年度マスタ!$K$4&amp;"_"&amp;AI$33,データシート1!$A:$BT,MATCH("aa_"&amp;$S40,データシート1!$A$1:$BT$1,0),0)</f>
        <v>872.48754713335836</v>
      </c>
      <c r="AJ40" s="897">
        <f>VLOOKUP(年度マスタ!$K$4&amp;"_"&amp;AJ$33,データシート1!$A:$BT,MATCH("aa_"&amp;$S40,データシート1!$A$1:$BT$1,0),0)</f>
        <v>882.54789680569741</v>
      </c>
      <c r="AK40" s="898">
        <f>VLOOKUP(年度マスタ!$K$4&amp;"_"&amp;AK$33,データシート1!$A:$BT,MATCH("aa_"&amp;$S40,データシート1!$A$1:$BT$1,0),0)</f>
        <v>905.93633797724351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55.0157287278642</v>
      </c>
      <c r="P41" s="454">
        <f t="shared" si="9"/>
        <v>2.1511860910677628E-2</v>
      </c>
      <c r="Q41" s="328"/>
      <c r="R41" s="13"/>
      <c r="S41" s="356" t="s">
        <v>201</v>
      </c>
      <c r="T41" s="335"/>
      <c r="U41" s="246" t="s">
        <v>128</v>
      </c>
      <c r="V41" s="344"/>
      <c r="W41" s="344"/>
      <c r="X41" s="896">
        <f>X42+X45+X46</f>
        <v>570.17585867570688</v>
      </c>
      <c r="Y41" s="897">
        <f t="shared" ref="Y41:AH41" si="12">Y42+Y45+Y46</f>
        <v>567.63003246980804</v>
      </c>
      <c r="Z41" s="897">
        <f t="shared" si="12"/>
        <v>558.58767158530918</v>
      </c>
      <c r="AA41" s="897">
        <f t="shared" si="12"/>
        <v>559.33255756219091</v>
      </c>
      <c r="AB41" s="897">
        <f t="shared" si="12"/>
        <v>543.62200501143479</v>
      </c>
      <c r="AC41" s="897">
        <f t="shared" si="12"/>
        <v>523.29508483940526</v>
      </c>
      <c r="AD41" s="897">
        <f t="shared" si="12"/>
        <v>518.04824964021213</v>
      </c>
      <c r="AE41" s="897">
        <f t="shared" si="12"/>
        <v>505.55656134187473</v>
      </c>
      <c r="AF41" s="897">
        <f t="shared" si="12"/>
        <v>496.09454209089444</v>
      </c>
      <c r="AG41" s="897">
        <f t="shared" si="12"/>
        <v>484.50344364139784</v>
      </c>
      <c r="AH41" s="897">
        <f t="shared" si="12"/>
        <v>474.28721777531047</v>
      </c>
      <c r="AI41" s="897">
        <f>AI42+AI45+AI46</f>
        <v>430.18075580099173</v>
      </c>
      <c r="AJ41" s="897">
        <f>AJ42+AJ45+AJ46</f>
        <v>426.08810807715338</v>
      </c>
      <c r="AK41" s="898">
        <f>AK42+AK45+AK46</f>
        <v>435.92163988303031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529.75969926368043</v>
      </c>
      <c r="Y42" s="900">
        <f t="shared" ref="Y42:AK42" si="13">SUM(Y43:Y44)</f>
        <v>525.36727117479722</v>
      </c>
      <c r="Z42" s="900">
        <f t="shared" si="13"/>
        <v>509.78431104971662</v>
      </c>
      <c r="AA42" s="900">
        <f t="shared" si="13"/>
        <v>505.22775100981869</v>
      </c>
      <c r="AB42" s="900">
        <f t="shared" si="13"/>
        <v>488.60627628357054</v>
      </c>
      <c r="AC42" s="900">
        <f t="shared" si="13"/>
        <v>470.25516527295372</v>
      </c>
      <c r="AD42" s="900">
        <f t="shared" si="13"/>
        <v>465.80205819734817</v>
      </c>
      <c r="AE42" s="900">
        <f t="shared" si="13"/>
        <v>454.43938583357817</v>
      </c>
      <c r="AF42" s="900">
        <f t="shared" si="13"/>
        <v>446.33742807813212</v>
      </c>
      <c r="AG42" s="900">
        <f t="shared" si="13"/>
        <v>438.08122970623845</v>
      </c>
      <c r="AH42" s="900">
        <f t="shared" si="13"/>
        <v>428.65652158681178</v>
      </c>
      <c r="AI42" s="900">
        <f t="shared" si="13"/>
        <v>386.54398337417456</v>
      </c>
      <c r="AJ42" s="900">
        <f t="shared" si="13"/>
        <v>382.97752023339729</v>
      </c>
      <c r="AK42" s="901">
        <f t="shared" si="13"/>
        <v>392.42188907675063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75.011388461712414</v>
      </c>
      <c r="P43" s="612">
        <f t="shared" si="9"/>
        <v>2.9330422274092268E-2</v>
      </c>
      <c r="Q43" s="328"/>
      <c r="R43" s="13"/>
      <c r="S43" s="356" t="s">
        <v>190</v>
      </c>
      <c r="T43" s="359"/>
      <c r="U43" s="346"/>
      <c r="V43" s="360"/>
      <c r="W43" s="347" t="s">
        <v>190</v>
      </c>
      <c r="X43" s="899">
        <f>VLOOKUP(年度マスタ!$K$4&amp;"_"&amp;X$33,データシート1!$A:$BT,MATCH("aa_"&amp;$S43,データシート1!$A$1:$BT$1,0),0)</f>
        <v>345.73799340227998</v>
      </c>
      <c r="Y43" s="900">
        <f>VLOOKUP(年度マスタ!$K$4&amp;"_"&amp;Y$33,データシート1!$A:$BT,MATCH("aa_"&amp;$S43,データシート1!$A$1:$BT$1,0),0)</f>
        <v>340.50999272289852</v>
      </c>
      <c r="Z43" s="900">
        <f>VLOOKUP(年度マスタ!$K$4&amp;"_"&amp;Z$33,データシート1!$A:$BT,MATCH("aa_"&amp;$S43,データシート1!$A$1:$BT$1,0),0)</f>
        <v>331.58539943964172</v>
      </c>
      <c r="AA43" s="900">
        <f>VLOOKUP(年度マスタ!$K$4&amp;"_"&amp;AA$33,データシート1!$A:$BT,MATCH("aa_"&amp;$S43,データシート1!$A$1:$BT$1,0),0)</f>
        <v>328.32412389943892</v>
      </c>
      <c r="AB43" s="900">
        <f>VLOOKUP(年度マスタ!$K$4&amp;"_"&amp;AB$33,データシート1!$A:$BT,MATCH("aa_"&amp;$S43,データシート1!$A$1:$BT$1,0),0)</f>
        <v>312.79444312313598</v>
      </c>
      <c r="AC43" s="900">
        <f>VLOOKUP(年度マスタ!$K$4&amp;"_"&amp;AC$33,データシート1!$A:$BT,MATCH("aa_"&amp;$S43,データシート1!$A$1:$BT$1,0),0)</f>
        <v>295.11120770878648</v>
      </c>
      <c r="AD43" s="900">
        <f>VLOOKUP(年度マスタ!$K$4&amp;"_"&amp;AD$33,データシート1!$A:$BT,MATCH("aa_"&amp;$S43,データシート1!$A$1:$BT$1,0),0)</f>
        <v>291.50468472755153</v>
      </c>
      <c r="AE43" s="900">
        <f>VLOOKUP(年度マスタ!$K$4&amp;"_"&amp;AE$33,データシート1!$A:$BT,MATCH("aa_"&amp;$S43,データシート1!$A$1:$BT$1,0),0)</f>
        <v>286.70658722593402</v>
      </c>
      <c r="AF43" s="900">
        <f>VLOOKUP(年度マスタ!$K$4&amp;"_"&amp;AF$33,データシート1!$A:$BT,MATCH("aa_"&amp;$S43,データシート1!$A$1:$BT$1,0),0)</f>
        <v>280.61826175657183</v>
      </c>
      <c r="AG43" s="900">
        <f>VLOOKUP(年度マスタ!$K$4&amp;"_"&amp;AG$33,データシート1!$A:$BT,MATCH("aa_"&amp;$S43,データシート1!$A$1:$BT$1,0),0)</f>
        <v>273.51456324331633</v>
      </c>
      <c r="AH43" s="900">
        <f>VLOOKUP(年度マスタ!$K$4&amp;"_"&amp;AH$33,データシート1!$A:$BT,MATCH("aa_"&amp;$S43,データシート1!$A$1:$BT$1,0),0)</f>
        <v>264.77996153943155</v>
      </c>
      <c r="AI43" s="900">
        <f>VLOOKUP(年度マスタ!$K$4&amp;"_"&amp;AI$33,データシート1!$A:$BT,MATCH("aa_"&amp;$S43,データシート1!$A$1:$BT$1,0),0)</f>
        <v>232.60463230846233</v>
      </c>
      <c r="AJ43" s="900">
        <f>VLOOKUP(年度マスタ!$K$4&amp;"_"&amp;AJ$33,データシート1!$A:$BT,MATCH("aa_"&amp;$S43,データシート1!$A$1:$BT$1,0),0)</f>
        <v>225.91281233856949</v>
      </c>
      <c r="AK43" s="901">
        <f>VLOOKUP(年度マスタ!$K$4&amp;"_"&amp;AK$33,データシート1!$A:$BT,MATCH("aa_"&amp;$S43,データシート1!$A$1:$BT$1,0),0)</f>
        <v>237.67439763757204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184.02170586140039</v>
      </c>
      <c r="Y44" s="900">
        <f>VLOOKUP(年度マスタ!$K$4&amp;"_"&amp;Y$33,データシート1!$A:$BT,MATCH("aa_"&amp;$S44,データシート1!$A$1:$BT$1,0),0)</f>
        <v>184.85727845189871</v>
      </c>
      <c r="Z44" s="900">
        <f>VLOOKUP(年度マスタ!$K$4&amp;"_"&amp;Z$33,データシート1!$A:$BT,MATCH("aa_"&amp;$S44,データシート1!$A$1:$BT$1,0),0)</f>
        <v>178.1989116100749</v>
      </c>
      <c r="AA44" s="900">
        <f>VLOOKUP(年度マスタ!$K$4&amp;"_"&amp;AA$33,データシート1!$A:$BT,MATCH("aa_"&amp;$S44,データシート1!$A$1:$BT$1,0),0)</f>
        <v>176.90362711037974</v>
      </c>
      <c r="AB44" s="900">
        <f>VLOOKUP(年度マスタ!$K$4&amp;"_"&amp;AB$33,データシート1!$A:$BT,MATCH("aa_"&amp;$S44,データシート1!$A$1:$BT$1,0),0)</f>
        <v>175.81183316043459</v>
      </c>
      <c r="AC44" s="900">
        <f>VLOOKUP(年度マスタ!$K$4&amp;"_"&amp;AC$33,データシート1!$A:$BT,MATCH("aa_"&amp;$S44,データシート1!$A$1:$BT$1,0),0)</f>
        <v>175.14395756416724</v>
      </c>
      <c r="AD44" s="900">
        <f>VLOOKUP(年度マスタ!$K$4&amp;"_"&amp;AD$33,データシート1!$A:$BT,MATCH("aa_"&amp;$S44,データシート1!$A$1:$BT$1,0),0)</f>
        <v>174.29737346979667</v>
      </c>
      <c r="AE44" s="900">
        <f>VLOOKUP(年度マスタ!$K$4&amp;"_"&amp;AE$33,データシート1!$A:$BT,MATCH("aa_"&amp;$S44,データシート1!$A$1:$BT$1,0),0)</f>
        <v>167.73279860764413</v>
      </c>
      <c r="AF44" s="900">
        <f>VLOOKUP(年度マスタ!$K$4&amp;"_"&amp;AF$33,データシート1!$A:$BT,MATCH("aa_"&amp;$S44,データシート1!$A$1:$BT$1,0),0)</f>
        <v>165.71916632156027</v>
      </c>
      <c r="AG44" s="900">
        <f>VLOOKUP(年度マスタ!$K$4&amp;"_"&amp;AG$33,データシート1!$A:$BT,MATCH("aa_"&amp;$S44,データシート1!$A$1:$BT$1,0),0)</f>
        <v>164.56666646292214</v>
      </c>
      <c r="AH44" s="900">
        <f>VLOOKUP(年度マスタ!$K$4&amp;"_"&amp;AH$33,データシート1!$A:$BT,MATCH("aa_"&amp;$S44,データシート1!$A$1:$BT$1,0),0)</f>
        <v>163.87656004738025</v>
      </c>
      <c r="AI44" s="900">
        <f>VLOOKUP(年度マスタ!$K$4&amp;"_"&amp;AI$33,データシート1!$A:$BT,MATCH("aa_"&amp;$S44,データシート1!$A$1:$BT$1,0),0)</f>
        <v>153.9393510657122</v>
      </c>
      <c r="AJ44" s="900">
        <f>VLOOKUP(年度マスタ!$K$4&amp;"_"&amp;AJ$33,データシート1!$A:$BT,MATCH("aa_"&amp;$S44,データシート1!$A$1:$BT$1,0),0)</f>
        <v>157.06470789482782</v>
      </c>
      <c r="AK44" s="901">
        <f>VLOOKUP(年度マスタ!$K$4&amp;"_"&amp;AK$33,データシート1!$A:$BT,MATCH("aa_"&amp;$S44,データシート1!$A$1:$BT$1,0),0)</f>
        <v>154.74749143917856</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40.416159412026403</v>
      </c>
      <c r="Y45" s="900">
        <f>VLOOKUP(年度マスタ!$K$4&amp;"_"&amp;Y$33,データシート1!$A:$BT,MATCH("aa_"&amp;$S45,データシート1!$A$1:$BT$1,0),0)</f>
        <v>42.262761295010797</v>
      </c>
      <c r="Z45" s="900">
        <f>VLOOKUP(年度マスタ!$K$4&amp;"_"&amp;Z$33,データシート1!$A:$BT,MATCH("aa_"&amp;$S45,データシート1!$A$1:$BT$1,0),0)</f>
        <v>48.803360535592603</v>
      </c>
      <c r="AA45" s="900">
        <f>VLOOKUP(年度マスタ!$K$4&amp;"_"&amp;AA$33,データシート1!$A:$BT,MATCH("aa_"&amp;$S45,データシート1!$A$1:$BT$1,0),0)</f>
        <v>54.104806552372203</v>
      </c>
      <c r="AB45" s="900">
        <f>VLOOKUP(年度マスタ!$K$4&amp;"_"&amp;AB$33,データシート1!$A:$BT,MATCH("aa_"&amp;$S45,データシート1!$A$1:$BT$1,0),0)</f>
        <v>55.0157287278642</v>
      </c>
      <c r="AC45" s="900">
        <f>VLOOKUP(年度マスタ!$K$4&amp;"_"&amp;AC$33,データシート1!$A:$BT,MATCH("aa_"&amp;$S45,データシート1!$A$1:$BT$1,0),0)</f>
        <v>53.039919566451601</v>
      </c>
      <c r="AD45" s="900">
        <f>VLOOKUP(年度マスタ!$K$4&amp;"_"&amp;AD$33,データシート1!$A:$BT,MATCH("aa_"&amp;$S45,データシート1!$A$1:$BT$1,0),0)</f>
        <v>52.246191442864003</v>
      </c>
      <c r="AE45" s="900">
        <f>VLOOKUP(年度マスタ!$K$4&amp;"_"&amp;AE$33,データシート1!$A:$BT,MATCH("aa_"&amp;$S45,データシート1!$A$1:$BT$1,0),0)</f>
        <v>51.117175508296569</v>
      </c>
      <c r="AF45" s="900">
        <f>VLOOKUP(年度マスタ!$K$4&amp;"_"&amp;AF$33,データシート1!$A:$BT,MATCH("aa_"&amp;$S45,データシート1!$A$1:$BT$1,0),0)</f>
        <v>49.757114012762301</v>
      </c>
      <c r="AG45" s="900">
        <f>VLOOKUP(年度マスタ!$K$4&amp;"_"&amp;AG$33,データシート1!$A:$BT,MATCH("aa_"&amp;$S45,データシート1!$A$1:$BT$1,0),0)</f>
        <v>46.422213935159398</v>
      </c>
      <c r="AH45" s="900">
        <f>VLOOKUP(年度マスタ!$K$4&amp;"_"&amp;AH$33,データシート1!$A:$BT,MATCH("aa_"&amp;$S45,データシート1!$A$1:$BT$1,0),0)</f>
        <v>45.630696188498703</v>
      </c>
      <c r="AI45" s="900">
        <f>VLOOKUP(年度マスタ!$K$4&amp;"_"&amp;AI$33,データシート1!$A:$BT,MATCH("aa_"&amp;$S45,データシート1!$A$1:$BT$1,0),0)</f>
        <v>43.636772426817203</v>
      </c>
      <c r="AJ45" s="900">
        <f>VLOOKUP(年度マスタ!$K$4&amp;"_"&amp;AJ$33,データシート1!$A:$BT,MATCH("aa_"&amp;$S45,データシート1!$A$1:$BT$1,0),0)</f>
        <v>43.1105878437561</v>
      </c>
      <c r="AK45" s="901">
        <f>VLOOKUP(年度マスタ!$K$4&amp;"_"&amp;AK$33,データシート1!$A:$BT,MATCH("aa_"&amp;$S45,データシート1!$A$1:$BT$1,0),0)</f>
        <v>43.499750806279664</v>
      </c>
      <c r="AL45" s="330"/>
      <c r="AW45" s="17" t="str">
        <f>AW48</f>
        <v>練馬区</v>
      </c>
      <c r="AX45" s="1010">
        <f t="shared" ref="AX45:BB45" si="15">AX48/$BC48</f>
        <v>3.4535143576170151E-2</v>
      </c>
      <c r="AY45" s="1010">
        <f t="shared" si="15"/>
        <v>0.27690612175032703</v>
      </c>
      <c r="AZ45" s="1010">
        <f t="shared" si="15"/>
        <v>0.43111305442596759</v>
      </c>
      <c r="BA45" s="1010">
        <f t="shared" si="15"/>
        <v>0.20744449889267008</v>
      </c>
      <c r="BB45" s="1010">
        <f t="shared" si="15"/>
        <v>5.0001181354865129E-2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61.821150034399828</v>
      </c>
      <c r="Y47" s="903">
        <f>VLOOKUP(年度マスタ!$K$4&amp;"_"&amp;Y$33,データシート1!$A:$BT,MATCH("aa_"&amp;$S47,データシート1!$A$1:$BT$1,0),0)</f>
        <v>64.310880631553076</v>
      </c>
      <c r="Z47" s="903">
        <f>VLOOKUP(年度マスタ!$K$4&amp;"_"&amp;Z$33,データシート1!$A:$BT,MATCH("aa_"&amp;$S47,データシート1!$A$1:$BT$1,0),0)</f>
        <v>61.303530639215467</v>
      </c>
      <c r="AA47" s="903">
        <f>VLOOKUP(年度マスタ!$K$4&amp;"_"&amp;AA$33,データシート1!$A:$BT,MATCH("aa_"&amp;$S47,データシート1!$A$1:$BT$1,0),0)</f>
        <v>67.340400013931216</v>
      </c>
      <c r="AB47" s="903">
        <f>VLOOKUP(年度マスタ!$K$4&amp;"_"&amp;AB$33,データシート1!$A:$BT,MATCH("aa_"&amp;$S47,データシート1!$A$1:$BT$1,0),0)</f>
        <v>75.011388461712414</v>
      </c>
      <c r="AC47" s="903">
        <f>VLOOKUP(年度マスタ!$K$4&amp;"_"&amp;AC$33,データシート1!$A:$BT,MATCH("aa_"&amp;$S47,データシート1!$A$1:$BT$1,0),0)</f>
        <v>70.063748637338065</v>
      </c>
      <c r="AD47" s="903">
        <f>VLOOKUP(年度マスタ!$K$4&amp;"_"&amp;AD$33,データシート1!$A:$BT,MATCH("aa_"&amp;$S47,データシート1!$A$1:$BT$1,0),0)</f>
        <v>74.97644478807932</v>
      </c>
      <c r="AE47" s="903">
        <f>VLOOKUP(年度マスタ!$K$4&amp;"_"&amp;AE$33,データシート1!$A:$BT,MATCH("aa_"&amp;$S47,データシート1!$A$1:$BT$1,0),0)</f>
        <v>94.613296559036428</v>
      </c>
      <c r="AF47" s="903">
        <f>VLOOKUP(年度マスタ!$K$4&amp;"_"&amp;AF$33,データシート1!$A:$BT,MATCH("aa_"&amp;$S47,データシート1!$A$1:$BT$1,0),0)</f>
        <v>97.965903759508393</v>
      </c>
      <c r="AG47" s="903">
        <f>VLOOKUP(年度マスタ!$K$4&amp;"_"&amp;AG$33,データシート1!$A:$BT,MATCH("aa_"&amp;$S47,データシート1!$A$1:$BT$1,0),0)</f>
        <v>101.18240748198789</v>
      </c>
      <c r="AH47" s="903">
        <f>VLOOKUP(年度マスタ!$K$4&amp;"_"&amp;AH$33,データシート1!$A:$BT,MATCH("aa_"&amp;$S47,データシート1!$A$1:$BT$1,0),0)</f>
        <v>105.13922018742248</v>
      </c>
      <c r="AI47" s="903">
        <f>VLOOKUP(年度マスタ!$K$4&amp;"_"&amp;AI$33,データシート1!$A:$BT,MATCH("aa_"&amp;$S47,データシート1!$A$1:$BT$1,0),0)</f>
        <v>97.938603188418043</v>
      </c>
      <c r="AJ47" s="903">
        <f>VLOOKUP(年度マスタ!$K$4&amp;"_"&amp;AJ$33,データシート1!$A:$BT,MATCH("aa_"&amp;$S47,データシート1!$A$1:$BT$1,0),0)</f>
        <v>94.443890525813472</v>
      </c>
      <c r="AK47" s="904">
        <f>VLOOKUP(年度マスタ!$K$4&amp;"_"&amp;AK$33,データシート1!$A:$BT,MATCH("aa_"&amp;$S47,データシート1!$A$1:$BT$1,0),0)</f>
        <v>105.07194497155101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練馬区</v>
      </c>
      <c r="AX48" s="1011">
        <f>SUM(AY39:BA39)</f>
        <v>72.571779447904831</v>
      </c>
      <c r="AY48" s="1011">
        <f>BB39</f>
        <v>581.88754742301717</v>
      </c>
      <c r="AZ48" s="1011">
        <f>BC39</f>
        <v>905.93633797724351</v>
      </c>
      <c r="BA48" s="1011">
        <f>SUM(BD39:BG39)</f>
        <v>435.92163988303031</v>
      </c>
      <c r="BB48" s="1011">
        <f>BH39</f>
        <v>105.07194497155101</v>
      </c>
      <c r="BC48" s="1011">
        <f>SUM(AX48:BB48)</f>
        <v>2101.3892497027468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2101.3892497027468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72.571779447904831</v>
      </c>
      <c r="P52" s="453">
        <f t="shared" ref="P52:P64" si="18">O52/$O$51</f>
        <v>3.4535143576170151E-2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28.419018036047326</v>
      </c>
      <c r="P53" s="454">
        <f t="shared" si="18"/>
        <v>1.3523919016939558E-2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32.580526836146156</v>
      </c>
      <c r="P54" s="454">
        <f t="shared" si="18"/>
        <v>1.5504279771467781E-2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11.572234575711347</v>
      </c>
      <c r="P55" s="454">
        <f t="shared" si="18"/>
        <v>5.5069447877628113E-3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581.88754742301717</v>
      </c>
      <c r="P56" s="453">
        <f t="shared" si="18"/>
        <v>0.27690612175032703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905.93633797724351</v>
      </c>
      <c r="P57" s="453">
        <f t="shared" si="18"/>
        <v>0.43111305442596759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435.92163988303031</v>
      </c>
      <c r="P58" s="453">
        <f t="shared" si="18"/>
        <v>0.20744449889267008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392.42188907675063</v>
      </c>
      <c r="P59" s="454">
        <f t="shared" si="18"/>
        <v>0.18674402618756181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237.67439763757204</v>
      </c>
      <c r="P60" s="454">
        <f t="shared" si="18"/>
        <v>0.11310346127981401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154.74749143917856</v>
      </c>
      <c r="P61" s="454">
        <f t="shared" si="18"/>
        <v>7.3640564907747785E-2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43.499750806279664</v>
      </c>
      <c r="P62" s="454">
        <f t="shared" si="18"/>
        <v>2.0700472705108271E-2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105.07194497155101</v>
      </c>
      <c r="P64" s="612">
        <f t="shared" si="18"/>
        <v>5.0001181354865129E-2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練馬区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747.86310000000003</v>
      </c>
      <c r="AI7" s="78">
        <f>VLOOKUP(年度マスタ!$K$4&amp;"_"&amp;$AG7,データシート1!$A:$BT,MATCH("ab_"&amp;AI$2,データシート1!$A$1:$BT$1,0),0)</f>
        <v>19912</v>
      </c>
      <c r="AJ7" s="78">
        <f>VLOOKUP(年度マスタ!$K$4&amp;"_"&amp;$AG7,データシート1!$A:$BT,MATCH("ab_"&amp;AJ$2,データシート1!$A$1:$BT$1,0),0)</f>
        <v>124</v>
      </c>
      <c r="AK7" s="78">
        <f>VLOOKUP(年度マスタ!$K$4&amp;"_"&amp;$AG7,データシート1!$A:$BT,MATCH("ab_"&amp;AK$2,データシート1!$A$1:$BT$1,0),0)</f>
        <v>164754</v>
      </c>
      <c r="AL7" s="78">
        <f>VLOOKUP(年度マスタ!$K$4&amp;"_"&amp;$AG7,データシート1!$A:$BT,MATCH("ab_"&amp;AL$2,データシート1!$A$1:$BT$1,0),0)</f>
        <v>333243</v>
      </c>
      <c r="AM7" s="78">
        <f>VLOOKUP(年度マスタ!$K$4&amp;"_"&amp;$AG7,データシート1!$A:$BT,MATCH("ab_"&amp;AM$2,データシート1!$A$1:$BT$1,0),0)</f>
        <v>174779</v>
      </c>
      <c r="AN7" s="78">
        <f>VLOOKUP(年度マスタ!$K$4&amp;"_"&amp;$AG7,データシート1!$A:$BT,MATCH("ab_"&amp;AN$2,データシート1!$A$1:$BT$1,0),0)</f>
        <v>37038</v>
      </c>
      <c r="AO7" s="78">
        <f>VLOOKUP(年度マスタ!$K$4&amp;"_"&amp;$AG7,データシート1!$A:$BT,MATCH("ab_"&amp;AO$2,データシート1!$A$1:$BT$1,0),0)</f>
        <v>693276</v>
      </c>
      <c r="AP7" s="78">
        <f>VLOOKUP(年度マスタ!$K$4&amp;"_"&amp;$AG7,データシート1!$A:$BT,MATCH("ab_"&amp;AP$2,データシート1!$A$1:$BT$1,0),0)</f>
        <v>0</v>
      </c>
      <c r="AQ7" s="954">
        <f>VLOOKUP(年度マスタ!$K$4&amp;"_"&amp;$AG7,データシート1!$A:$BT,MATCH("ab_"&amp;AQ$2,データシート1!$A$1:$BT$1,0),0)</f>
        <v>61.821150034399828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698.94399999999996</v>
      </c>
      <c r="AI8" s="78">
        <f>VLOOKUP(年度マスタ!$K$4&amp;"_"&amp;$AG8,データシート1!$A:$BT,MATCH("ab_"&amp;AI$2,データシート1!$A$1:$BT$1,0),0)</f>
        <v>19912</v>
      </c>
      <c r="AJ8" s="78">
        <f>VLOOKUP(年度マスタ!$K$4&amp;"_"&amp;$AG8,データシート1!$A:$BT,MATCH("ab_"&amp;AJ$2,データシート1!$A$1:$BT$1,0),0)</f>
        <v>124</v>
      </c>
      <c r="AK8" s="78">
        <f>VLOOKUP(年度マスタ!$K$4&amp;"_"&amp;$AG8,データシート1!$A:$BT,MATCH("ab_"&amp;AK$2,データシート1!$A$1:$BT$1,0),0)</f>
        <v>164754</v>
      </c>
      <c r="AL8" s="78">
        <f>VLOOKUP(年度マスタ!$K$4&amp;"_"&amp;$AG8,データシート1!$A:$BT,MATCH("ab_"&amp;AL$2,データシート1!$A$1:$BT$1,0),0)</f>
        <v>334959</v>
      </c>
      <c r="AM8" s="78">
        <f>VLOOKUP(年度マスタ!$K$4&amp;"_"&amp;$AG8,データシート1!$A:$BT,MATCH("ab_"&amp;AM$2,データシート1!$A$1:$BT$1,0),0)</f>
        <v>172936</v>
      </c>
      <c r="AN8" s="78">
        <f>VLOOKUP(年度マスタ!$K$4&amp;"_"&amp;$AG8,データシート1!$A:$BT,MATCH("ab_"&amp;AN$2,データシート1!$A$1:$BT$1,0),0)</f>
        <v>36277</v>
      </c>
      <c r="AO8" s="78">
        <f>VLOOKUP(年度マスタ!$K$4&amp;"_"&amp;$AG8,データシート1!$A:$BT,MATCH("ab_"&amp;AO$2,データシート1!$A$1:$BT$1,0),0)</f>
        <v>694666</v>
      </c>
      <c r="AP8" s="78">
        <f>VLOOKUP(年度マスタ!$K$4&amp;"_"&amp;$AG8,データシート1!$A:$BT,MATCH("ab_"&amp;AP$2,データシート1!$A$1:$BT$1,0),0)</f>
        <v>0</v>
      </c>
      <c r="AQ8" s="954">
        <f>VLOOKUP(年度マスタ!$K$4&amp;"_"&amp;$AG8,データシート1!$A:$BT,MATCH("ab_"&amp;AQ$2,データシート1!$A$1:$BT$1,0),0)</f>
        <v>64.310880631553076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742.49710000000005</v>
      </c>
      <c r="AI9" s="78">
        <f>VLOOKUP(年度マスタ!$K$4&amp;"_"&amp;$AG9,データシート1!$A:$BT,MATCH("ab_"&amp;AI$2,データシート1!$A$1:$BT$1,0),0)</f>
        <v>19912</v>
      </c>
      <c r="AJ9" s="78">
        <f>VLOOKUP(年度マスタ!$K$4&amp;"_"&amp;$AG9,データシート1!$A:$BT,MATCH("ab_"&amp;AJ$2,データシート1!$A$1:$BT$1,0),0)</f>
        <v>124</v>
      </c>
      <c r="AK9" s="78">
        <f>VLOOKUP(年度マスタ!$K$4&amp;"_"&amp;$AG9,データシート1!$A:$BT,MATCH("ab_"&amp;AK$2,データシート1!$A$1:$BT$1,0),0)</f>
        <v>164754</v>
      </c>
      <c r="AL9" s="78">
        <f>VLOOKUP(年度マスタ!$K$4&amp;"_"&amp;$AG9,データシート1!$A:$BT,MATCH("ab_"&amp;AL$2,データシート1!$A$1:$BT$1,0),0)</f>
        <v>336848</v>
      </c>
      <c r="AM9" s="78">
        <f>VLOOKUP(年度マスタ!$K$4&amp;"_"&amp;$AG9,データシート1!$A:$BT,MATCH("ab_"&amp;AM$2,データシート1!$A$1:$BT$1,0),0)</f>
        <v>172062</v>
      </c>
      <c r="AN9" s="78">
        <f>VLOOKUP(年度マスタ!$K$4&amp;"_"&amp;$AG9,データシート1!$A:$BT,MATCH("ab_"&amp;AN$2,データシート1!$A$1:$BT$1,0),0)</f>
        <v>36011</v>
      </c>
      <c r="AO9" s="78">
        <f>VLOOKUP(年度マスタ!$K$4&amp;"_"&amp;$AG9,データシート1!$A:$BT,MATCH("ab_"&amp;AO$2,データシート1!$A$1:$BT$1,0),0)</f>
        <v>695432</v>
      </c>
      <c r="AP9" s="78">
        <f>VLOOKUP(年度マスタ!$K$4&amp;"_"&amp;$AG9,データシート1!$A:$BT,MATCH("ab_"&amp;AP$2,データシート1!$A$1:$BT$1,0),0)</f>
        <v>0</v>
      </c>
      <c r="AQ9" s="954">
        <f>VLOOKUP(年度マスタ!$K$4&amp;"_"&amp;$AG9,データシート1!$A:$BT,MATCH("ab_"&amp;AQ$2,データシート1!$A$1:$BT$1,0),0)</f>
        <v>61.303530639215467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653.67460000000005</v>
      </c>
      <c r="AI10" s="78">
        <f>VLOOKUP(年度マスタ!$K$4&amp;"_"&amp;$AG10,データシート1!$A:$BT,MATCH("ab_"&amp;AI$2,データシート1!$A$1:$BT$1,0),0)</f>
        <v>19912</v>
      </c>
      <c r="AJ10" s="78">
        <f>VLOOKUP(年度マスタ!$K$4&amp;"_"&amp;$AG10,データシート1!$A:$BT,MATCH("ab_"&amp;AJ$2,データシート1!$A$1:$BT$1,0),0)</f>
        <v>124</v>
      </c>
      <c r="AK10" s="78">
        <f>VLOOKUP(年度マスタ!$K$4&amp;"_"&amp;$AG10,データシート1!$A:$BT,MATCH("ab_"&amp;AK$2,データシート1!$A$1:$BT$1,0),0)</f>
        <v>164754</v>
      </c>
      <c r="AL10" s="78">
        <f>VLOOKUP(年度マスタ!$K$4&amp;"_"&amp;$AG10,データシート1!$A:$BT,MATCH("ab_"&amp;AL$2,データシート1!$A$1:$BT$1,0),0)</f>
        <v>345379</v>
      </c>
      <c r="AM10" s="78">
        <f>VLOOKUP(年度マスタ!$K$4&amp;"_"&amp;$AG10,データシート1!$A:$BT,MATCH("ab_"&amp;AM$2,データシート1!$A$1:$BT$1,0),0)</f>
        <v>171721</v>
      </c>
      <c r="AN10" s="78">
        <f>VLOOKUP(年度マスタ!$K$4&amp;"_"&amp;$AG10,データシート1!$A:$BT,MATCH("ab_"&amp;AN$2,データシート1!$A$1:$BT$1,0),0)</f>
        <v>35547</v>
      </c>
      <c r="AO10" s="78">
        <f>VLOOKUP(年度マスタ!$K$4&amp;"_"&amp;$AG10,データシート1!$A:$BT,MATCH("ab_"&amp;AO$2,データシート1!$A$1:$BT$1,0),0)</f>
        <v>709609</v>
      </c>
      <c r="AP10" s="78">
        <f>VLOOKUP(年度マスタ!$K$4&amp;"_"&amp;$AG10,データシート1!$A:$BT,MATCH("ab_"&amp;AP$2,データシート1!$A$1:$BT$1,0),0)</f>
        <v>0</v>
      </c>
      <c r="AQ10" s="954">
        <f>VLOOKUP(年度マスタ!$K$4&amp;"_"&amp;$AG10,データシート1!$A:$BT,MATCH("ab_"&amp;AQ$2,データシート1!$A$1:$BT$1,0),0)</f>
        <v>67.340400013931216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718.43979999999999</v>
      </c>
      <c r="AI11" s="78">
        <f>VLOOKUP(年度マスタ!$K$4&amp;"_"&amp;$AG11,データシート1!$A:$BT,MATCH("ab_"&amp;AI$2,データシート1!$A$1:$BT$1,0),0)</f>
        <v>19912</v>
      </c>
      <c r="AJ11" s="78">
        <f>VLOOKUP(年度マスタ!$K$4&amp;"_"&amp;$AG11,データシート1!$A:$BT,MATCH("ab_"&amp;AJ$2,データシート1!$A$1:$BT$1,0),0)</f>
        <v>124</v>
      </c>
      <c r="AK11" s="78">
        <f>VLOOKUP(年度マスタ!$K$4&amp;"_"&amp;$AG11,データシート1!$A:$BT,MATCH("ab_"&amp;AK$2,データシート1!$A$1:$BT$1,0),0)</f>
        <v>164754</v>
      </c>
      <c r="AL11" s="78">
        <f>VLOOKUP(年度マスタ!$K$4&amp;"_"&amp;$AG11,データシート1!$A:$BT,MATCH("ab_"&amp;AL$2,データシート1!$A$1:$BT$1,0),0)</f>
        <v>347096</v>
      </c>
      <c r="AM11" s="78">
        <f>VLOOKUP(年度マスタ!$K$4&amp;"_"&amp;$AG11,データシート1!$A:$BT,MATCH("ab_"&amp;AM$2,データシート1!$A$1:$BT$1,0),0)</f>
        <v>170903</v>
      </c>
      <c r="AN11" s="78">
        <f>VLOOKUP(年度マスタ!$K$4&amp;"_"&amp;$AG11,データシート1!$A:$BT,MATCH("ab_"&amp;AN$2,データシート1!$A$1:$BT$1,0),0)</f>
        <v>35195</v>
      </c>
      <c r="AO11" s="78">
        <f>VLOOKUP(年度マスタ!$K$4&amp;"_"&amp;$AG11,データシート1!$A:$BT,MATCH("ab_"&amp;AO$2,データシート1!$A$1:$BT$1,0),0)</f>
        <v>711212</v>
      </c>
      <c r="AP11" s="78">
        <f>VLOOKUP(年度マスタ!$K$4&amp;"_"&amp;$AG11,データシート1!$A:$BT,MATCH("ab_"&amp;AP$2,データシート1!$A$1:$BT$1,0),0)</f>
        <v>0</v>
      </c>
      <c r="AQ11" s="954">
        <f>VLOOKUP(年度マスタ!$K$4&amp;"_"&amp;$AG11,データシート1!$A:$BT,MATCH("ab_"&amp;AQ$2,データシート1!$A$1:$BT$1,0),0)</f>
        <v>75.011388461712414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616.36680000000001</v>
      </c>
      <c r="AI12" s="78">
        <f>VLOOKUP(年度マスタ!$K$4&amp;"_"&amp;$AG12,データシート1!$A:$BT,MATCH("ab_"&amp;AI$2,データシート1!$A$1:$BT$1,0),0)</f>
        <v>16497</v>
      </c>
      <c r="AJ12" s="78">
        <f>VLOOKUP(年度マスタ!$K$4&amp;"_"&amp;$AG12,データシート1!$A:$BT,MATCH("ab_"&amp;AJ$2,データシート1!$A$1:$BT$1,0),0)</f>
        <v>134</v>
      </c>
      <c r="AK12" s="78">
        <f>VLOOKUP(年度マスタ!$K$4&amp;"_"&amp;$AG12,データシート1!$A:$BT,MATCH("ab_"&amp;AK$2,データシート1!$A$1:$BT$1,0),0)</f>
        <v>171975</v>
      </c>
      <c r="AL12" s="78">
        <f>VLOOKUP(年度マスタ!$K$4&amp;"_"&amp;$AG12,データシート1!$A:$BT,MATCH("ab_"&amp;AL$2,データシート1!$A$1:$BT$1,0),0)</f>
        <v>350732</v>
      </c>
      <c r="AM12" s="78">
        <f>VLOOKUP(年度マスタ!$K$4&amp;"_"&amp;$AG12,データシート1!$A:$BT,MATCH("ab_"&amp;AM$2,データシート1!$A$1:$BT$1,0),0)</f>
        <v>169823</v>
      </c>
      <c r="AN12" s="78">
        <f>VLOOKUP(年度マスタ!$K$4&amp;"_"&amp;$AG12,データシート1!$A:$BT,MATCH("ab_"&amp;AN$2,データシート1!$A$1:$BT$1,0),0)</f>
        <v>34880</v>
      </c>
      <c r="AO12" s="78">
        <f>VLOOKUP(年度マスタ!$K$4&amp;"_"&amp;$AG12,データシート1!$A:$BT,MATCH("ab_"&amp;AO$2,データシート1!$A$1:$BT$1,0),0)</f>
        <v>714656</v>
      </c>
      <c r="AP12" s="78">
        <f>VLOOKUP(年度マスタ!$K$4&amp;"_"&amp;$AG12,データシート1!$A:$BT,MATCH("ab_"&amp;AP$2,データシート1!$A$1:$BT$1,0),0)</f>
        <v>0</v>
      </c>
      <c r="AQ12" s="954">
        <f>VLOOKUP(年度マスタ!$K$4&amp;"_"&amp;$AG12,データシート1!$A:$BT,MATCH("ab_"&amp;AQ$2,データシート1!$A$1:$BT$1,0),0)</f>
        <v>70.063748637338065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687.86450000000002</v>
      </c>
      <c r="AI13" s="78">
        <f>VLOOKUP(年度マスタ!$K$4&amp;"_"&amp;$AG13,データシート1!$A:$BT,MATCH("ab_"&amp;AI$2,データシート1!$A$1:$BT$1,0),0)</f>
        <v>16497</v>
      </c>
      <c r="AJ13" s="78">
        <f>VLOOKUP(年度マスタ!$K$4&amp;"_"&amp;$AG13,データシート1!$A:$BT,MATCH("ab_"&amp;AJ$2,データシート1!$A$1:$BT$1,0),0)</f>
        <v>134</v>
      </c>
      <c r="AK13" s="78">
        <f>VLOOKUP(年度マスタ!$K$4&amp;"_"&amp;$AG13,データシート1!$A:$BT,MATCH("ab_"&amp;AK$2,データシート1!$A$1:$BT$1,0),0)</f>
        <v>171975</v>
      </c>
      <c r="AL13" s="78">
        <f>VLOOKUP(年度マスタ!$K$4&amp;"_"&amp;$AG13,データシート1!$A:$BT,MATCH("ab_"&amp;AL$2,データシート1!$A$1:$BT$1,0),0)</f>
        <v>355564</v>
      </c>
      <c r="AM13" s="78">
        <f>VLOOKUP(年度マスタ!$K$4&amp;"_"&amp;$AG13,データシート1!$A:$BT,MATCH("ab_"&amp;AM$2,データシート1!$A$1:$BT$1,0),0)</f>
        <v>169362</v>
      </c>
      <c r="AN13" s="78">
        <f>VLOOKUP(年度マスタ!$K$4&amp;"_"&amp;$AG13,データシート1!$A:$BT,MATCH("ab_"&amp;AN$2,データシート1!$A$1:$BT$1,0),0)</f>
        <v>34684</v>
      </c>
      <c r="AO13" s="78">
        <f>VLOOKUP(年度マスタ!$K$4&amp;"_"&amp;$AG13,データシート1!$A:$BT,MATCH("ab_"&amp;AO$2,データシート1!$A$1:$BT$1,0),0)</f>
        <v>719109</v>
      </c>
      <c r="AP13" s="78">
        <f>VLOOKUP(年度マスタ!$K$4&amp;"_"&amp;$AG13,データシート1!$A:$BT,MATCH("ab_"&amp;AP$2,データシート1!$A$1:$BT$1,0),0)</f>
        <v>0</v>
      </c>
      <c r="AQ13" s="954">
        <f>VLOOKUP(年度マスタ!$K$4&amp;"_"&amp;$AG13,データシート1!$A:$BT,MATCH("ab_"&amp;AQ$2,データシート1!$A$1:$BT$1,0),0)</f>
        <v>74.97644478807932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673.19219999999996</v>
      </c>
      <c r="AI14" s="78">
        <f>VLOOKUP(年度マスタ!$K$4&amp;"_"&amp;$AG14,データシート1!$A:$BT,MATCH("ab_"&amp;AI$2,データシート1!$A$1:$BT$1,0),0)</f>
        <v>16497</v>
      </c>
      <c r="AJ14" s="78">
        <f>VLOOKUP(年度マスタ!$K$4&amp;"_"&amp;$AG14,データシート1!$A:$BT,MATCH("ab_"&amp;AJ$2,データシート1!$A$1:$BT$1,0),0)</f>
        <v>134</v>
      </c>
      <c r="AK14" s="78">
        <f>VLOOKUP(年度マスタ!$K$4&amp;"_"&amp;$AG14,データシート1!$A:$BT,MATCH("ab_"&amp;AK$2,データシート1!$A$1:$BT$1,0),0)</f>
        <v>171975</v>
      </c>
      <c r="AL14" s="78">
        <f>VLOOKUP(年度マスタ!$K$4&amp;"_"&amp;$AG14,データシート1!$A:$BT,MATCH("ab_"&amp;AL$2,データシート1!$A$1:$BT$1,0),0)</f>
        <v>360633</v>
      </c>
      <c r="AM14" s="78">
        <f>VLOOKUP(年度マスタ!$K$4&amp;"_"&amp;$AG14,データシート1!$A:$BT,MATCH("ab_"&amp;AM$2,データシート1!$A$1:$BT$1,0),0)</f>
        <v>168622</v>
      </c>
      <c r="AN14" s="78">
        <f>VLOOKUP(年度マスタ!$K$4&amp;"_"&amp;$AG14,データシート1!$A:$BT,MATCH("ab_"&amp;AN$2,データシート1!$A$1:$BT$1,0),0)</f>
        <v>34522</v>
      </c>
      <c r="AO14" s="78">
        <f>VLOOKUP(年度マスタ!$K$4&amp;"_"&amp;$AG14,データシート1!$A:$BT,MATCH("ab_"&amp;AO$2,データシート1!$A$1:$BT$1,0),0)</f>
        <v>723711</v>
      </c>
      <c r="AP14" s="78">
        <f>VLOOKUP(年度マスタ!$K$4&amp;"_"&amp;$AG14,データシート1!$A:$BT,MATCH("ab_"&amp;AP$2,データシート1!$A$1:$BT$1,0),0)</f>
        <v>0</v>
      </c>
      <c r="AQ14" s="954">
        <f>VLOOKUP(年度マスタ!$K$4&amp;"_"&amp;$AG14,データシート1!$A:$BT,MATCH("ab_"&amp;AQ$2,データシート1!$A$1:$BT$1,0),0)</f>
        <v>94.613296559036428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661.85879999999997</v>
      </c>
      <c r="AI15" s="78">
        <f>VLOOKUP(年度マスタ!$K$4&amp;"_"&amp;$AG15,データシート1!$A:$BT,MATCH("ab_"&amp;AI$2,データシート1!$A$1:$BT$1,0),0)</f>
        <v>16497</v>
      </c>
      <c r="AJ15" s="78">
        <f>VLOOKUP(年度マスタ!$K$4&amp;"_"&amp;$AG15,データシート1!$A:$BT,MATCH("ab_"&amp;AJ$2,データシート1!$A$1:$BT$1,0),0)</f>
        <v>134</v>
      </c>
      <c r="AK15" s="78">
        <f>VLOOKUP(年度マスタ!$K$4&amp;"_"&amp;$AG15,データシート1!$A:$BT,MATCH("ab_"&amp;AK$2,データシート1!$A$1:$BT$1,0),0)</f>
        <v>171975</v>
      </c>
      <c r="AL15" s="78">
        <f>VLOOKUP(年度マスタ!$K$4&amp;"_"&amp;$AG15,データシート1!$A:$BT,MATCH("ab_"&amp;AL$2,データシート1!$A$1:$BT$1,0),0)</f>
        <v>365725</v>
      </c>
      <c r="AM15" s="78">
        <f>VLOOKUP(年度マスタ!$K$4&amp;"_"&amp;$AG15,データシート1!$A:$BT,MATCH("ab_"&amp;AM$2,データシート1!$A$1:$BT$1,0),0)</f>
        <v>167779</v>
      </c>
      <c r="AN15" s="78">
        <f>VLOOKUP(年度マスタ!$K$4&amp;"_"&amp;$AG15,データシート1!$A:$BT,MATCH("ab_"&amp;AN$2,データシート1!$A$1:$BT$1,0),0)</f>
        <v>34325</v>
      </c>
      <c r="AO15" s="78">
        <f>VLOOKUP(年度マスタ!$K$4&amp;"_"&amp;$AG15,データシート1!$A:$BT,MATCH("ab_"&amp;AO$2,データシート1!$A$1:$BT$1,0),0)</f>
        <v>728479</v>
      </c>
      <c r="AP15" s="78">
        <f>VLOOKUP(年度マスタ!$K$4&amp;"_"&amp;$AG15,データシート1!$A:$BT,MATCH("ab_"&amp;AP$2,データシート1!$A$1:$BT$1,0),0)</f>
        <v>0</v>
      </c>
      <c r="AQ15" s="954">
        <f>VLOOKUP(年度マスタ!$K$4&amp;"_"&amp;$AG15,データシート1!$A:$BT,MATCH("ab_"&amp;AQ$2,データシート1!$A$1:$BT$1,0),0)</f>
        <v>97.965903759508393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648.78110000000004</v>
      </c>
      <c r="AI16" s="78">
        <f>VLOOKUP(年度マスタ!$K$4&amp;"_"&amp;$AG16,データシート1!$A:$BT,MATCH("ab_"&amp;AI$2,データシート1!$A$1:$BT$1,0),0)</f>
        <v>16497</v>
      </c>
      <c r="AJ16" s="78">
        <f>VLOOKUP(年度マスタ!$K$4&amp;"_"&amp;$AG16,データシート1!$A:$BT,MATCH("ab_"&amp;AJ$2,データシート1!$A$1:$BT$1,0),0)</f>
        <v>134</v>
      </c>
      <c r="AK16" s="78">
        <f>VLOOKUP(年度マスタ!$K$4&amp;"_"&amp;$AG16,データシート1!$A:$BT,MATCH("ab_"&amp;AK$2,データシート1!$A$1:$BT$1,0),0)</f>
        <v>171975</v>
      </c>
      <c r="AL16" s="78">
        <f>VLOOKUP(年度マスタ!$K$4&amp;"_"&amp;$AG16,データシート1!$A:$BT,MATCH("ab_"&amp;AL$2,データシート1!$A$1:$BT$1,0),0)</f>
        <v>370567</v>
      </c>
      <c r="AM16" s="78">
        <f>VLOOKUP(年度マスタ!$K$4&amp;"_"&amp;$AG16,データシート1!$A:$BT,MATCH("ab_"&amp;AM$2,データシート1!$A$1:$BT$1,0),0)</f>
        <v>166663</v>
      </c>
      <c r="AN16" s="78">
        <f>VLOOKUP(年度マスタ!$K$4&amp;"_"&amp;$AG16,データシート1!$A:$BT,MATCH("ab_"&amp;AN$2,データシート1!$A$1:$BT$1,0),0)</f>
        <v>34429</v>
      </c>
      <c r="AO16" s="78">
        <f>VLOOKUP(年度マスタ!$K$4&amp;"_"&amp;$AG16,データシート1!$A:$BT,MATCH("ab_"&amp;AO$2,データシート1!$A$1:$BT$1,0),0)</f>
        <v>732433</v>
      </c>
      <c r="AP16" s="78">
        <f>VLOOKUP(年度マスタ!$K$4&amp;"_"&amp;$AG16,データシート1!$A:$BT,MATCH("ab_"&amp;AP$2,データシート1!$A$1:$BT$1,0),0)</f>
        <v>0</v>
      </c>
      <c r="AQ16" s="954">
        <f>VLOOKUP(年度マスタ!$K$4&amp;"_"&amp;$AG16,データシート1!$A:$BT,MATCH("ab_"&amp;AQ$2,データシート1!$A$1:$BT$1,0),0)</f>
        <v>101.18240748198789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644.8777</v>
      </c>
      <c r="AI17" s="151">
        <f>VLOOKUP(年度マスタ!$K$4&amp;"_"&amp;$AG17,データシート1!$A:$BT,MATCH("ab_"&amp;AI$2,データシート1!$A$1:$BT$1,0),0)</f>
        <v>16497</v>
      </c>
      <c r="AJ17" s="151">
        <f>VLOOKUP(年度マスタ!$K$4&amp;"_"&amp;$AG17,データシート1!$A:$BT,MATCH("ab_"&amp;AJ$2,データシート1!$A$1:$BT$1,0),0)</f>
        <v>134</v>
      </c>
      <c r="AK17" s="151">
        <f>VLOOKUP(年度マスタ!$K$4&amp;"_"&amp;$AG17,データシート1!$A:$BT,MATCH("ab_"&amp;AK$2,データシート1!$A$1:$BT$1,0),0)</f>
        <v>171975</v>
      </c>
      <c r="AL17" s="151">
        <f>VLOOKUP(年度マスタ!$K$4&amp;"_"&amp;$AG17,データシート1!$A:$BT,MATCH("ab_"&amp;AL$2,データシート1!$A$1:$BT$1,0),0)</f>
        <v>377837</v>
      </c>
      <c r="AM17" s="151">
        <f>VLOOKUP(年度マスタ!$K$4&amp;"_"&amp;$AG17,データシート1!$A:$BT,MATCH("ab_"&amp;AM$2,データシート1!$A$1:$BT$1,0),0)</f>
        <v>165770</v>
      </c>
      <c r="AN17" s="151">
        <f>VLOOKUP(年度マスタ!$K$4&amp;"_"&amp;$AG17,データシート1!$A:$BT,MATCH("ab_"&amp;AN$2,データシート1!$A$1:$BT$1,0),0)</f>
        <v>34028</v>
      </c>
      <c r="AO17" s="151">
        <f>VLOOKUP(年度マスタ!$K$4&amp;"_"&amp;$AG17,データシート1!$A:$BT,MATCH("ab_"&amp;AO$2,データシート1!$A$1:$BT$1,0),0)</f>
        <v>739435</v>
      </c>
      <c r="AP17" s="151">
        <f>VLOOKUP(年度マスタ!$K$4&amp;"_"&amp;$AG17,データシート1!$A:$BT,MATCH("ab_"&amp;AP$2,データシート1!$A$1:$BT$1,0),0)</f>
        <v>0</v>
      </c>
      <c r="AQ17" s="955">
        <f>VLOOKUP(年度マスタ!$K$4&amp;"_"&amp;$AG17,データシート1!$A:$BT,MATCH("ab_"&amp;AQ$2,データシート1!$A$1:$BT$1,0),0)</f>
        <v>105.1392201874225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635.75540000000001</v>
      </c>
      <c r="AI18" s="78">
        <f>VLOOKUP(年度マスタ!$K$4&amp;"_"&amp;$AG18,データシート1!$A:$BT,MATCH("ab_"&amp;AI$2,データシート1!$A$1:$BT$1,0),0)</f>
        <v>15948</v>
      </c>
      <c r="AJ18" s="78">
        <f>VLOOKUP(年度マスタ!$K$4&amp;"_"&amp;$AG18,データシート1!$A:$BT,MATCH("ab_"&amp;AJ$2,データシート1!$A$1:$BT$1,0),0)</f>
        <v>155</v>
      </c>
      <c r="AK18" s="78">
        <f>VLOOKUP(年度マスタ!$K$4&amp;"_"&amp;$AG18,データシート1!$A:$BT,MATCH("ab_"&amp;AK$2,データシート1!$A$1:$BT$1,0),0)</f>
        <v>175564</v>
      </c>
      <c r="AL18" s="78">
        <f>VLOOKUP(年度マスタ!$K$4&amp;"_"&amp;$AG18,データシート1!$A:$BT,MATCH("ab_"&amp;AL$2,データシート1!$A$1:$BT$1,0),0)</f>
        <v>380495</v>
      </c>
      <c r="AM18" s="78">
        <f>VLOOKUP(年度マスタ!$K$4&amp;"_"&amp;$AG18,データシート1!$A:$BT,MATCH("ab_"&amp;AM$2,データシート1!$A$1:$BT$1,0),0)</f>
        <v>166213</v>
      </c>
      <c r="AN18" s="78">
        <f>VLOOKUP(年度マスタ!$K$4&amp;"_"&amp;$AG18,データシート1!$A:$BT,MATCH("ab_"&amp;AN$2,データシート1!$A$1:$BT$1,0),0)</f>
        <v>33975</v>
      </c>
      <c r="AO18" s="78">
        <f>VLOOKUP(年度マスタ!$K$4&amp;"_"&amp;$AG18,データシート1!$A:$BT,MATCH("ab_"&amp;AO$2,データシート1!$A$1:$BT$1,0),0)</f>
        <v>740099</v>
      </c>
      <c r="AP18" s="78">
        <f>VLOOKUP(年度マスタ!$K$4&amp;"_"&amp;$AG18,データシート1!$A:$BT,MATCH("ab_"&amp;AP$2,データシート1!$A$1:$BT$1,0),0)</f>
        <v>0</v>
      </c>
      <c r="AQ18" s="954">
        <f>VLOOKUP(年度マスタ!$K$4&amp;"_"&amp;$AG18,データシート1!$A:$BT,MATCH("ab_"&amp;AQ$2,データシート1!$A$1:$BT$1,0),0)</f>
        <v>97.938603188418043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673.22730000000001</v>
      </c>
      <c r="AI19" s="78">
        <f>VLOOKUP(年度マスタ!$K$4&amp;"_"&amp;$AG19,データシート1!$A:$BT,MATCH("ab_"&amp;AI$2,データシート1!$A$1:$BT$1,0),0)</f>
        <v>15948</v>
      </c>
      <c r="AJ19" s="78">
        <f>VLOOKUP(年度マスタ!$K$4&amp;"_"&amp;$AG19,データシート1!$A:$BT,MATCH("ab_"&amp;AJ$2,データシート1!$A$1:$BT$1,0),0)</f>
        <v>155</v>
      </c>
      <c r="AK19" s="78">
        <f>VLOOKUP(年度マスタ!$K$4&amp;"_"&amp;$AG19,データシート1!$A:$BT,MATCH("ab_"&amp;AK$2,データシート1!$A$1:$BT$1,0),0)</f>
        <v>175564</v>
      </c>
      <c r="AL19" s="78">
        <f>VLOOKUP(年度マスタ!$K$4&amp;"_"&amp;$AG19,データシート1!$A:$BT,MATCH("ab_"&amp;AL$2,データシート1!$A$1:$BT$1,0),0)</f>
        <v>381830</v>
      </c>
      <c r="AM19" s="78">
        <f>VLOOKUP(年度マスタ!$K$4&amp;"_"&amp;$AG19,データシート1!$A:$BT,MATCH("ab_"&amp;AM$2,データシート1!$A$1:$BT$1,0),0)</f>
        <v>166218</v>
      </c>
      <c r="AN19" s="78">
        <f>VLOOKUP(年度マスタ!$K$4&amp;"_"&amp;$AG19,データシート1!$A:$BT,MATCH("ab_"&amp;AN$2,データシート1!$A$1:$BT$1,0),0)</f>
        <v>33802</v>
      </c>
      <c r="AO19" s="78">
        <f>VLOOKUP(年度マスタ!$K$4&amp;"_"&amp;$AG19,データシート1!$A:$BT,MATCH("ab_"&amp;AO$2,データシート1!$A$1:$BT$1,0),0)</f>
        <v>738358</v>
      </c>
      <c r="AP19" s="78">
        <f>VLOOKUP(年度マスタ!$K$4&amp;"_"&amp;$AG19,データシート1!$A:$BT,MATCH("ab_"&amp;AP$2,データシート1!$A$1:$BT$1,0),0)</f>
        <v>0</v>
      </c>
      <c r="AQ19" s="954">
        <f>VLOOKUP(年度マスタ!$K$4&amp;"_"&amp;$AG19,データシート1!$A:$BT,MATCH("ab_"&amp;AQ$2,データシート1!$A$1:$BT$1,0),0)</f>
        <v>94.443890525813472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665.40419999999995</v>
      </c>
      <c r="AI20" s="78">
        <f>VLOOKUP(年度マスタ!$K$4&amp;"_"&amp;$AG20,データシート1!$A:$BT,MATCH("ab_"&amp;AI$2,データシート1!$A$1:$BT$1,0),0)</f>
        <v>15948</v>
      </c>
      <c r="AJ20" s="78">
        <f>VLOOKUP(年度マスタ!$K$4&amp;"_"&amp;$AG20,データシート1!$A:$BT,MATCH("ab_"&amp;AJ$2,データシート1!$A$1:$BT$1,0),0)</f>
        <v>155</v>
      </c>
      <c r="AK20" s="78">
        <f>VLOOKUP(年度マスタ!$K$4&amp;"_"&amp;$AG20,データシート1!$A:$BT,MATCH("ab_"&amp;AK$2,データシート1!$A$1:$BT$1,0),0)</f>
        <v>175564</v>
      </c>
      <c r="AL20" s="78">
        <f>VLOOKUP(年度マスタ!$K$4&amp;"_"&amp;$AG20,データシート1!$A:$BT,MATCH("ab_"&amp;AL$2,データシート1!$A$1:$BT$1,0),0)</f>
        <v>385142</v>
      </c>
      <c r="AM20" s="78">
        <f>VLOOKUP(年度マスタ!$K$4&amp;"_"&amp;$AG20,データシート1!$A:$BT,MATCH("ab_"&amp;AM$2,データシート1!$A$1:$BT$1,0),0)</f>
        <v>166147</v>
      </c>
      <c r="AN20" s="78">
        <f>VLOOKUP(年度マスタ!$K$4&amp;"_"&amp;$AG20,データシート1!$A:$BT,MATCH("ab_"&amp;AN$2,データシート1!$A$1:$BT$1,0),0)</f>
        <v>33811</v>
      </c>
      <c r="AO20" s="78">
        <f>VLOOKUP(年度マスタ!$K$4&amp;"_"&amp;$AG20,データシート1!$A:$BT,MATCH("ab_"&amp;AO$2,データシート1!$A$1:$BT$1,0),0)</f>
        <v>738914</v>
      </c>
      <c r="AP20" s="78">
        <f>VLOOKUP(年度マスタ!$K$4&amp;"_"&amp;$AG20,データシート1!$A:$BT,MATCH("ab_"&amp;AP$2,データシート1!$A$1:$BT$1,0),0)</f>
        <v>0</v>
      </c>
      <c r="AQ20" s="954">
        <f>VLOOKUP(年度マスタ!$K$4&amp;"_"&amp;$AG20,データシート1!$A:$BT,MATCH("ab_"&amp;AQ$2,データシート1!$A$1:$BT$1,0),0)</f>
        <v>105.07194497155101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練馬区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6.2130000000000001</v>
      </c>
      <c r="BE13" s="70" t="str">
        <f>年度マスタ!K4</f>
        <v>13120</v>
      </c>
      <c r="BF13" s="70" t="str">
        <f>年度マスタ!K4</f>
        <v>13120</v>
      </c>
      <c r="BG13" s="70" t="str">
        <f>年度マスタ!K4</f>
        <v>13120</v>
      </c>
      <c r="BH13" s="278" t="s">
        <v>195</v>
      </c>
      <c r="BI13" s="278" t="s">
        <v>195</v>
      </c>
      <c r="BJ13" s="278" t="s">
        <v>195</v>
      </c>
      <c r="BK13" s="278" t="str">
        <f>年度マスタ!K4</f>
        <v>13120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6.2130000000000001</v>
      </c>
      <c r="AY14" s="70"/>
      <c r="BE14" s="70" t="str">
        <f>AP2</f>
        <v>練馬区</v>
      </c>
      <c r="BF14" s="70" t="str">
        <f>AP2</f>
        <v>練馬区</v>
      </c>
      <c r="BG14" s="70" t="str">
        <f>AP2</f>
        <v>練馬区</v>
      </c>
      <c r="BH14" s="70" t="s">
        <v>205</v>
      </c>
      <c r="BI14" s="70" t="s">
        <v>205</v>
      </c>
      <c r="BJ14" s="70" t="s">
        <v>205</v>
      </c>
      <c r="BK14" s="70" t="str">
        <f>AP2</f>
        <v>練馬区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171.541</v>
      </c>
      <c r="AY17" s="165">
        <f>AX17</f>
        <v>171.541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7.2779999999999996</v>
      </c>
      <c r="AY18" s="165">
        <f>AX18</f>
        <v>7.2779999999999996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74.504999999999995</v>
      </c>
      <c r="G21" s="877">
        <f t="shared" ref="G21:O21" si="5">SUM(G22,G26,G27,G28)</f>
        <v>96.568000000000012</v>
      </c>
      <c r="H21" s="877">
        <f t="shared" si="5"/>
        <v>136.607</v>
      </c>
      <c r="I21" s="877">
        <f t="shared" si="5"/>
        <v>130.85199999999998</v>
      </c>
      <c r="J21" s="877">
        <f t="shared" si="5"/>
        <v>145.29</v>
      </c>
      <c r="K21" s="877">
        <f t="shared" si="5"/>
        <v>155.97499999999999</v>
      </c>
      <c r="L21" s="877">
        <f t="shared" si="5"/>
        <v>167.25799999999998</v>
      </c>
      <c r="M21" s="877">
        <f t="shared" si="5"/>
        <v>167.649</v>
      </c>
      <c r="N21" s="877">
        <f t="shared" si="5"/>
        <v>167.23899999999998</v>
      </c>
      <c r="O21" s="877">
        <f t="shared" si="5"/>
        <v>176.20500000000001</v>
      </c>
      <c r="P21" s="878">
        <f>SUM(P22,P26,P27,P28)</f>
        <v>185.03199999999998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8.9030000000000005</v>
      </c>
      <c r="G22" s="879">
        <f t="shared" ref="G22:P22" si="6">SUM(G23:G25)</f>
        <v>9.1760000000000002</v>
      </c>
      <c r="H22" s="879">
        <f t="shared" si="6"/>
        <v>10.474</v>
      </c>
      <c r="I22" s="879">
        <f t="shared" si="6"/>
        <v>10.175000000000001</v>
      </c>
      <c r="J22" s="879">
        <f t="shared" si="6"/>
        <v>10.565</v>
      </c>
      <c r="K22" s="879">
        <f t="shared" si="6"/>
        <v>10.542</v>
      </c>
      <c r="L22" s="879">
        <f t="shared" si="6"/>
        <v>9.14</v>
      </c>
      <c r="M22" s="879">
        <f t="shared" si="6"/>
        <v>7.6379999999999999</v>
      </c>
      <c r="N22" s="879">
        <f t="shared" si="6"/>
        <v>7.3819999999999997</v>
      </c>
      <c r="O22" s="879">
        <f t="shared" si="6"/>
        <v>5.8680000000000003</v>
      </c>
      <c r="P22" s="880">
        <f t="shared" si="6"/>
        <v>6.2130000000000001</v>
      </c>
      <c r="Z22" s="273"/>
      <c r="AB22" s="272"/>
      <c r="AC22" s="521" t="s">
        <v>286</v>
      </c>
      <c r="AP22" s="16" t="s">
        <v>287</v>
      </c>
      <c r="AQ22" s="273"/>
      <c r="AV22" s="70" t="str">
        <f>AW22</f>
        <v>エネルギー起源CO2</v>
      </c>
      <c r="AW22" s="70" t="str">
        <f>D56</f>
        <v>エネルギー起源CO2</v>
      </c>
      <c r="AX22" s="165">
        <f>P56</f>
        <v>78.968000000000004</v>
      </c>
      <c r="AY22" s="165">
        <f>AX22</f>
        <v>78.968000000000004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8.9030000000000005</v>
      </c>
      <c r="G23" s="881">
        <f>IFERROR(VLOOKUP(年度マスタ!$K$4&amp;"_"&amp;G$20,データシート1!$A:$BU,MATCH("ba_"&amp;$E23,データシート1!$A$1:$BU$1,0),0),0)</f>
        <v>9.1760000000000002</v>
      </c>
      <c r="H23" s="881">
        <f>IFERROR(VLOOKUP(年度マスタ!$K$4&amp;"_"&amp;H$20,データシート1!$A:$BU,MATCH("ba_"&amp;$E23,データシート1!$A$1:$BU$1,0),0),0)</f>
        <v>10.474</v>
      </c>
      <c r="I23" s="881">
        <f>IFERROR(VLOOKUP(年度マスタ!$K$4&amp;"_"&amp;I$20,データシート1!$A:$BU,MATCH("ba_"&amp;$E23,データシート1!$A$1:$BU$1,0),0),0)</f>
        <v>10.175000000000001</v>
      </c>
      <c r="J23" s="881">
        <f>IFERROR(VLOOKUP(年度マスタ!$K$4&amp;"_"&amp;J$20,データシート1!$A:$BU,MATCH("ba_"&amp;$E23,データシート1!$A$1:$BU$1,0),0),0)</f>
        <v>10.565</v>
      </c>
      <c r="K23" s="881">
        <f>IFERROR(VLOOKUP(年度マスタ!$K$4&amp;"_"&amp;K$20,データシート1!$A:$BU,MATCH("ba_"&amp;$E23,データシート1!$A$1:$BU$1,0),0),0)</f>
        <v>10.542</v>
      </c>
      <c r="L23" s="881">
        <f>IFERROR(VLOOKUP(年度マスタ!$K$4&amp;"_"&amp;L$20,データシート1!$A:$BU,MATCH("ba_"&amp;$E23,データシート1!$A$1:$BU$1,0),0),0)</f>
        <v>9.14</v>
      </c>
      <c r="M23" s="881">
        <f>IFERROR(VLOOKUP(年度マスタ!$K$4&amp;"_"&amp;M$20,データシート1!$A:$BU,MATCH("ba_"&amp;$E23,データシート1!$A$1:$BU$1,0),0),0)</f>
        <v>7.6379999999999999</v>
      </c>
      <c r="N23" s="881">
        <f>IFERROR(VLOOKUP(年度マスタ!$K$4&amp;"_"&amp;N$20,データシート1!$A:$BU,MATCH("ba_"&amp;$E23,データシート1!$A$1:$BU$1,0),0),0)</f>
        <v>7.3819999999999997</v>
      </c>
      <c r="O23" s="881">
        <f>IFERROR(VLOOKUP(年度マスタ!$K$4&amp;"_"&amp;O$20,データシート1!$A:$BU,MATCH("ba_"&amp;$E23,データシート1!$A$1:$BU$1,0),0),0)</f>
        <v>5.8680000000000003</v>
      </c>
      <c r="P23" s="882">
        <f>IFERROR(VLOOKUP(年度マスタ!$K$4&amp;"_"&amp;P$20,データシート1!$A:$BU,MATCH("ba_"&amp;$E23,データシート1!$A$1:$BU$1,0),0),0)</f>
        <v>6.2130000000000001</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106.06399999999999</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834.67732737479469</v>
      </c>
      <c r="AG24" s="877">
        <f t="shared" ref="AG24:AP24" si="11">AG25+AG29</f>
        <v>861.43653100709628</v>
      </c>
      <c r="AH24" s="877">
        <f t="shared" si="11"/>
        <v>910.57909291202327</v>
      </c>
      <c r="AI24" s="877">
        <f t="shared" si="11"/>
        <v>854.11013272937896</v>
      </c>
      <c r="AJ24" s="877">
        <f t="shared" si="11"/>
        <v>917.77329467006859</v>
      </c>
      <c r="AK24" s="877">
        <f t="shared" si="11"/>
        <v>724.5937819414313</v>
      </c>
      <c r="AL24" s="877">
        <f t="shared" si="11"/>
        <v>720.67289611540582</v>
      </c>
      <c r="AM24" s="877">
        <f t="shared" si="11"/>
        <v>711.62412349280282</v>
      </c>
      <c r="AN24" s="877">
        <f t="shared" si="11"/>
        <v>686.36990423998111</v>
      </c>
      <c r="AO24" s="877">
        <f t="shared" si="11"/>
        <v>615.03097396141925</v>
      </c>
      <c r="AP24" s="878">
        <f t="shared" si="11"/>
        <v>673.36999661430593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109.08751691678626</v>
      </c>
      <c r="AG25" s="879">
        <f>①CO2排出量の現状把握!AA35</f>
        <v>97.452902737331172</v>
      </c>
      <c r="AH25" s="879">
        <f>①CO2排出量の現状把握!AB35</f>
        <v>97.685698810579652</v>
      </c>
      <c r="AI25" s="879">
        <f>①CO2排出量の現状把握!AC35</f>
        <v>85.759556818205724</v>
      </c>
      <c r="AJ25" s="879">
        <f>①CO2排出量の現状把握!AD35</f>
        <v>100.29483666483394</v>
      </c>
      <c r="AK25" s="879">
        <f>①CO2排出量の現状把握!AE35</f>
        <v>94.924607360514912</v>
      </c>
      <c r="AL25" s="879">
        <f>①CO2排出量の現状把握!AF35</f>
        <v>88.955548477521418</v>
      </c>
      <c r="AM25" s="879">
        <f>①CO2排出量の現状把握!AG35</f>
        <v>84.723610590259355</v>
      </c>
      <c r="AN25" s="879">
        <f>①CO2排出量の現状把握!AH35</f>
        <v>79.815712655786328</v>
      </c>
      <c r="AO25" s="879">
        <f>①CO2排出量の現状把握!AI35</f>
        <v>74.624598944763306</v>
      </c>
      <c r="AP25" s="880">
        <f>①CO2排出量の現状把握!AJ35</f>
        <v>82.288614950158603</v>
      </c>
      <c r="AQ25" s="273"/>
      <c r="AV25" s="70" t="str">
        <f>AW25</f>
        <v>廃棄物原燃料以外</v>
      </c>
      <c r="AW25" s="70" t="str">
        <f>E59</f>
        <v>廃棄物原燃料以外</v>
      </c>
      <c r="AX25" s="287">
        <f t="shared" si="12"/>
        <v>106.06399999999999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65.566999999999993</v>
      </c>
      <c r="G26" s="879">
        <f>IFERROR(VLOOKUP(年度マスタ!$K$4&amp;"_"&amp;G$20,データシート1!$A:$BU,MATCH("ba_"&amp;$D26,データシート1!$A$1:$BU$1,0),0),0)</f>
        <v>82.02600000000001</v>
      </c>
      <c r="H26" s="879">
        <f>IFERROR(VLOOKUP(年度マスタ!$K$4&amp;"_"&amp;H$20,データシート1!$A:$BU,MATCH("ba_"&amp;$D26,データシート1!$A$1:$BU$1,0),0),0)</f>
        <v>118.42400000000001</v>
      </c>
      <c r="I26" s="879">
        <f>IFERROR(VLOOKUP(年度マスタ!$K$4&amp;"_"&amp;I$20,データシート1!$A:$BU,MATCH("ba_"&amp;$D26,データシート1!$A$1:$BU$1,0),0),0)</f>
        <v>112.83099999999999</v>
      </c>
      <c r="J26" s="879">
        <f>IFERROR(VLOOKUP(年度マスタ!$K$4&amp;"_"&amp;J$20,データシート1!$A:$BU,MATCH("ba_"&amp;$D26,データシート1!$A$1:$BU$1,0),0),0)</f>
        <v>126.357</v>
      </c>
      <c r="K26" s="879">
        <f>IFERROR(VLOOKUP(年度マスタ!$K$4&amp;"_"&amp;K$20,データシート1!$A:$BU,MATCH("ba_"&amp;$D26,データシート1!$A$1:$BU$1,0),0),0)</f>
        <v>133.80799999999999</v>
      </c>
      <c r="L26" s="879">
        <f>IFERROR(VLOOKUP(年度マスタ!$K$4&amp;"_"&amp;L$20,データシート1!$A:$BU,MATCH("ba_"&amp;$D26,データシート1!$A$1:$BU$1,0),0),0)</f>
        <v>145.911</v>
      </c>
      <c r="M26" s="879">
        <f>IFERROR(VLOOKUP(年度マスタ!$K$4&amp;"_"&amp;M$20,データシート1!$A:$BU,MATCH("ba_"&amp;$D26,データシート1!$A$1:$BU$1,0),0),0)</f>
        <v>149.333</v>
      </c>
      <c r="N26" s="879">
        <f>IFERROR(VLOOKUP(年度マスタ!$K$4&amp;"_"&amp;N$20,データシート1!$A:$BU,MATCH("ba_"&amp;$D26,データシート1!$A$1:$BU$1,0),0),0)</f>
        <v>149.07299999999998</v>
      </c>
      <c r="O26" s="879">
        <f>IFERROR(VLOOKUP(年度マスタ!$K$4&amp;"_"&amp;O$20,データシート1!$A:$BU,MATCH("ba_"&amp;$D26,データシート1!$A$1:$BU$1,0),0),0)</f>
        <v>158.90100000000001</v>
      </c>
      <c r="P26" s="880">
        <f>IFERROR(VLOOKUP(年度マスタ!$K$4&amp;"_"&amp;P$20,データシート1!$A:$BU,MATCH("ba_"&amp;$D26,データシート1!$A$1:$BU$1,0),0),0)</f>
        <v>171.541</v>
      </c>
      <c r="Z26" s="273"/>
      <c r="AB26" s="272"/>
      <c r="AC26" s="522"/>
      <c r="AD26" s="410"/>
      <c r="AE26" s="409" t="s">
        <v>184</v>
      </c>
      <c r="AF26" s="881">
        <f>①CO2排出量の現状把握!Z36</f>
        <v>59.847063193963258</v>
      </c>
      <c r="AG26" s="881">
        <f>①CO2排出量の現状把握!AA36</f>
        <v>48.86148466752519</v>
      </c>
      <c r="AH26" s="881">
        <f>①CO2排出量の現状把握!AB36</f>
        <v>55.499828573032381</v>
      </c>
      <c r="AI26" s="881">
        <f>①CO2排出量の現状把握!AC36</f>
        <v>41.511232339500808</v>
      </c>
      <c r="AJ26" s="881">
        <f>①CO2排出量の現状把握!AD36</f>
        <v>51.066583829820779</v>
      </c>
      <c r="AK26" s="881">
        <f>①CO2排出量の現状把握!AE36</f>
        <v>42.741189189723833</v>
      </c>
      <c r="AL26" s="881">
        <f>①CO2排出量の現状把握!AF36</f>
        <v>38.901888350069719</v>
      </c>
      <c r="AM26" s="881">
        <f>①CO2排出量の現状把握!AG36</f>
        <v>37.743978884401031</v>
      </c>
      <c r="AN26" s="881">
        <f>①CO2排出量の現状把握!AH36</f>
        <v>35.879499613561833</v>
      </c>
      <c r="AO26" s="881">
        <f>①CO2排出量の現状把握!AI36</f>
        <v>32.206262031643199</v>
      </c>
      <c r="AP26" s="882">
        <f>①CO2排出量の現状把握!AJ36</f>
        <v>34.570614515614054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3.5000000000000003E-2</v>
      </c>
      <c r="G27" s="879">
        <f>IFERROR(VLOOKUP(年度マスタ!$K$4&amp;"_"&amp;G$20,データシート1!$A:$BU,MATCH("ba_"&amp;$D27,データシート1!$A$1:$BU$1,0),0),0)</f>
        <v>5.3659999999999997</v>
      </c>
      <c r="H27" s="879">
        <f>IFERROR(VLOOKUP(年度マスタ!$K$4&amp;"_"&amp;H$20,データシート1!$A:$BU,MATCH("ba_"&amp;$D27,データシート1!$A$1:$BU$1,0),0),0)</f>
        <v>7.7089999999999996</v>
      </c>
      <c r="I27" s="879">
        <f>IFERROR(VLOOKUP(年度マスタ!$K$4&amp;"_"&amp;I$20,データシート1!$A:$BU,MATCH("ba_"&amp;$D27,データシート1!$A$1:$BU$1,0),0),0)</f>
        <v>7.8460000000000001</v>
      </c>
      <c r="J27" s="879">
        <f>IFERROR(VLOOKUP(年度マスタ!$K$4&amp;"_"&amp;J$20,データシート1!$A:$BU,MATCH("ba_"&amp;$D27,データシート1!$A$1:$BU$1,0),0),0)</f>
        <v>8.3680000000000003</v>
      </c>
      <c r="K27" s="879">
        <f>IFERROR(VLOOKUP(年度マスタ!$K$4&amp;"_"&amp;K$20,データシート1!$A:$BU,MATCH("ba_"&amp;$D27,データシート1!$A$1:$BU$1,0),0),0)</f>
        <v>11.625</v>
      </c>
      <c r="L27" s="879">
        <f>IFERROR(VLOOKUP(年度マスタ!$K$4&amp;"_"&amp;L$20,データシート1!$A:$BU,MATCH("ba_"&amp;$D27,データシート1!$A$1:$BU$1,0),0),0)</f>
        <v>12.207000000000001</v>
      </c>
      <c r="M27" s="879">
        <f>IFERROR(VLOOKUP(年度マスタ!$K$4&amp;"_"&amp;M$20,データシート1!$A:$BU,MATCH("ba_"&amp;$D27,データシート1!$A$1:$BU$1,0),0),0)</f>
        <v>10.678000000000001</v>
      </c>
      <c r="N27" s="879">
        <f>IFERROR(VLOOKUP(年度マスタ!$K$4&amp;"_"&amp;N$20,データシート1!$A:$BU,MATCH("ba_"&amp;$D27,データシート1!$A$1:$BU$1,0),0),0)</f>
        <v>10.784000000000001</v>
      </c>
      <c r="O27" s="879">
        <f>IFERROR(VLOOKUP(年度マスタ!$K$4&amp;"_"&amp;O$20,データシート1!$A:$BU,MATCH("ba_"&amp;$D27,データシート1!$A$1:$BU$1,0),0),0)</f>
        <v>11.436</v>
      </c>
      <c r="P27" s="880">
        <f>IFERROR(VLOOKUP(年度マスタ!$K$4&amp;"_"&amp;P$20,データシート1!$A:$BU,MATCH("ba_"&amp;$D27,データシート1!$A$1:$BU$1,0),0),0)</f>
        <v>7.2779999999999996</v>
      </c>
      <c r="Z27" s="273"/>
      <c r="AB27" s="272"/>
      <c r="AC27" s="522"/>
      <c r="AD27" s="410"/>
      <c r="AE27" s="409" t="s">
        <v>194</v>
      </c>
      <c r="AF27" s="881">
        <f>①CO2排出量の現状把握!Z37</f>
        <v>43.945453090529163</v>
      </c>
      <c r="AG27" s="881">
        <f>①CO2排出量の現状把握!AA37</f>
        <v>43.349088752817217</v>
      </c>
      <c r="AH27" s="881">
        <f>①CO2排出量の現状把握!AB37</f>
        <v>37.381144892123778</v>
      </c>
      <c r="AI27" s="881">
        <f>①CO2排出量の現状把握!AC37</f>
        <v>32.390220565647518</v>
      </c>
      <c r="AJ27" s="881">
        <f>①CO2排出量の現状把握!AD37</f>
        <v>34.447440982591672</v>
      </c>
      <c r="AK27" s="881">
        <f>①CO2排出量の現状把握!AE37</f>
        <v>35.48046263607911</v>
      </c>
      <c r="AL27" s="881">
        <f>①CO2排出量の現状把握!AF37</f>
        <v>36.297136241687326</v>
      </c>
      <c r="AM27" s="881">
        <f>①CO2排出量の現状把握!AG37</f>
        <v>34.123746898178368</v>
      </c>
      <c r="AN27" s="881">
        <f>①CO2排出量の現状把握!AH37</f>
        <v>30.90114906892682</v>
      </c>
      <c r="AO27" s="881">
        <f>①CO2排出量の現状把握!AI37</f>
        <v>30.136558692373647</v>
      </c>
      <c r="AP27" s="882">
        <f>①CO2排出量の現状把握!AJ37</f>
        <v>34.516790560463434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5.2950006322938421</v>
      </c>
      <c r="AG28" s="881">
        <f>①CO2排出量の現状把握!AA38</f>
        <v>5.2423293169887684</v>
      </c>
      <c r="AH28" s="881">
        <f>①CO2排出量の現状把握!AB38</f>
        <v>4.8047253454234884</v>
      </c>
      <c r="AI28" s="881">
        <f>①CO2排出量の現状把握!AC38</f>
        <v>11.858103913057411</v>
      </c>
      <c r="AJ28" s="881">
        <f>①CO2排出量の現状把握!AD38</f>
        <v>14.780811852421481</v>
      </c>
      <c r="AK28" s="881">
        <f>①CO2排出量の現状把握!AE38</f>
        <v>16.702955534711958</v>
      </c>
      <c r="AL28" s="881">
        <f>①CO2排出量の現状把握!AF38</f>
        <v>13.756523885764372</v>
      </c>
      <c r="AM28" s="881">
        <f>①CO2排出量の現状把握!AG38</f>
        <v>12.855884807679951</v>
      </c>
      <c r="AN28" s="881">
        <f>①CO2排出量の現状把握!AH38</f>
        <v>13.035063973297678</v>
      </c>
      <c r="AO28" s="881">
        <f>①CO2排出量の現状把握!AI38</f>
        <v>12.281778220746457</v>
      </c>
      <c r="AP28" s="882">
        <f>①CO2排出量の現状把握!AJ38</f>
        <v>13.201209874081119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725.5898104580084</v>
      </c>
      <c r="AG29" s="883">
        <f>①CO2排出量の現状把握!AA39</f>
        <v>763.98362826976506</v>
      </c>
      <c r="AH29" s="883">
        <f>①CO2排出量の現状把握!AB39</f>
        <v>812.89339410144362</v>
      </c>
      <c r="AI29" s="883">
        <f>①CO2排出量の現状把握!AC39</f>
        <v>768.35057591117322</v>
      </c>
      <c r="AJ29" s="883">
        <f>①CO2排出量の現状把握!AD39</f>
        <v>817.47845800523464</v>
      </c>
      <c r="AK29" s="883">
        <f>①CO2排出量の現状把握!AE39</f>
        <v>629.66917458091643</v>
      </c>
      <c r="AL29" s="883">
        <f>①CO2排出量の現状把握!AF39</f>
        <v>631.71734763788436</v>
      </c>
      <c r="AM29" s="883">
        <f>①CO2排出量の現状把握!AG39</f>
        <v>626.90051290254348</v>
      </c>
      <c r="AN29" s="883">
        <f>①CO2排出量の現状把握!AH39</f>
        <v>606.55419158419477</v>
      </c>
      <c r="AO29" s="883">
        <f>①CO2排出量の現状把握!AI39</f>
        <v>540.40637501665594</v>
      </c>
      <c r="AP29" s="884">
        <f>①CO2排出量の現状把握!AJ39</f>
        <v>591.08138166414733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6.2130000000000001</v>
      </c>
      <c r="BG30" s="952">
        <f t="shared" si="2"/>
        <v>6.2130000000000001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0.22759160076563248</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8.9220106450262751E-2</v>
      </c>
      <c r="AG32" s="461">
        <f t="shared" si="16"/>
        <v>0.10587199023632853</v>
      </c>
      <c r="AH32" s="461">
        <f t="shared" si="16"/>
        <v>0.14155607239760515</v>
      </c>
      <c r="AI32" s="461">
        <f t="shared" si="16"/>
        <v>0.14401655628053986</v>
      </c>
      <c r="AJ32" s="461">
        <f t="shared" si="16"/>
        <v>0.149189348606207</v>
      </c>
      <c r="AK32" s="461">
        <f t="shared" si="16"/>
        <v>0.1992150686322999</v>
      </c>
      <c r="AL32" s="461">
        <f t="shared" si="16"/>
        <v>0.21514753896776315</v>
      </c>
      <c r="AM32" s="461">
        <f t="shared" si="16"/>
        <v>0.22058133615475667</v>
      </c>
      <c r="AN32" s="461">
        <f t="shared" si="16"/>
        <v>0.22794560051877996</v>
      </c>
      <c r="AO32" s="461">
        <f t="shared" si="16"/>
        <v>0.26790358043062712</v>
      </c>
      <c r="AP32" s="461">
        <f t="shared" si="16"/>
        <v>0.2639767154665999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8.1613371095350482E-2</v>
      </c>
      <c r="AG33" s="458">
        <f t="shared" ref="AG33:AP33" si="17">IFERROR(IF(G22/AG25&gt;1,1,G22/AG25),0)</f>
        <v>9.4158303572880242E-2</v>
      </c>
      <c r="AH33" s="458">
        <f t="shared" si="17"/>
        <v>0.10722142675469744</v>
      </c>
      <c r="AI33" s="458">
        <f t="shared" si="17"/>
        <v>0.11864566909515524</v>
      </c>
      <c r="AJ33" s="458">
        <f t="shared" si="17"/>
        <v>0.10533942076506091</v>
      </c>
      <c r="AK33" s="458">
        <f t="shared" si="17"/>
        <v>0.11105655628326652</v>
      </c>
      <c r="AL33" s="458">
        <f t="shared" si="17"/>
        <v>0.10274794722118574</v>
      </c>
      <c r="AM33" s="458">
        <f t="shared" si="17"/>
        <v>9.0151965276113216E-2</v>
      </c>
      <c r="AN33" s="458">
        <f>IFERROR(IF(N22/AN25&gt;1,1,N22/AN25),0)</f>
        <v>9.2488054724708807E-2</v>
      </c>
      <c r="AO33" s="458">
        <f t="shared" si="17"/>
        <v>7.8633588427637111E-2</v>
      </c>
      <c r="AP33" s="458">
        <f t="shared" si="17"/>
        <v>7.5502546783211166E-2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0.14876252108053384</v>
      </c>
      <c r="AG34" s="459">
        <f t="shared" ref="AG34:AP36" si="18">IFERROR(IF(G23/AG26&gt;1,1,G23/AG26),0)</f>
        <v>0.18779617652712557</v>
      </c>
      <c r="AH34" s="459">
        <f t="shared" si="18"/>
        <v>0.18872130363821277</v>
      </c>
      <c r="AI34" s="459">
        <f t="shared" si="18"/>
        <v>0.24511438053159854</v>
      </c>
      <c r="AJ34" s="459">
        <f t="shared" si="18"/>
        <v>0.20688675857401834</v>
      </c>
      <c r="AK34" s="459">
        <f t="shared" si="18"/>
        <v>0.2466473254453713</v>
      </c>
      <c r="AL34" s="459">
        <f t="shared" si="18"/>
        <v>0.23495003424386776</v>
      </c>
      <c r="AM34" s="459">
        <f t="shared" si="18"/>
        <v>0.20236340274015627</v>
      </c>
      <c r="AN34" s="459">
        <f t="shared" si="18"/>
        <v>0.20574422942090673</v>
      </c>
      <c r="AO34" s="459">
        <f t="shared" si="18"/>
        <v>0.1822005917431396</v>
      </c>
      <c r="AP34" s="459">
        <f t="shared" si="18"/>
        <v>0.17971910789129469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9.0363727625409521E-2</v>
      </c>
      <c r="AG37" s="460">
        <f t="shared" ref="AG37:AP37" si="21">IFERROR(IF(G26/AG29&gt;1,1,G26/AG29),0)</f>
        <v>0.10736617509169498</v>
      </c>
      <c r="AH37" s="460">
        <f t="shared" si="21"/>
        <v>0.14568207942063985</v>
      </c>
      <c r="AI37" s="460">
        <f t="shared" si="21"/>
        <v>0.14684833139637557</v>
      </c>
      <c r="AJ37" s="460">
        <f t="shared" si="21"/>
        <v>0.15456921067783158</v>
      </c>
      <c r="AK37" s="460">
        <f t="shared" si="21"/>
        <v>0.2125052414850345</v>
      </c>
      <c r="AL37" s="460">
        <f t="shared" si="21"/>
        <v>0.2309751355500842</v>
      </c>
      <c r="AM37" s="460">
        <f t="shared" si="21"/>
        <v>0.23820845082513908</v>
      </c>
      <c r="AN37" s="460">
        <f t="shared" si="21"/>
        <v>0.2457702907149186</v>
      </c>
      <c r="AO37" s="460">
        <f t="shared" si="21"/>
        <v>0.29403983251511884</v>
      </c>
      <c r="AP37" s="460">
        <f t="shared" si="21"/>
        <v>0.29021553600121625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18.452999999999999</v>
      </c>
      <c r="BG40" s="952">
        <f t="shared" ref="BG40:BG51" si="22">BF40/BE40</f>
        <v>18.452999999999999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1.8671440549975242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5.2990000000000004</v>
      </c>
      <c r="BG41" s="952">
        <f t="shared" si="22"/>
        <v>5.2990000000000004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0.62545284043503013</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6.4459999999999997</v>
      </c>
      <c r="BG43" s="952">
        <f t="shared" si="22"/>
        <v>3.2229999999999999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0.78223633312824215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6.4029999999999996</v>
      </c>
      <c r="BG45" s="952">
        <f t="shared" si="22"/>
        <v>3.2014999999999998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0.59359728623412622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1.95</v>
      </c>
      <c r="BG48" s="952">
        <f t="shared" si="22"/>
        <v>1.95</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0.39298473854393123</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2.3260000000000001</v>
      </c>
      <c r="BG49" s="952">
        <f t="shared" si="22"/>
        <v>2.3260000000000001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0.27237394200554571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8.1189999999999998</v>
      </c>
      <c r="BG50" s="952">
        <f t="shared" si="22"/>
        <v>4.0594999999999999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0.73226732453809706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106.06399999999999</v>
      </c>
      <c r="BG52" s="952">
        <f t="shared" ref="BG52" si="26">BF52/BE52</f>
        <v>53.031999999999996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1.9885219326693675</v>
      </c>
    </row>
    <row r="53" spans="2:63" ht="15.95" customHeight="1">
      <c r="B53" s="272"/>
      <c r="P53" s="162" t="s">
        <v>101</v>
      </c>
      <c r="Z53" s="273"/>
      <c r="AB53" s="272"/>
      <c r="AQ53" s="273"/>
      <c r="BA53" s="70" t="s">
        <v>336</v>
      </c>
      <c r="BB53" s="70"/>
      <c r="BC53" s="70" t="s">
        <v>337</v>
      </c>
      <c r="BD53" s="70" t="str">
        <f>BC53&amp;"(N="&amp;BE53&amp;")"</f>
        <v>S：公務(N=4)</v>
      </c>
      <c r="BE53" s="845">
        <f>VLOOKUP(BE$13&amp;"_"&amp;$AV$8,データシート2!$A:$SI,MATCH($AV$5&amp;"_"&amp;$BA53&amp;$AV$6,データシート2!$A$1:$SI$1,0),0)</f>
        <v>4</v>
      </c>
      <c r="BF53" s="952">
        <f>VLOOKUP(BF$13&amp;"_"&amp;$AW$8,データシート2!$A:$SI,MATCH($AW$5&amp;"_"&amp;$BA53&amp;$AW$6,データシート2!$A$1:$SI$1,0),0)</f>
        <v>16.481000000000002</v>
      </c>
      <c r="BG53" s="952">
        <f t="shared" ref="BG53:BG63" si="29">BF53/BE53</f>
        <v>4.1202500000000004</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0.88969969153720929</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74.504999999999995</v>
      </c>
      <c r="G55" s="885">
        <f t="shared" ref="G55:P55" si="32">SUM(G56,G57,G60,G61,G62,G63,G64,G65,)</f>
        <v>96.567999999999998</v>
      </c>
      <c r="H55" s="885">
        <f t="shared" si="32"/>
        <v>136.607</v>
      </c>
      <c r="I55" s="885">
        <f t="shared" si="32"/>
        <v>130.852</v>
      </c>
      <c r="J55" s="885">
        <f t="shared" si="32"/>
        <v>145.29</v>
      </c>
      <c r="K55" s="885">
        <f t="shared" si="32"/>
        <v>155.97499999999999</v>
      </c>
      <c r="L55" s="885">
        <f t="shared" si="32"/>
        <v>167.25800000000001</v>
      </c>
      <c r="M55" s="885">
        <f t="shared" si="32"/>
        <v>167.649</v>
      </c>
      <c r="N55" s="885">
        <f t="shared" si="32"/>
        <v>167.239</v>
      </c>
      <c r="O55" s="885">
        <f t="shared" si="32"/>
        <v>176.20499999999998</v>
      </c>
      <c r="P55" s="886">
        <f t="shared" si="32"/>
        <v>185.03199999999998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74.504999999999995</v>
      </c>
      <c r="G56" s="887">
        <f>IFERROR(VLOOKUP(年度マスタ!$K$4&amp;"_"&amp;G$54,データシート1!$A:$CE,MATCH("bc_"&amp;$C56,データシート1!$A$1:$CE$1,0),0),0)</f>
        <v>96.567999999999998</v>
      </c>
      <c r="H56" s="887">
        <f>IFERROR(VLOOKUP(年度マスタ!$K$4&amp;"_"&amp;H$54,データシート1!$A:$CE,MATCH("bc_"&amp;$C56,データシート1!$A$1:$CE$1,0),0),0)</f>
        <v>106.866</v>
      </c>
      <c r="I56" s="887">
        <f>IFERROR(VLOOKUP(年度マスタ!$K$4&amp;"_"&amp;I$54,データシート1!$A:$CE,MATCH("bc_"&amp;$C56,データシート1!$A$1:$CE$1,0),0),0)</f>
        <v>102.83199999999999</v>
      </c>
      <c r="J56" s="887">
        <f>IFERROR(VLOOKUP(年度マスタ!$K$4&amp;"_"&amp;J$54,データシート1!$A:$CE,MATCH("bc_"&amp;$C56,データシート1!$A$1:$CE$1,0),0),0)</f>
        <v>102.73699999999999</v>
      </c>
      <c r="K56" s="887">
        <f>IFERROR(VLOOKUP(年度マスタ!$K$4&amp;"_"&amp;K$54,データシート1!$A:$CE,MATCH("bc_"&amp;$C56,データシート1!$A$1:$CE$1,0),0),0)</f>
        <v>105.995</v>
      </c>
      <c r="L56" s="887">
        <f>IFERROR(VLOOKUP(年度マスタ!$K$4&amp;"_"&amp;L$54,データシート1!$A:$CE,MATCH("bc_"&amp;$C56,データシート1!$A$1:$CE$1,0),0),0)</f>
        <v>105.807</v>
      </c>
      <c r="M56" s="887">
        <f>IFERROR(VLOOKUP(年度マスタ!$K$4&amp;"_"&amp;M$54,データシート1!$A:$CE,MATCH("bc_"&amp;$C56,データシート1!$A$1:$CE$1,0),0),0)</f>
        <v>103.462</v>
      </c>
      <c r="N56" s="887">
        <f>IFERROR(VLOOKUP(年度マスタ!$K$4&amp;"_"&amp;N$54,データシート1!$A:$CE,MATCH("bc_"&amp;$C56,データシート1!$A$1:$CE$1,0),0),0)</f>
        <v>103.47199999999999</v>
      </c>
      <c r="O56" s="887">
        <f>IFERROR(VLOOKUP(年度マスタ!$K$4&amp;"_"&amp;O$54,データシート1!$A:$CE,MATCH("bc_"&amp;$C56,データシート1!$A$1:$CE$1,0),0),0)</f>
        <v>95.325999999999993</v>
      </c>
      <c r="P56" s="888">
        <f>IFERROR(VLOOKUP(年度マスタ!$K$4&amp;"_"&amp;P$54,データシート1!$A:$CE,MATCH("bc_"&amp;$C56,データシート1!$A$1:$CE$1,0),0),0)</f>
        <v>78.968000000000004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29.741</v>
      </c>
      <c r="I57" s="887">
        <f t="shared" si="34"/>
        <v>28.02</v>
      </c>
      <c r="J57" s="887">
        <f t="shared" si="34"/>
        <v>42.552999999999997</v>
      </c>
      <c r="K57" s="887">
        <f t="shared" ref="K57:O57" si="35">SUM(K58:K59)</f>
        <v>49.98</v>
      </c>
      <c r="L57" s="887">
        <f t="shared" si="35"/>
        <v>61.451000000000001</v>
      </c>
      <c r="M57" s="887">
        <f t="shared" si="35"/>
        <v>64.186999999999998</v>
      </c>
      <c r="N57" s="887">
        <f t="shared" si="35"/>
        <v>63.767000000000003</v>
      </c>
      <c r="O57" s="887">
        <f t="shared" si="35"/>
        <v>80.879000000000005</v>
      </c>
      <c r="P57" s="888">
        <f>SUM(P58:P59)</f>
        <v>106.06399999999999</v>
      </c>
      <c r="Z57" s="273"/>
      <c r="AB57" s="272"/>
      <c r="AQ57" s="273"/>
      <c r="BA57" s="70">
        <v>3511</v>
      </c>
      <c r="BB57" s="70"/>
      <c r="BC57" s="70" t="s">
        <v>345</v>
      </c>
      <c r="BD57" s="70" t="str">
        <f t="shared" si="33"/>
        <v>熱供給業(N=1)</v>
      </c>
      <c r="BE57" s="845">
        <f>BE63</f>
        <v>1</v>
      </c>
      <c r="BF57" s="952">
        <f>BF63</f>
        <v>7.2779999999999996</v>
      </c>
      <c r="BG57" s="952">
        <f t="shared" si="29"/>
        <v>7.2779999999999996</v>
      </c>
      <c r="BH57" s="845">
        <f>BH63</f>
        <v>137</v>
      </c>
      <c r="BI57" s="845">
        <f>BI63</f>
        <v>553.39800000000002</v>
      </c>
      <c r="BJ57" s="845">
        <f t="shared" si="30"/>
        <v>4.0394014598540151</v>
      </c>
      <c r="BK57" s="279">
        <f t="shared" si="31"/>
        <v>1.8017520843949559</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29.741</v>
      </c>
      <c r="I59" s="889">
        <f>IFERROR(VLOOKUP(年度マスタ!$K$4&amp;"_"&amp;I$54,データシート1!$A:$CE,MATCH("bc_"&amp;$C59,データシート1!$A$1:$CE$1,0),0),0)</f>
        <v>28.02</v>
      </c>
      <c r="J59" s="889">
        <f>IFERROR(VLOOKUP(年度マスタ!$K$4&amp;"_"&amp;J$54,データシート1!$A:$CE,MATCH("bc_"&amp;$C59,データシート1!$A$1:$CE$1,0),0),0)</f>
        <v>42.552999999999997</v>
      </c>
      <c r="K59" s="889">
        <f>IFERROR(VLOOKUP(年度マスタ!$K$4&amp;"_"&amp;K$54,データシート1!$A:$CE,MATCH("bc_"&amp;$C59,データシート1!$A$1:$CE$1,0),0),0)</f>
        <v>49.98</v>
      </c>
      <c r="L59" s="889">
        <f>IFERROR(VLOOKUP(年度マスタ!$K$4&amp;"_"&amp;L$54,データシート1!$A:$CE,MATCH("bc_"&amp;$C59,データシート1!$A$1:$CE$1,0),0),0)</f>
        <v>61.451000000000001</v>
      </c>
      <c r="M59" s="889">
        <f>IFERROR(VLOOKUP(年度マスタ!$K$4&amp;"_"&amp;M$54,データシート1!$A:$CE,MATCH("bc_"&amp;$C59,データシート1!$A$1:$CE$1,0),0),0)</f>
        <v>64.186999999999998</v>
      </c>
      <c r="N59" s="889">
        <f>IFERROR(VLOOKUP(年度マスタ!$K$4&amp;"_"&amp;N$54,データシート1!$A:$CE,MATCH("bc_"&amp;$C59,データシート1!$A$1:$CE$1,0),0),0)</f>
        <v>63.767000000000003</v>
      </c>
      <c r="O59" s="889">
        <f>IFERROR(VLOOKUP(年度マスタ!$K$4&amp;"_"&amp;O$54,データシート1!$A:$CE,MATCH("bc_"&amp;$C59,データシート1!$A$1:$CE$1,0),0),0)</f>
        <v>80.879000000000005</v>
      </c>
      <c r="P59" s="890">
        <f>IFERROR(VLOOKUP(年度マスタ!$K$4&amp;"_"&amp;P$54,データシート1!$A:$CE,MATCH("bc_"&amp;$C59,データシート1!$A$1:$CE$1,0),0),0)</f>
        <v>106.06399999999999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7.2779999999999996</v>
      </c>
      <c r="BG63" s="953">
        <f t="shared" si="29"/>
        <v>7.2779999999999996</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1.8017520843949559</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練馬区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18766.3</v>
      </c>
      <c r="K6" s="619">
        <f>VLOOKUP(年度マスタ!$K$4&amp;"_"&amp;K$5,データシート1!$A:$BT,MATCH("cb_"&amp;$G6,データシート1!$A$1:$BT$1,0),0)</f>
        <v>20211.3</v>
      </c>
      <c r="L6" s="619">
        <f>VLOOKUP(年度マスタ!$K$4&amp;"_"&amp;L$5,データシート1!$A:$BT,MATCH("cb_"&amp;$G6,データシート1!$A$1:$BT$1,0),0)</f>
        <v>21293.1</v>
      </c>
      <c r="M6" s="619">
        <f>VLOOKUP(年度マスタ!$K$4&amp;"_"&amp;M$5,データシート1!$A:$BT,MATCH("cb_"&amp;$G6,データシート1!$A$1:$BT$1,0),0)</f>
        <v>22516.199999999993</v>
      </c>
      <c r="N6" s="619">
        <f>VLOOKUP(年度マスタ!$K$4&amp;"_"&amp;N$5,データシート1!$A:$BT,MATCH("cb_"&amp;$G6,データシート1!$A$1:$BT$1,0),0)</f>
        <v>23641.299999999981</v>
      </c>
      <c r="O6" s="619">
        <f>VLOOKUP(年度マスタ!$K$4&amp;"_"&amp;O$5,データシート1!$A:$BT,MATCH("cb_"&amp;$G6,データシート1!$A$1:$BT$1,0),0)</f>
        <v>25165.499999999971</v>
      </c>
      <c r="P6" s="619">
        <f>VLOOKUP(年度マスタ!$K$4&amp;"_"&amp;P$5,データシート1!$A:$BT,MATCH("cb_"&amp;$G6,データシート1!$A$1:$BT$1,0),0)</f>
        <v>26754.699999999972</v>
      </c>
      <c r="Q6" s="619">
        <f>VLOOKUP(年度マスタ!$K$4&amp;"_"&amp;Q$5,データシート1!$A:$BT,MATCH("cb_"&amp;$G6,データシート1!$A$1:$BT$1,0),0)</f>
        <v>29179.499999999956</v>
      </c>
      <c r="R6" s="633">
        <f>VLOOKUP(年度マスタ!$K$4&amp;"_"&amp;R$5,データシート1!$A:$BT,MATCH("cb_"&amp;$G6,データシート1!$A$1:$BT$1,0),0)</f>
        <v>33354.6</v>
      </c>
      <c r="S6" s="568"/>
      <c r="T6" s="190"/>
      <c r="U6" s="581"/>
      <c r="V6" s="195"/>
      <c r="W6" s="195"/>
      <c r="X6" s="195"/>
      <c r="Y6" s="196" t="s">
        <v>372</v>
      </c>
      <c r="Z6" s="663" t="s">
        <v>373</v>
      </c>
      <c r="AA6" s="663"/>
      <c r="AB6" s="663"/>
      <c r="AC6" s="664">
        <f>SUM(AC7:AC8)</f>
        <v>1024556</v>
      </c>
      <c r="AD6" s="664">
        <f>SUM(AD7:AD8)</f>
        <v>1370668.8729999999</v>
      </c>
      <c r="AE6" s="665">
        <f>$AD6*3600/100000000</f>
        <v>49.344079427999993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3743</v>
      </c>
      <c r="K7" s="617">
        <f>VLOOKUP(年度マスタ!$K$4&amp;"_"&amp;K$5,データシート1!$A:$BT,MATCH("cb_"&amp;$G7,データシート1!$A$1:$BT$1,0),0)</f>
        <v>4432.4000000000005</v>
      </c>
      <c r="L7" s="617">
        <f>VLOOKUP(年度マスタ!$K$4&amp;"_"&amp;L$5,データシート1!$A:$BT,MATCH("cb_"&amp;$G7,データシート1!$A$1:$BT$1,0),0)</f>
        <v>5070.3000000000038</v>
      </c>
      <c r="M7" s="617">
        <f>VLOOKUP(年度マスタ!$K$4&amp;"_"&amp;M$5,データシート1!$A:$BT,MATCH("cb_"&amp;$G7,データシート1!$A$1:$BT$1,0),0)</f>
        <v>5562.1</v>
      </c>
      <c r="N7" s="617">
        <f>VLOOKUP(年度マスタ!$K$4&amp;"_"&amp;N$5,データシート1!$A:$BT,MATCH("cb_"&amp;$G7,データシート1!$A$1:$BT$1,0),0)</f>
        <v>6041.1999999999953</v>
      </c>
      <c r="O7" s="617">
        <f>VLOOKUP(年度マスタ!$K$4&amp;"_"&amp;O$5,データシート1!$A:$BT,MATCH("cb_"&amp;$G7,データシート1!$A$1:$BT$1,0),0)</f>
        <v>6127.0999999999949</v>
      </c>
      <c r="P7" s="617">
        <f>VLOOKUP(年度マスタ!$K$4&amp;"_"&amp;P$5,データシート1!$A:$BT,MATCH("cb_"&amp;$G7,データシート1!$A$1:$BT$1,0),0)</f>
        <v>6186.4999999999955</v>
      </c>
      <c r="Q7" s="617">
        <f>VLOOKUP(年度マスタ!$K$4&amp;"_"&amp;Q$5,データシート1!$A:$BT,MATCH("cb_"&amp;$G7,データシート1!$A$1:$BT$1,0),0)</f>
        <v>6199.6999999999944</v>
      </c>
      <c r="R7" s="634">
        <f>VLOOKUP(年度マスタ!$K$4&amp;"_"&amp;R$5,データシート1!$A:$BT,MATCH("cb_"&amp;$G7,データシート1!$A$1:$BT$1,0),0)</f>
        <v>6216.1999999999944</v>
      </c>
      <c r="S7" s="568"/>
      <c r="T7" s="190"/>
      <c r="U7" s="581"/>
      <c r="V7" s="195"/>
      <c r="W7" s="195"/>
      <c r="X7" s="195"/>
      <c r="Y7" s="196" t="s">
        <v>375</v>
      </c>
      <c r="Z7" s="212" t="s">
        <v>376</v>
      </c>
      <c r="AA7" s="212"/>
      <c r="AB7" s="212"/>
      <c r="AC7" s="1022">
        <f>VLOOKUP(年度マスタ!$K$4&amp;"_"&amp;年度マスタ!$K$9,データシート3!A:AB,MATCH("ea_"&amp;$Y7&amp;"_設備",データシート3!$A$1:$AB$1,0),0)</f>
        <v>998476</v>
      </c>
      <c r="AD7" s="1022">
        <f>VLOOKUP(年度マスタ!$K$4&amp;"_"&amp;年度マスタ!$K$9,データシート3!A:AB,MATCH("ea_"&amp;$Y7&amp;"_年間発電",データシート3!$A$1:$AB$1,0),0)/10^3</f>
        <v>1336115.48</v>
      </c>
      <c r="AE7" s="554">
        <f t="shared" ref="AE7:AE16" si="0">$AD7*3600/100000000</f>
        <v>48.100157279999998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26080</v>
      </c>
      <c r="AD8" s="1022">
        <f>VLOOKUP(年度マスタ!$K$4&amp;"_"&amp;年度マスタ!$K$9,データシート3!A:AB,MATCH("ea_"&amp;$Y8&amp;"_年間発電",データシート3!$A$1:$AB$1,0),0)/10^3</f>
        <v>34553.392999999996</v>
      </c>
      <c r="AE8" s="554">
        <f t="shared" si="0"/>
        <v>1.2439221479999998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10098</v>
      </c>
      <c r="K11" s="654">
        <f>VLOOKUP(年度マスタ!$K$4&amp;"_"&amp;K$5,データシート1!$A:$BT,MATCH("cb_"&amp;$G11,データシート1!$A$1:$BT$1,0),0)</f>
        <v>10098</v>
      </c>
      <c r="L11" s="654">
        <f>VLOOKUP(年度マスタ!$K$4&amp;"_"&amp;L$5,データシート1!$A:$BT,MATCH("cb_"&amp;$G11,データシート1!$A$1:$BT$1,0),0)</f>
        <v>10098</v>
      </c>
      <c r="M11" s="654">
        <f>VLOOKUP(年度マスタ!$K$4&amp;"_"&amp;M$5,データシート1!$A:$BT,MATCH("cb_"&amp;$G11,データシート1!$A$1:$BT$1,0),0)</f>
        <v>10098</v>
      </c>
      <c r="N11" s="654">
        <f>VLOOKUP(年度マスタ!$K$4&amp;"_"&amp;N$5,データシート1!$A:$BT,MATCH("cb_"&amp;$G11,データシート1!$A$1:$BT$1,0),0)</f>
        <v>10098</v>
      </c>
      <c r="O11" s="654">
        <f>VLOOKUP(年度マスタ!$K$4&amp;"_"&amp;O$5,データシート1!$A:$BT,MATCH("cb_"&amp;$G11,データシート1!$A$1:$BT$1,0),0)</f>
        <v>10098</v>
      </c>
      <c r="P11" s="654">
        <f>VLOOKUP(年度マスタ!$K$4&amp;"_"&amp;P$5,データシート1!$A:$BT,MATCH("cb_"&amp;$G11,データシート1!$A$1:$BT$1,0),0)</f>
        <v>14873.294</v>
      </c>
      <c r="Q11" s="654">
        <f>VLOOKUP(年度マスタ!$K$4&amp;"_"&amp;Q$5,データシート1!$A:$BT,MATCH("cb_"&amp;$G11,データシート1!$A$1:$BT$1,0),0)</f>
        <v>14873.294</v>
      </c>
      <c r="R11" s="655">
        <f>VLOOKUP(年度マスタ!$K$4&amp;"_"&amp;R$5,データシート1!$A:$BT,MATCH("cb_"&amp;$G11,データシート1!$A$1:$BT$1,0),0)</f>
        <v>14873.294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32607.3</v>
      </c>
      <c r="K12" s="651">
        <f t="shared" ref="K12:Q12" si="1">SUM(K6:K11)</f>
        <v>34741.699999999997</v>
      </c>
      <c r="L12" s="651">
        <f t="shared" si="1"/>
        <v>36461.4</v>
      </c>
      <c r="M12" s="651">
        <f t="shared" si="1"/>
        <v>38176.299999999996</v>
      </c>
      <c r="N12" s="651">
        <f t="shared" si="1"/>
        <v>39780.499999999978</v>
      </c>
      <c r="O12" s="651">
        <f t="shared" si="1"/>
        <v>41390.599999999962</v>
      </c>
      <c r="P12" s="651">
        <f t="shared" si="1"/>
        <v>47814.49399999997</v>
      </c>
      <c r="Q12" s="651">
        <f t="shared" si="1"/>
        <v>50252.493999999955</v>
      </c>
      <c r="R12" s="652">
        <f t="shared" ref="R12" si="2">SUM(R6:R11)</f>
        <v>54444.093999999997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75</v>
      </c>
      <c r="AD13" s="666">
        <f>SUM(AD14:AD16)</f>
        <v>457.93799999999999</v>
      </c>
      <c r="AE13" s="667">
        <f t="shared" si="0"/>
        <v>1.6485768000000001E-2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75</v>
      </c>
      <c r="AD16" s="1022">
        <f>VLOOKUP(年度マスタ!$K$4&amp;"_"&amp;年度マスタ!$K$9,データシート3!A:AB,MATCH("ea_"&amp;$Y16&amp;"_年間発電",データシート3!$A$1:$AB$1,0),0)/10^3</f>
        <v>457.93799999999999</v>
      </c>
      <c r="AE16" s="554">
        <f t="shared" si="0"/>
        <v>1.6485768000000001E-2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29.371643259999999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145.23370943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22521.811955999998</v>
      </c>
      <c r="K19" s="615">
        <f>K6*別紙!$C5/100*別紙!$E5/10^3</f>
        <v>24255.985355999997</v>
      </c>
      <c r="L19" s="615">
        <f>L6*別紙!$C5/100*別紙!$E5/10^3</f>
        <v>25554.275171999994</v>
      </c>
      <c r="M19" s="615">
        <f>M6*別紙!$C5/100*別紙!$E5/10^3</f>
        <v>27022.141943999992</v>
      </c>
      <c r="N19" s="615">
        <f>N6*別紙!$C5/100*別紙!$E5/10^3</f>
        <v>28372.396955999975</v>
      </c>
      <c r="O19" s="615">
        <f>O6*別紙!$C5/100*別紙!$E5/10^3</f>
        <v>30201.619859999963</v>
      </c>
      <c r="P19" s="615">
        <f>P6*別紙!$C5/100*別紙!$E5/10^3</f>
        <v>32108.850563999968</v>
      </c>
      <c r="Q19" s="615">
        <f>Q6*別紙!$C5/100*別紙!$E5/10^3</f>
        <v>35018.901539999948</v>
      </c>
      <c r="R19" s="639">
        <f>R6*別紙!$C5/100*別紙!$E5/10^3</f>
        <v>40029.522551999995</v>
      </c>
      <c r="S19" s="572"/>
      <c r="T19" s="191"/>
      <c r="U19" s="588"/>
      <c r="W19" s="201"/>
      <c r="X19" s="201"/>
      <c r="Y19" s="173"/>
      <c r="Z19" s="628" t="s">
        <v>389</v>
      </c>
      <c r="AA19" s="671"/>
      <c r="AB19" s="672"/>
      <c r="AC19" s="673">
        <f>SUM($AC$6,$AC$9,$AC$10,$AC$13)</f>
        <v>1024631</v>
      </c>
      <c r="AD19" s="673">
        <f>SUM($AD$6,$AD$9,$AD$10,$AD$13)</f>
        <v>1371126.811</v>
      </c>
      <c r="AE19" s="674">
        <f>SUM($AE$6,$AE$9,$AE$10,$AE$13,$AE$17,$AE$18)</f>
        <v>223.965917886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4951.0906799999993</v>
      </c>
      <c r="K20" s="617">
        <f>K7*別紙!$C6/100*別紙!$E6/10^3</f>
        <v>5863.001424000001</v>
      </c>
      <c r="L20" s="617">
        <f>L7*別紙!$C6/100*別紙!$E6/10^3</f>
        <v>6706.7900280000058</v>
      </c>
      <c r="M20" s="617">
        <f>M7*別紙!$C6/100*別紙!$E6/10^3</f>
        <v>7357.3233960000007</v>
      </c>
      <c r="N20" s="617">
        <f>N7*別紙!$C6/100*別紙!$E6/10^3</f>
        <v>7991.0577119999934</v>
      </c>
      <c r="O20" s="617">
        <f>O7*別紙!$C6/100*別紙!$E6/10^3</f>
        <v>8104.6827959999928</v>
      </c>
      <c r="P20" s="617">
        <f>P7*別紙!$C6/100*別紙!$E6/10^3</f>
        <v>8183.2547399999949</v>
      </c>
      <c r="Q20" s="617">
        <f>Q7*別紙!$C6/100*別紙!$E6/10^3</f>
        <v>8200.7151719999929</v>
      </c>
      <c r="R20" s="634">
        <f>R7*別紙!$C6/100*別紙!$E6/10^3</f>
        <v>8222.5407119999927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70766.784</v>
      </c>
      <c r="K24" s="654">
        <f>K11*別紙!$C10/100*別紙!$E10/10^3</f>
        <v>70766.784</v>
      </c>
      <c r="L24" s="654">
        <f>L11*別紙!$C10/100*別紙!$E10/10^3</f>
        <v>70766.784</v>
      </c>
      <c r="M24" s="654">
        <f>M11*別紙!$C10/100*別紙!$E10/10^3</f>
        <v>70766.784</v>
      </c>
      <c r="N24" s="654">
        <f>N11*別紙!$C10/100*別紙!$E10/10^3</f>
        <v>70766.784</v>
      </c>
      <c r="O24" s="654">
        <f>O11*別紙!$C10/100*別紙!$E10/10^3</f>
        <v>70766.784</v>
      </c>
      <c r="P24" s="654">
        <f>P11*別紙!$C10/100*別紙!$E10/10^3</f>
        <v>104232.044352</v>
      </c>
      <c r="Q24" s="654">
        <f>Q11*別紙!$C10/100*別紙!$E10/10^3</f>
        <v>104232.044352</v>
      </c>
      <c r="R24" s="655">
        <f>R11*別紙!$C10/100*別紙!$E10/10^3</f>
        <v>104232.044352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98239.686635999999</v>
      </c>
      <c r="K25" s="657">
        <f t="shared" si="3"/>
        <v>100885.77077999999</v>
      </c>
      <c r="L25" s="657">
        <f t="shared" si="3"/>
        <v>103027.8492</v>
      </c>
      <c r="M25" s="657">
        <f t="shared" si="3"/>
        <v>105146.24933999999</v>
      </c>
      <c r="N25" s="657">
        <f t="shared" si="3"/>
        <v>107130.23866799998</v>
      </c>
      <c r="O25" s="657">
        <f t="shared" si="3"/>
        <v>109073.08665599996</v>
      </c>
      <c r="P25" s="657">
        <f t="shared" si="3"/>
        <v>144524.14965599997</v>
      </c>
      <c r="Q25" s="657">
        <f t="shared" si="3"/>
        <v>147451.66106399993</v>
      </c>
      <c r="R25" s="658">
        <f t="shared" ref="R25" si="4">SUM(R19:R24)</f>
        <v>152484.10761599999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2593329.1310504521</v>
      </c>
      <c r="K26" s="654">
        <f>(VLOOKUP(年度マスタ!$K$4&amp;"_"&amp;K$18,データシート1!$A:$BT,MATCH("da_合計",データシート1!$A$1:$BT$1,0),0))/10^3</f>
        <v>2434509.020069242</v>
      </c>
      <c r="L26" s="654">
        <f>(VLOOKUP(年度マスタ!$K$4&amp;"_"&amp;L$18,データシート1!$A:$BT,MATCH("da_合計",データシート1!$A$1:$BT$1,0),0))/10^3</f>
        <v>2596796.6201031944</v>
      </c>
      <c r="M26" s="654">
        <f>(VLOOKUP(年度マスタ!$K$4&amp;"_"&amp;M$18,データシート1!$A:$BT,MATCH("da_合計",データシート1!$A$1:$BT$1,0),0))/10^3</f>
        <v>2472353.4173616245</v>
      </c>
      <c r="N26" s="654">
        <f>(VLOOKUP(年度マスタ!$K$4&amp;"_"&amp;N$18,データシート1!$A:$BT,MATCH("da_合計",データシート1!$A$1:$BT$1,0),0))/10^3</f>
        <v>2468577.69904128</v>
      </c>
      <c r="O26" s="654">
        <f>(VLOOKUP(年度マスタ!$K$4&amp;"_"&amp;O$18,データシート1!$A:$BT,MATCH("da_合計",データシート1!$A$1:$BT$1,0),0))/10^3</f>
        <v>2414821.7610048051</v>
      </c>
      <c r="P26" s="654">
        <f>(VLOOKUP(年度マスタ!$K$4&amp;"_"&amp;P$18,データシート1!$A:$BT,MATCH("da_合計",データシート1!$A$1:$BT$1,0),0))/10^3</f>
        <v>2449370.1612736098</v>
      </c>
      <c r="Q26" s="654">
        <f>(VLOOKUP(年度マスタ!$K$4&amp;"_"&amp;Q$18,データシート1!$A:$BT,MATCH("da_合計",データシート1!$A$1:$BT$1,0),0))/10^3</f>
        <v>2511943.9997050334</v>
      </c>
      <c r="R26" s="655">
        <f>Q26</f>
        <v>2511943.9997050334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3.7881688621685707E-2</v>
      </c>
      <c r="K27" s="839">
        <f t="shared" ref="K27:P27" si="5">K25/K26</f>
        <v>4.1439883750001717E-2</v>
      </c>
      <c r="L27" s="839">
        <f t="shared" si="5"/>
        <v>3.9674978164406946E-2</v>
      </c>
      <c r="M27" s="839">
        <f t="shared" si="5"/>
        <v>4.2528810242755247E-2</v>
      </c>
      <c r="N27" s="839">
        <f t="shared" si="5"/>
        <v>4.3397555892045074E-2</v>
      </c>
      <c r="O27" s="839">
        <f t="shared" si="5"/>
        <v>4.516817283053419E-2</v>
      </c>
      <c r="P27" s="839">
        <f t="shared" si="5"/>
        <v>5.9004617571094729E-2</v>
      </c>
      <c r="Q27" s="839">
        <f>Q25/Q26</f>
        <v>5.8700218269720397E-2</v>
      </c>
      <c r="R27" s="840">
        <f>R25/R26</f>
        <v>6.070362541279007E-2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6.070362541279007E-2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0.54584290539956526</v>
      </c>
      <c r="AA52" s="173"/>
      <c r="AB52" s="678" t="s">
        <v>413</v>
      </c>
      <c r="AC52" s="679">
        <f>$AD6</f>
        <v>1370668.8729999999</v>
      </c>
      <c r="AD52" s="680">
        <f>R19+R20</f>
        <v>48252.063263999989</v>
      </c>
      <c r="AE52" s="681">
        <f t="shared" ref="AE52:AE54" si="6">IFERROR(AD52/AC52,"-")</f>
        <v>3.5203296882630818E-2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1140817.1887050334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5146</v>
      </c>
      <c r="AK54" s="443">
        <f>VLOOKUP(年度マスタ!$K$4&amp;"_"&amp;AK$53,データシート1!$A$1:$BT$2000,MATCH("ca_太陽光発電（10kW未満）",データシート1!$A$1:$BT$1,0),0)</f>
        <v>5477</v>
      </c>
      <c r="AL54" s="443">
        <f>VLOOKUP(年度マスタ!$K$4&amp;"_"&amp;AL$53,データシート1!$A$1:$BT$2000,MATCH("ca_太陽光発電（10kW未満）",データシート1!$A$1:$BT$1,0),0)</f>
        <v>5719</v>
      </c>
      <c r="AM54" s="443">
        <f>VLOOKUP(年度マスタ!$K$4&amp;"_"&amp;AM$53,データシート1!$A$1:$BT$2000,MATCH("ca_太陽光発電（10kW未満）",データシート1!$A$1:$BT$1,0),0)</f>
        <v>5994</v>
      </c>
      <c r="AN54" s="443">
        <f>VLOOKUP(年度マスタ!$K$4&amp;"_"&amp;AN$53,データシート1!$A$1:$BT$2000,MATCH("ca_太陽光発電（10kW未満）",データシート1!$A$1:$BT$1,0),0)</f>
        <v>6260</v>
      </c>
      <c r="AO54" s="443">
        <f>VLOOKUP(年度マスタ!$K$4&amp;"_"&amp;AO$53,データシート1!$A$1:$BT$2000,MATCH("ca_太陽光発電（10kW未満）",データシート1!$A$1:$BT$1,0),0)</f>
        <v>6602</v>
      </c>
      <c r="AP54" s="443">
        <f>VLOOKUP(年度マスタ!$K$4&amp;"_"&amp;AP$53,データシート1!$A$1:$BT$2000,MATCH("ca_太陽光発電（10kW未満）",データシート1!$A$1:$BT$1,0),0)</f>
        <v>6952</v>
      </c>
      <c r="AQ54" s="443">
        <f>VLOOKUP(年度マスタ!$K$4&amp;"_"&amp;AQ$53,データシート1!$A$1:$BT$2000,MATCH("ca_太陽光発電（10kW未満）",データシート1!$A$1:$BT$1,0),0)</f>
        <v>7560</v>
      </c>
      <c r="AR54" s="443">
        <f>VLOOKUP(年度マスタ!$K$4&amp;"_"&amp;AR$53,データシート1!$A$1:$BT$2000,MATCH("ca_太陽光発電（10kW未満）",データシート1!$A$1:$BT$1,0),0)</f>
        <v>8575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457.93799999999999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練馬区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練馬区</v>
      </c>
      <c r="AZ12" s="1023" t="str">
        <f>年度マスタ!$K4</f>
        <v>13120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練馬区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練馬区</v>
      </c>
      <c r="AZ4" s="1038" t="str">
        <f>年度マスタ!$K4</f>
        <v>13120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練馬区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13120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13</v>
      </c>
      <c r="H7" s="701">
        <f t="shared" si="0"/>
        <v>16</v>
      </c>
      <c r="I7" s="701">
        <f t="shared" si="0"/>
        <v>17</v>
      </c>
      <c r="J7" s="701">
        <f t="shared" si="0"/>
        <v>17</v>
      </c>
      <c r="K7" s="702">
        <f t="shared" si="0"/>
        <v>18</v>
      </c>
      <c r="L7" s="702">
        <f t="shared" si="0"/>
        <v>17</v>
      </c>
      <c r="M7" s="702">
        <f t="shared" si="0"/>
        <v>17</v>
      </c>
      <c r="N7" s="702">
        <f t="shared" si="0"/>
        <v>17</v>
      </c>
      <c r="O7" s="702">
        <f>SUM(O8:O13)</f>
        <v>17</v>
      </c>
      <c r="P7" s="702">
        <f t="shared" si="0"/>
        <v>18</v>
      </c>
      <c r="Q7" s="703">
        <f>SUM(Q8:Q13)</f>
        <v>18</v>
      </c>
      <c r="R7" s="909">
        <f t="shared" si="0"/>
        <v>74.504999999999995</v>
      </c>
      <c r="S7" s="910">
        <f t="shared" si="0"/>
        <v>96.568000000000012</v>
      </c>
      <c r="T7" s="910">
        <f t="shared" si="0"/>
        <v>136.607</v>
      </c>
      <c r="U7" s="910">
        <f t="shared" si="0"/>
        <v>130.85199999999998</v>
      </c>
      <c r="V7" s="910">
        <f t="shared" si="0"/>
        <v>145.29</v>
      </c>
      <c r="W7" s="910">
        <f t="shared" si="0"/>
        <v>155.97499999999999</v>
      </c>
      <c r="X7" s="910">
        <f t="shared" si="0"/>
        <v>167.25799999999998</v>
      </c>
      <c r="Y7" s="910">
        <f t="shared" si="0"/>
        <v>167.649</v>
      </c>
      <c r="Z7" s="910">
        <f>SUM(Z8:Z13)</f>
        <v>167.23899999999998</v>
      </c>
      <c r="AA7" s="910">
        <f>SUM(AA8:AA13)</f>
        <v>176.20500000000001</v>
      </c>
      <c r="AB7" s="911">
        <f t="shared" si="0"/>
        <v>185.03199999999998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8.9030000000000005</v>
      </c>
      <c r="S10" s="916">
        <f>VLOOKUP($D$3&amp;"_"&amp;S$3,データシート1!$A:$BU,MATCH($R$2&amp;"_"&amp;$C10,データシート1!$A$1:$BU$1,0),0)</f>
        <v>9.1760000000000002</v>
      </c>
      <c r="T10" s="916">
        <f>VLOOKUP($D$3&amp;"_"&amp;T$3,データシート1!$A:$BU,MATCH($R$2&amp;"_"&amp;$C10,データシート1!$A$1:$BU$1,0),0)</f>
        <v>10.474</v>
      </c>
      <c r="U10" s="916">
        <f>VLOOKUP($D$3&amp;"_"&amp;U$3,データシート1!$A:$BU,MATCH($R$2&amp;"_"&amp;$C10,データシート1!$A$1:$BU$1,0),0)</f>
        <v>10.175000000000001</v>
      </c>
      <c r="V10" s="916">
        <f>VLOOKUP($D$3&amp;"_"&amp;V$3,データシート1!$A:$BU,MATCH($R$2&amp;"_"&amp;$C10,データシート1!$A$1:$BU$1,0),0)</f>
        <v>10.565</v>
      </c>
      <c r="W10" s="916">
        <f>VLOOKUP($D$3&amp;"_"&amp;W$3,データシート1!$A:$BU,MATCH($R$2&amp;"_"&amp;$C10,データシート1!$A$1:$BU$1,0),0)</f>
        <v>10.542</v>
      </c>
      <c r="X10" s="916">
        <f>VLOOKUP($D$3&amp;"_"&amp;X$3,データシート1!$A:$BU,MATCH($R$2&amp;"_"&amp;$C10,データシート1!$A$1:$BU$1,0),0)</f>
        <v>9.14</v>
      </c>
      <c r="Y10" s="916">
        <f>VLOOKUP($D$3&amp;"_"&amp;Y$3,データシート1!$A:$BU,MATCH($R$2&amp;"_"&amp;$C10,データシート1!$A$1:$BU$1,0),0)</f>
        <v>7.6379999999999999</v>
      </c>
      <c r="Z10" s="916">
        <f>VLOOKUP($D$3&amp;"_"&amp;Z$3,データシート1!$A:$BU,MATCH($R$2&amp;"_"&amp;$C10,データシート1!$A$1:$BU$1,0),0)</f>
        <v>7.3819999999999997</v>
      </c>
      <c r="AA10" s="916">
        <f>VLOOKUP($D$3&amp;"_"&amp;AA$3,データシート1!$A:$BU,MATCH($R$2&amp;"_"&amp;$C10,データシート1!$A$1:$BU$1,0),0)</f>
        <v>5.8680000000000003</v>
      </c>
      <c r="AB10" s="917">
        <f>VLOOKUP($D$3&amp;"_"&amp;AB$3,データシート1!$A:$BU,MATCH($R$2&amp;"_"&amp;$C10,データシート1!$A$1:$BU$1,0),0)</f>
        <v>6.2130000000000001</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14</v>
      </c>
      <c r="I11" s="714">
        <f>VLOOKUP($D$3&amp;"_"&amp;I$3,データシート1!$A:$BU,MATCH($G$2&amp;"_"&amp;$C11,データシート1!$A$1:$BU$1,0),0)</f>
        <v>15</v>
      </c>
      <c r="J11" s="714">
        <f>VLOOKUP($D$3&amp;"_"&amp;J$3,データシート1!$A:$BU,MATCH($G$2&amp;"_"&amp;$C11,データシート1!$A$1:$BU$1,0),0)</f>
        <v>15</v>
      </c>
      <c r="K11" s="715">
        <f>VLOOKUP($D$3&amp;"_"&amp;K$3,データシート1!$A:$BU,MATCH($G$2&amp;"_"&amp;$C11,データシート1!$A$1:$BU$1,0),0)</f>
        <v>16</v>
      </c>
      <c r="L11" s="715">
        <f>VLOOKUP($D$3&amp;"_"&amp;L$3,データシート1!$A:$BU,MATCH($G$2&amp;"_"&amp;$C11,データシート1!$A$1:$BU$1,0),0)</f>
        <v>15</v>
      </c>
      <c r="M11" s="715">
        <f>VLOOKUP($D$3&amp;"_"&amp;M$3,データシート1!$A:$BU,MATCH($G$2&amp;"_"&amp;$C11,データシート1!$A$1:$BU$1,0),0)</f>
        <v>15</v>
      </c>
      <c r="N11" s="715">
        <f>VLOOKUP($D$3&amp;"_"&amp;N$3,データシート1!$A:$BU,MATCH($G$2&amp;"_"&amp;$C11,データシート1!$A$1:$BU$1,0),0)</f>
        <v>15</v>
      </c>
      <c r="O11" s="715">
        <f>VLOOKUP($D$3&amp;"_"&amp;O$3,データシート1!$A:$BU,MATCH($G$2&amp;"_"&amp;$C11,データシート1!$A$1:$BU$1,0),0)</f>
        <v>15</v>
      </c>
      <c r="P11" s="715">
        <f>VLOOKUP($D$3&amp;"_"&amp;P$3,データシート1!$A:$BU,MATCH($G$2&amp;"_"&amp;$C11,データシート1!$A$1:$BU$1,0),0)</f>
        <v>16</v>
      </c>
      <c r="Q11" s="716">
        <f>VLOOKUP($D$3&amp;"_"&amp;Q$3,データシート1!$A:$BU,MATCH($G$2&amp;"_"&amp;$C11,データシート1!$A$1:$BU$1,0),0)</f>
        <v>16</v>
      </c>
      <c r="R11" s="915">
        <f>VLOOKUP($D$3&amp;"_"&amp;R$3,データシート1!$A:$BU,MATCH($R$2&amp;"_"&amp;$C11,データシート1!$A$1:$BU$1,0),0)</f>
        <v>65.566999999999993</v>
      </c>
      <c r="S11" s="916">
        <f>VLOOKUP($D$3&amp;"_"&amp;S$3,データシート1!$A:$BU,MATCH($R$2&amp;"_"&amp;$C11,データシート1!$A$1:$BU$1,0),0)</f>
        <v>82.02600000000001</v>
      </c>
      <c r="T11" s="916">
        <f>VLOOKUP($D$3&amp;"_"&amp;T$3,データシート1!$A:$BU,MATCH($R$2&amp;"_"&amp;$C11,データシート1!$A$1:$BU$1,0),0)</f>
        <v>118.42400000000001</v>
      </c>
      <c r="U11" s="916">
        <f>VLOOKUP($D$3&amp;"_"&amp;U$3,データシート1!$A:$BU,MATCH($R$2&amp;"_"&amp;$C11,データシート1!$A$1:$BU$1,0),0)</f>
        <v>112.83099999999999</v>
      </c>
      <c r="V11" s="916">
        <f>VLOOKUP($D$3&amp;"_"&amp;V$3,データシート1!$A:$BU,MATCH($R$2&amp;"_"&amp;$C11,データシート1!$A$1:$BU$1,0),0)</f>
        <v>126.357</v>
      </c>
      <c r="W11" s="916">
        <f>VLOOKUP($D$3&amp;"_"&amp;W$3,データシート1!$A:$BU,MATCH($R$2&amp;"_"&amp;$C11,データシート1!$A$1:$BU$1,0),0)</f>
        <v>133.80799999999999</v>
      </c>
      <c r="X11" s="916">
        <f>VLOOKUP($D$3&amp;"_"&amp;X$3,データシート1!$A:$BU,MATCH($R$2&amp;"_"&amp;$C11,データシート1!$A$1:$BU$1,0),0)</f>
        <v>145.911</v>
      </c>
      <c r="Y11" s="916">
        <f>VLOOKUP($D$3&amp;"_"&amp;Y$3,データシート1!$A:$BU,MATCH($R$2&amp;"_"&amp;$C11,データシート1!$A$1:$BU$1,0),0)</f>
        <v>149.333</v>
      </c>
      <c r="Z11" s="916">
        <f>VLOOKUP($D$3&amp;"_"&amp;Z$3,データシート1!$A:$BU,MATCH($R$2&amp;"_"&amp;$C11,データシート1!$A$1:$BU$1,0),0)</f>
        <v>149.07299999999998</v>
      </c>
      <c r="AA11" s="916">
        <f>VLOOKUP($D$3&amp;"_"&amp;AA$3,データシート1!$A:$BU,MATCH($R$2&amp;"_"&amp;$C11,データシート1!$A$1:$BU$1,0),0)</f>
        <v>158.90100000000001</v>
      </c>
      <c r="AB11" s="917">
        <f>VLOOKUP($D$3&amp;"_"&amp;AB$3,データシート1!$A:$BU,MATCH($R$2&amp;"_"&amp;$C11,データシート1!$A$1:$BU$1,0),0)</f>
        <v>171.541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3.5000000000000003E-2</v>
      </c>
      <c r="S12" s="919">
        <f>VLOOKUP($D$3&amp;"_"&amp;S$3,データシート1!$A:$BU,MATCH($R$2&amp;"_"&amp;$C12,データシート1!$A$1:$BU$1,0),0)</f>
        <v>5.3659999999999997</v>
      </c>
      <c r="T12" s="919">
        <f>VLOOKUP($D$3&amp;"_"&amp;T$3,データシート1!$A:$BU,MATCH($R$2&amp;"_"&amp;$C12,データシート1!$A$1:$BU$1,0),0)</f>
        <v>7.7089999999999996</v>
      </c>
      <c r="U12" s="919">
        <f>VLOOKUP($D$3&amp;"_"&amp;U$3,データシート1!$A:$BU,MATCH($R$2&amp;"_"&amp;$C12,データシート1!$A$1:$BU$1,0),0)</f>
        <v>7.8460000000000001</v>
      </c>
      <c r="V12" s="919">
        <f>VLOOKUP($D$3&amp;"_"&amp;V$3,データシート1!$A:$BU,MATCH($R$2&amp;"_"&amp;$C12,データシート1!$A$1:$BU$1,0),0)</f>
        <v>8.3680000000000003</v>
      </c>
      <c r="W12" s="919">
        <f>VLOOKUP($D$3&amp;"_"&amp;W$3,データシート1!$A:$BU,MATCH($R$2&amp;"_"&amp;$C12,データシート1!$A$1:$BU$1,0),0)</f>
        <v>11.625</v>
      </c>
      <c r="X12" s="919">
        <f>VLOOKUP($D$3&amp;"_"&amp;X$3,データシート1!$A:$BU,MATCH($R$2&amp;"_"&amp;$C12,データシート1!$A$1:$BU$1,0),0)</f>
        <v>12.207000000000001</v>
      </c>
      <c r="Y12" s="919">
        <f>VLOOKUP($D$3&amp;"_"&amp;Y$3,データシート1!$A:$BU,MATCH($R$2&amp;"_"&amp;$C12,データシート1!$A$1:$BU$1,0),0)</f>
        <v>10.678000000000001</v>
      </c>
      <c r="Z12" s="919">
        <f>VLOOKUP($D$3&amp;"_"&amp;Z$3,データシート1!$A:$BU,MATCH($R$2&amp;"_"&amp;$C12,データシート1!$A$1:$BU$1,0),0)</f>
        <v>10.784000000000001</v>
      </c>
      <c r="AA12" s="919">
        <f>VLOOKUP($D$3&amp;"_"&amp;AA$3,データシート1!$A:$BU,MATCH($R$2&amp;"_"&amp;$C12,データシート1!$A$1:$BU$1,0),0)</f>
        <v>11.436</v>
      </c>
      <c r="AB12" s="920">
        <f>VLOOKUP($D$3&amp;"_"&amp;AB$3,データシート1!$A:$BU,MATCH($R$2&amp;"_"&amp;$C12,データシート1!$A$1:$BU$1,0),0)</f>
        <v>7.2779999999999996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8.9030000000000005</v>
      </c>
      <c r="S26" s="925">
        <f>VLOOKUP($D$3&amp;"_"&amp;S$3,データシート2!$A:$SI,MATCH($R$2&amp;"_"&amp;$B26,データシート2!$A$1:$SI$1,0),0)</f>
        <v>9.1760000000000002</v>
      </c>
      <c r="T26" s="925">
        <f>VLOOKUP($D$3&amp;"_"&amp;T$3,データシート2!$A:$SI,MATCH($R$2&amp;"_"&amp;$B26,データシート2!$A$1:$SI$1,0),0)</f>
        <v>10.474</v>
      </c>
      <c r="U26" s="925">
        <f>VLOOKUP($D$3&amp;"_"&amp;U$3,データシート2!$A:$SI,MATCH($R$2&amp;"_"&amp;$B26,データシート2!$A$1:$SI$1,0),0)</f>
        <v>10.175000000000001</v>
      </c>
      <c r="V26" s="925">
        <f>VLOOKUP($D$3&amp;"_"&amp;V$3,データシート2!$A:$SI,MATCH($R$2&amp;"_"&amp;$B26,データシート2!$A$1:$SI$1,0),0)</f>
        <v>10.565</v>
      </c>
      <c r="W26" s="925">
        <f>VLOOKUP($D$3&amp;"_"&amp;W$3,データシート2!$A:$SI,MATCH($R$2&amp;"_"&amp;$B26,データシート2!$A$1:$SI$1,0),0)</f>
        <v>10.542</v>
      </c>
      <c r="X26" s="925">
        <f>VLOOKUP($D$3&amp;"_"&amp;X$3,データシート2!$A:$SI,MATCH($R$2&amp;"_"&amp;$B26,データシート2!$A$1:$SI$1,0),0)</f>
        <v>9.14</v>
      </c>
      <c r="Y26" s="925">
        <f>VLOOKUP($D$3&amp;"_"&amp;Y$3,データシート2!$A:$SI,MATCH($R$2&amp;"_"&amp;$B26,データシート2!$A$1:$SI$1,0),0)</f>
        <v>7.6379999999999999</v>
      </c>
      <c r="Z26" s="925">
        <f>VLOOKUP($D$3&amp;"_"&amp;Z$3,データシート2!$A:$SI,MATCH($R$2&amp;"_"&amp;$B26,データシート2!$A$1:$SI$1,0),0)</f>
        <v>7.3819999999999997</v>
      </c>
      <c r="AA26" s="925">
        <f>VLOOKUP($D$3&amp;"_"&amp;AA$3,データシート2!$A:$SI,MATCH($R$2&amp;"_"&amp;$B26,データシート2!$A$1:$SI$1,0),0)</f>
        <v>5.8680000000000003</v>
      </c>
      <c r="AB26" s="926">
        <f>VLOOKUP($D$3&amp;"_"&amp;AB$3,データシート2!$A:$SI,MATCH($R$2&amp;"_"&amp;$B26,データシート2!$A$1:$SI$1,0),0)</f>
        <v>6.2130000000000001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8.9030000000000005</v>
      </c>
      <c r="S43" s="938">
        <f>VLOOKUP($D$3&amp;"_"&amp;S$3,データシート2!$A:$SI,MATCH($R$2&amp;"_"&amp;$C43,データシート2!$A$1:$SI$1,0),0)</f>
        <v>9.1760000000000002</v>
      </c>
      <c r="T43" s="938">
        <f>VLOOKUP($D$3&amp;"_"&amp;T$3,データシート2!$A:$SI,MATCH($R$2&amp;"_"&amp;$C43,データシート2!$A$1:$SI$1,0),0)</f>
        <v>10.474</v>
      </c>
      <c r="U43" s="938">
        <f>VLOOKUP($D$3&amp;"_"&amp;U$3,データシート2!$A:$SI,MATCH($R$2&amp;"_"&amp;$C43,データシート2!$A$1:$SI$1,0),0)</f>
        <v>10.175000000000001</v>
      </c>
      <c r="V43" s="938">
        <f>VLOOKUP($D$3&amp;"_"&amp;V$3,データシート2!$A:$SI,MATCH($R$2&amp;"_"&amp;$C43,データシート2!$A$1:$SI$1,0),0)</f>
        <v>10.565</v>
      </c>
      <c r="W43" s="938">
        <f>VLOOKUP($D$3&amp;"_"&amp;W$3,データシート2!$A:$SI,MATCH($R$2&amp;"_"&amp;$C43,データシート2!$A$1:$SI$1,0),0)</f>
        <v>10.542</v>
      </c>
      <c r="X43" s="938">
        <f>VLOOKUP($D$3&amp;"_"&amp;X$3,データシート2!$A:$SI,MATCH($R$2&amp;"_"&amp;$C43,データシート2!$A$1:$SI$1,0),0)</f>
        <v>9.14</v>
      </c>
      <c r="Y43" s="938">
        <f>VLOOKUP($D$3&amp;"_"&amp;Y$3,データシート2!$A:$SI,MATCH($R$2&amp;"_"&amp;$C43,データシート2!$A$1:$SI$1,0),0)</f>
        <v>7.6379999999999999</v>
      </c>
      <c r="Z43" s="938">
        <f>VLOOKUP($D$3&amp;"_"&amp;Z$3,データシート2!$A:$SI,MATCH($R$2&amp;"_"&amp;$C43,データシート2!$A$1:$SI$1,0),0)</f>
        <v>7.3819999999999997</v>
      </c>
      <c r="AA43" s="938">
        <f>VLOOKUP($D$3&amp;"_"&amp;AA$3,データシート2!$A:$SI,MATCH($R$2&amp;"_"&amp;$C43,データシート2!$A$1:$SI$1,0),0)</f>
        <v>5.8680000000000003</v>
      </c>
      <c r="AB43" s="939">
        <f>VLOOKUP($D$3&amp;"_"&amp;AB$3,データシート2!$A:$SI,MATCH($R$2&amp;"_"&amp;$C43,データシート2!$A$1:$SI$1,0),0)</f>
        <v>6.2130000000000001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12.86</v>
      </c>
      <c r="S53" s="925">
        <f>VLOOKUP($D$3&amp;"_"&amp;S$3,データシート2!$A:$SI,MATCH($R$2&amp;"_"&amp;$B53,データシート2!$A$1:$SI$1,0),0)</f>
        <v>18.190999999999999</v>
      </c>
      <c r="T53" s="925">
        <f>VLOOKUP($D$3&amp;"_"&amp;T$3,データシート2!$A:$SI,MATCH($R$2&amp;"_"&amp;$B53,データシート2!$A$1:$SI$1,0),0)</f>
        <v>22.564</v>
      </c>
      <c r="U53" s="925">
        <f>VLOOKUP($D$3&amp;"_"&amp;U$3,データシート2!$A:$SI,MATCH($R$2&amp;"_"&amp;$B53,データシート2!$A$1:$SI$1,0),0)</f>
        <v>24.024000000000001</v>
      </c>
      <c r="V53" s="925">
        <f>VLOOKUP($D$3&amp;"_"&amp;V$3,データシート2!$A:$SI,MATCH($R$2&amp;"_"&amp;$B53,データシート2!$A$1:$SI$1,0),0)</f>
        <v>26.696000000000002</v>
      </c>
      <c r="W53" s="925">
        <f>VLOOKUP($D$3&amp;"_"&amp;W$3,データシート2!$A:$SI,MATCH($R$2&amp;"_"&amp;$B53,データシート2!$A$1:$SI$1,0),0)</f>
        <v>29.922000000000001</v>
      </c>
      <c r="X53" s="925">
        <f>VLOOKUP($D$3&amp;"_"&amp;X$3,データシート2!$A:$SI,MATCH($R$2&amp;"_"&amp;$B53,データシート2!$A$1:$SI$1,0),0)</f>
        <v>31.091999999999999</v>
      </c>
      <c r="Y53" s="925">
        <f>VLOOKUP($D$3&amp;"_"&amp;Y$3,データシート2!$A:$SI,MATCH($R$2&amp;"_"&amp;$B53,データシート2!$A$1:$SI$1,0),0)</f>
        <v>29.731000000000002</v>
      </c>
      <c r="Z53" s="925">
        <f>VLOOKUP($D$3&amp;"_"&amp;Z$3,データシート2!$A:$SI,MATCH($R$2&amp;"_"&amp;$B53,データシート2!$A$1:$SI$1,0),0)</f>
        <v>29.265999999999998</v>
      </c>
      <c r="AA53" s="925">
        <f>VLOOKUP($D$3&amp;"_"&amp;AA$3,データシート2!$A:$SI,MATCH($R$2&amp;"_"&amp;$B53,データシート2!$A$1:$SI$1,0),0)</f>
        <v>29.803999999999998</v>
      </c>
      <c r="AB53" s="926">
        <f>VLOOKUP($D$3&amp;"_"&amp;AB$3,データシート2!$A:$SI,MATCH($R$2&amp;"_"&amp;$B53,データシート2!$A$1:$SI$1,0),0)</f>
        <v>25.731000000000002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3.5000000000000003E-2</v>
      </c>
      <c r="S59" s="938">
        <f>VLOOKUP($D$3&amp;"_"&amp;S$3,データシート2!$A:$SI,MATCH($R$2&amp;"_"&amp;$C59,データシート2!$A$1:$SI$1,0),0)</f>
        <v>5.3659999999999997</v>
      </c>
      <c r="T59" s="938">
        <f>VLOOKUP($D$3&amp;"_"&amp;T$3,データシート2!$A:$SI,MATCH($R$2&amp;"_"&amp;$C59,データシート2!$A$1:$SI$1,0),0)</f>
        <v>7.7089999999999996</v>
      </c>
      <c r="U59" s="938">
        <f>VLOOKUP($D$3&amp;"_"&amp;U$3,データシート2!$A:$SI,MATCH($R$2&amp;"_"&amp;$C59,データシート2!$A$1:$SI$1,0),0)</f>
        <v>7.8460000000000001</v>
      </c>
      <c r="V59" s="938">
        <f>VLOOKUP($D$3&amp;"_"&amp;V$3,データシート2!$A:$SI,MATCH($R$2&amp;"_"&amp;$C59,データシート2!$A$1:$SI$1,0),0)</f>
        <v>8.3680000000000003</v>
      </c>
      <c r="W59" s="938">
        <f>VLOOKUP($D$3&amp;"_"&amp;W$3,データシート2!$A:$SI,MATCH($R$2&amp;"_"&amp;$C59,データシート2!$A$1:$SI$1,0),0)</f>
        <v>11.625</v>
      </c>
      <c r="X59" s="938">
        <f>VLOOKUP($D$3&amp;"_"&amp;X$3,データシート2!$A:$SI,MATCH($R$2&amp;"_"&amp;$C59,データシート2!$A$1:$SI$1,0),0)</f>
        <v>12.207000000000001</v>
      </c>
      <c r="Y59" s="938">
        <f>VLOOKUP($D$3&amp;"_"&amp;Y$3,データシート2!$A:$SI,MATCH($R$2&amp;"_"&amp;$C59,データシート2!$A$1:$SI$1,0),0)</f>
        <v>10.678000000000001</v>
      </c>
      <c r="Z59" s="938">
        <f>VLOOKUP($D$3&amp;"_"&amp;Z$3,データシート2!$A:$SI,MATCH($R$2&amp;"_"&amp;$C59,データシート2!$A$1:$SI$1,0),0)</f>
        <v>10.784000000000001</v>
      </c>
      <c r="AA59" s="938">
        <f>VLOOKUP($D$3&amp;"_"&amp;AA$3,データシート2!$A:$SI,MATCH($R$2&amp;"_"&amp;$C59,データシート2!$A$1:$SI$1,0),0)</f>
        <v>11.436</v>
      </c>
      <c r="AB59" s="939">
        <f>VLOOKUP($D$3&amp;"_"&amp;AB$3,データシート2!$A:$SI,MATCH($R$2&amp;"_"&amp;$C59,データシート2!$A$1:$SI$1,0),0)</f>
        <v>7.2779999999999996</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3.5000000000000003E-2</v>
      </c>
      <c r="S60" s="972">
        <f>VLOOKUP($D$3&amp;"_"&amp;S$3,データシート2!$A:$SI,MATCH($R$2&amp;"_"&amp;$E60,データシート2!$A$1:$SI$1,0),0)</f>
        <v>5.3659999999999997</v>
      </c>
      <c r="T60" s="972">
        <f>VLOOKUP($D$3&amp;"_"&amp;T$3,データシート2!$A:$SI,MATCH($R$2&amp;"_"&amp;$E60,データシート2!$A$1:$SI$1,0),0)</f>
        <v>7.7089999999999996</v>
      </c>
      <c r="U60" s="972">
        <f>VLOOKUP($D$3&amp;"_"&amp;U$3,データシート2!$A:$SI,MATCH($R$2&amp;"_"&amp;$E60,データシート2!$A$1:$SI$1,0),0)</f>
        <v>7.8460000000000001</v>
      </c>
      <c r="V60" s="972">
        <f>VLOOKUP($D$3&amp;"_"&amp;V$3,データシート2!$A:$SI,MATCH($R$2&amp;"_"&amp;$E60,データシート2!$A$1:$SI$1,0),0)</f>
        <v>8.3680000000000003</v>
      </c>
      <c r="W60" s="972">
        <f>VLOOKUP($D$3&amp;"_"&amp;W$3,データシート2!$A:$SI,MATCH($R$2&amp;"_"&amp;$E60,データシート2!$A$1:$SI$1,0),0)</f>
        <v>11.625</v>
      </c>
      <c r="X60" s="972">
        <f>VLOOKUP($D$3&amp;"_"&amp;X$3,データシート2!$A:$SI,MATCH($R$2&amp;"_"&amp;$E60,データシート2!$A$1:$SI$1,0),0)</f>
        <v>12.207000000000001</v>
      </c>
      <c r="Y60" s="972">
        <f>VLOOKUP($D$3&amp;"_"&amp;Y$3,データシート2!$A:$SI,MATCH($R$2&amp;"_"&amp;$E60,データシート2!$A$1:$SI$1,0),0)</f>
        <v>10.678000000000001</v>
      </c>
      <c r="Z60" s="972">
        <f>VLOOKUP($D$3&amp;"_"&amp;Z$3,データシート2!$A:$SI,MATCH($R$2&amp;"_"&amp;$E60,データシート2!$A$1:$SI$1,0),0)</f>
        <v>10.784000000000001</v>
      </c>
      <c r="AA60" s="972">
        <f>VLOOKUP($D$3&amp;"_"&amp;AA$3,データシート2!$A:$SI,MATCH($R$2&amp;"_"&amp;$E60,データシート2!$A$1:$SI$1,0),0)</f>
        <v>11.436</v>
      </c>
      <c r="AB60" s="973">
        <f>VLOOKUP($D$3&amp;"_"&amp;AB$3,データシート2!$A:$SI,MATCH($R$2&amp;"_"&amp;$E60,データシート2!$A$1:$SI$1,0),0)</f>
        <v>7.2779999999999996</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12.824999999999999</v>
      </c>
      <c r="S61" s="944">
        <f>VLOOKUP($D$3&amp;"_"&amp;S$3,データシート2!$A:$SI,MATCH($R$2&amp;"_"&amp;$C61,データシート2!$A$1:$SI$1,0),0)</f>
        <v>12.824999999999999</v>
      </c>
      <c r="T61" s="944">
        <f>VLOOKUP($D$3&amp;"_"&amp;T$3,データシート2!$A:$SI,MATCH($R$2&amp;"_"&amp;$C61,データシート2!$A$1:$SI$1,0),0)</f>
        <v>14.855</v>
      </c>
      <c r="U61" s="944">
        <f>VLOOKUP($D$3&amp;"_"&amp;U$3,データシート2!$A:$SI,MATCH($R$2&amp;"_"&amp;$C61,データシート2!$A$1:$SI$1,0),0)</f>
        <v>16.178000000000001</v>
      </c>
      <c r="V61" s="944">
        <f>VLOOKUP($D$3&amp;"_"&amp;V$3,データシート2!$A:$SI,MATCH($R$2&amp;"_"&amp;$C61,データシート2!$A$1:$SI$1,0),0)</f>
        <v>18.327999999999999</v>
      </c>
      <c r="W61" s="944">
        <f>VLOOKUP($D$3&amp;"_"&amp;W$3,データシート2!$A:$SI,MATCH($R$2&amp;"_"&amp;$C61,データシート2!$A$1:$SI$1,0),0)</f>
        <v>18.297000000000001</v>
      </c>
      <c r="X61" s="944">
        <f>VLOOKUP($D$3&amp;"_"&amp;X$3,データシート2!$A:$SI,MATCH($R$2&amp;"_"&amp;$C61,データシート2!$A$1:$SI$1,0),0)</f>
        <v>18.885000000000002</v>
      </c>
      <c r="Y61" s="944">
        <f>VLOOKUP($D$3&amp;"_"&amp;Y$3,データシート2!$A:$SI,MATCH($R$2&amp;"_"&amp;$C61,データシート2!$A$1:$SI$1,0),0)</f>
        <v>19.053000000000001</v>
      </c>
      <c r="Z61" s="944">
        <f>VLOOKUP($D$3&amp;"_"&amp;Z$3,データシート2!$A:$SI,MATCH($R$2&amp;"_"&amp;$C61,データシート2!$A$1:$SI$1,0),0)</f>
        <v>18.481999999999999</v>
      </c>
      <c r="AA61" s="944">
        <f>VLOOKUP($D$3&amp;"_"&amp;AA$3,データシート2!$A:$SI,MATCH($R$2&amp;"_"&amp;$C61,データシート2!$A$1:$SI$1,0),0)</f>
        <v>18.367999999999999</v>
      </c>
      <c r="AB61" s="945">
        <f>VLOOKUP($D$3&amp;"_"&amp;AB$3,データシート2!$A:$SI,MATCH($R$2&amp;"_"&amp;$C61,データシート2!$A$1:$SI$1,0),0)</f>
        <v>18.452999999999999</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4.5170000000000003</v>
      </c>
      <c r="S62" s="925">
        <f>VLOOKUP($D$3&amp;"_"&amp;S$3,データシート2!$A:$SI,MATCH($R$2&amp;"_"&amp;$B62,データシート2!$A$1:$SI$1,0),0)</f>
        <v>7.5650000000000004</v>
      </c>
      <c r="T62" s="925">
        <f>VLOOKUP($D$3&amp;"_"&amp;T$3,データシート2!$A:$SI,MATCH($R$2&amp;"_"&amp;$B62,データシート2!$A$1:$SI$1,0),0)</f>
        <v>6.8739999999999997</v>
      </c>
      <c r="U62" s="925">
        <f>VLOOKUP($D$3&amp;"_"&amp;U$3,データシート2!$A:$SI,MATCH($R$2&amp;"_"&amp;$B62,データシート2!$A$1:$SI$1,0),0)</f>
        <v>6.8819999999999997</v>
      </c>
      <c r="V62" s="925">
        <f>VLOOKUP($D$3&amp;"_"&amp;V$3,データシート2!$A:$SI,MATCH($R$2&amp;"_"&amp;$B62,データシート2!$A$1:$SI$1,0),0)</f>
        <v>6.0439999999999996</v>
      </c>
      <c r="W62" s="925">
        <f>VLOOKUP($D$3&amp;"_"&amp;W$3,データシート2!$A:$SI,MATCH($R$2&amp;"_"&amp;$B62,データシート2!$A$1:$SI$1,0),0)</f>
        <v>5.798</v>
      </c>
      <c r="X62" s="925">
        <f>VLOOKUP($D$3&amp;"_"&amp;X$3,データシート2!$A:$SI,MATCH($R$2&amp;"_"&amp;$B62,データシート2!$A$1:$SI$1,0),0)</f>
        <v>5.9459999999999997</v>
      </c>
      <c r="Y62" s="925">
        <f>VLOOKUP($D$3&amp;"_"&amp;Y$3,データシート2!$A:$SI,MATCH($R$2&amp;"_"&amp;$B62,データシート2!$A$1:$SI$1,0),0)</f>
        <v>6.7169999999999996</v>
      </c>
      <c r="Z62" s="925">
        <f>VLOOKUP($D$3&amp;"_"&amp;Z$3,データシート2!$A:$SI,MATCH($R$2&amp;"_"&amp;$B62,データシート2!$A$1:$SI$1,0),0)</f>
        <v>6.9530000000000003</v>
      </c>
      <c r="AA62" s="925">
        <f>VLOOKUP($D$3&amp;"_"&amp;AA$3,データシート2!$A:$SI,MATCH($R$2&amp;"_"&amp;$B62,データシート2!$A$1:$SI$1,0),0)</f>
        <v>6.3529999999999998</v>
      </c>
      <c r="AB62" s="926">
        <f>VLOOKUP($D$3&amp;"_"&amp;AB$3,データシート2!$A:$SI,MATCH($R$2&amp;"_"&amp;$B62,データシート2!$A$1:$SI$1,0),0)</f>
        <v>5.2990000000000004</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4.5170000000000003</v>
      </c>
      <c r="S63" s="928">
        <f>VLOOKUP($D$3&amp;"_"&amp;S$3,データシート2!$A:$SI,MATCH($R$2&amp;"_"&amp;$C63,データシート2!$A$1:$SI$1,0),0)</f>
        <v>7.5650000000000004</v>
      </c>
      <c r="T63" s="928">
        <f>VLOOKUP($D$3&amp;"_"&amp;T$3,データシート2!$A:$SI,MATCH($R$2&amp;"_"&amp;$C63,データシート2!$A$1:$SI$1,0),0)</f>
        <v>6.8739999999999997</v>
      </c>
      <c r="U63" s="928">
        <f>VLOOKUP($D$3&amp;"_"&amp;U$3,データシート2!$A:$SI,MATCH($R$2&amp;"_"&amp;$C63,データシート2!$A$1:$SI$1,0),0)</f>
        <v>6.8819999999999997</v>
      </c>
      <c r="V63" s="928">
        <f>VLOOKUP($D$3&amp;"_"&amp;V$3,データシート2!$A:$SI,MATCH($R$2&amp;"_"&amp;$C63,データシート2!$A$1:$SI$1,0),0)</f>
        <v>6.0439999999999996</v>
      </c>
      <c r="W63" s="928">
        <f>VLOOKUP($D$3&amp;"_"&amp;W$3,データシート2!$A:$SI,MATCH($R$2&amp;"_"&amp;$C63,データシート2!$A$1:$SI$1,0),0)</f>
        <v>5.798</v>
      </c>
      <c r="X63" s="928">
        <f>VLOOKUP($D$3&amp;"_"&amp;X$3,データシート2!$A:$SI,MATCH($R$2&amp;"_"&amp;$C63,データシート2!$A$1:$SI$1,0),0)</f>
        <v>5.9459999999999997</v>
      </c>
      <c r="Y63" s="928">
        <f>VLOOKUP($D$3&amp;"_"&amp;Y$3,データシート2!$A:$SI,MATCH($R$2&amp;"_"&amp;$C63,データシート2!$A$1:$SI$1,0),0)</f>
        <v>6.7169999999999996</v>
      </c>
      <c r="Z63" s="928">
        <f>VLOOKUP($D$3&amp;"_"&amp;Z$3,データシート2!$A:$SI,MATCH($R$2&amp;"_"&amp;$C63,データシート2!$A$1:$SI$1,0),0)</f>
        <v>6.9530000000000003</v>
      </c>
      <c r="AA63" s="928">
        <f>VLOOKUP($D$3&amp;"_"&amp;AA$3,データシート2!$A:$SI,MATCH($R$2&amp;"_"&amp;$C63,データシート2!$A$1:$SI$1,0),0)</f>
        <v>6.3529999999999998</v>
      </c>
      <c r="AB63" s="929">
        <f>VLOOKUP($D$3&amp;"_"&amp;AB$3,データシート2!$A:$SI,MATCH($R$2&amp;"_"&amp;$C63,データシート2!$A$1:$SI$1,0),0)</f>
        <v>5.2990000000000004</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0</v>
      </c>
      <c r="S77" s="925">
        <f>VLOOKUP($D$3&amp;"_"&amp;S$3,データシート2!$A:$SI,MATCH($R$2&amp;"_"&amp;$B77,データシート2!$A$1:$SI$1,0),0)</f>
        <v>7.319</v>
      </c>
      <c r="T77" s="925">
        <f>VLOOKUP($D$3&amp;"_"&amp;T$3,データシート2!$A:$SI,MATCH($R$2&amp;"_"&amp;$B77,データシート2!$A$1:$SI$1,0),0)</f>
        <v>7.8319999999999999</v>
      </c>
      <c r="U77" s="925">
        <f>VLOOKUP($D$3&amp;"_"&amp;U$3,データシート2!$A:$SI,MATCH($R$2&amp;"_"&amp;$B77,データシート2!$A$1:$SI$1,0),0)</f>
        <v>7.593</v>
      </c>
      <c r="V77" s="925">
        <f>VLOOKUP($D$3&amp;"_"&amp;V$3,データシート2!$A:$SI,MATCH($R$2&amp;"_"&amp;$B77,データシート2!$A$1:$SI$1,0),0)</f>
        <v>7.3719999999999999</v>
      </c>
      <c r="W77" s="925">
        <f>VLOOKUP($D$3&amp;"_"&amp;W$3,データシート2!$A:$SI,MATCH($R$2&amp;"_"&amp;$B77,データシート2!$A$1:$SI$1,0),0)</f>
        <v>7.3369999999999997</v>
      </c>
      <c r="X77" s="925">
        <f>VLOOKUP($D$3&amp;"_"&amp;X$3,データシート2!$A:$SI,MATCH($R$2&amp;"_"&amp;$B77,データシート2!$A$1:$SI$1,0),0)</f>
        <v>7.2690000000000001</v>
      </c>
      <c r="Y77" s="925">
        <f>VLOOKUP($D$3&amp;"_"&amp;Y$3,データシート2!$A:$SI,MATCH($R$2&amp;"_"&amp;$B77,データシート2!$A$1:$SI$1,0),0)</f>
        <v>7.1660000000000004</v>
      </c>
      <c r="Z77" s="925">
        <f>VLOOKUP($D$3&amp;"_"&amp;Z$3,データシート2!$A:$SI,MATCH($R$2&amp;"_"&amp;$B77,データシート2!$A$1:$SI$1,0),0)</f>
        <v>6.8929999999999998</v>
      </c>
      <c r="AA77" s="925">
        <f>VLOOKUP($D$3&amp;"_"&amp;AA$3,データシート2!$A:$SI,MATCH($R$2&amp;"_"&amp;$B77,データシート2!$A$1:$SI$1,0),0)</f>
        <v>6.6550000000000002</v>
      </c>
      <c r="AB77" s="926">
        <f>VLOOKUP($D$3&amp;"_"&amp;AB$3,データシート2!$A:$SI,MATCH($R$2&amp;"_"&amp;$B77,データシート2!$A$1:$SI$1,0),0)</f>
        <v>6.4459999999999997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7.319</v>
      </c>
      <c r="T84" s="938">
        <f>VLOOKUP($D$3&amp;"_"&amp;T$3,データシート2!$A:$SI,MATCH($R$2&amp;"_"&amp;$C84,データシート2!$A$1:$SI$1,0),0)</f>
        <v>7.8319999999999999</v>
      </c>
      <c r="U84" s="938">
        <f>VLOOKUP($D$3&amp;"_"&amp;U$3,データシート2!$A:$SI,MATCH($R$2&amp;"_"&amp;$C84,データシート2!$A$1:$SI$1,0),0)</f>
        <v>7.593</v>
      </c>
      <c r="V84" s="938">
        <f>VLOOKUP($D$3&amp;"_"&amp;V$3,データシート2!$A:$SI,MATCH($R$2&amp;"_"&amp;$C84,データシート2!$A$1:$SI$1,0),0)</f>
        <v>7.3719999999999999</v>
      </c>
      <c r="W84" s="938">
        <f>VLOOKUP($D$3&amp;"_"&amp;W$3,データシート2!$A:$SI,MATCH($R$2&amp;"_"&amp;$C84,データシート2!$A$1:$SI$1,0),0)</f>
        <v>7.3369999999999997</v>
      </c>
      <c r="X84" s="938">
        <f>VLOOKUP($D$3&amp;"_"&amp;X$3,データシート2!$A:$SI,MATCH($R$2&amp;"_"&amp;$C84,データシート2!$A$1:$SI$1,0),0)</f>
        <v>7.2690000000000001</v>
      </c>
      <c r="Y84" s="938">
        <f>VLOOKUP($D$3&amp;"_"&amp;Y$3,データシート2!$A:$SI,MATCH($R$2&amp;"_"&amp;$C84,データシート2!$A$1:$SI$1,0),0)</f>
        <v>7.1660000000000004</v>
      </c>
      <c r="Z84" s="938">
        <f>VLOOKUP($D$3&amp;"_"&amp;Z$3,データシート2!$A:$SI,MATCH($R$2&amp;"_"&amp;$C84,データシート2!$A$1:$SI$1,0),0)</f>
        <v>6.8929999999999998</v>
      </c>
      <c r="AA84" s="938">
        <f>VLOOKUP($D$3&amp;"_"&amp;AA$3,データシート2!$A:$SI,MATCH($R$2&amp;"_"&amp;$C84,データシート2!$A$1:$SI$1,0),0)</f>
        <v>3.286</v>
      </c>
      <c r="AB84" s="939">
        <f>VLOOKUP($D$3&amp;"_"&amp;AB$3,データシート2!$A:$SI,MATCH($R$2&amp;"_"&amp;$C84,データシート2!$A$1:$SI$1,0),0)</f>
        <v>3.0960000000000001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3.3690000000000002</v>
      </c>
      <c r="AB86" s="939">
        <f>VLOOKUP($D$3&amp;"_"&amp;AB$3,データシート2!$A:$SI,MATCH($R$2&amp;"_"&amp;$C86,データシート2!$A$1:$SI$1,0),0)</f>
        <v>3.35</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3</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6.5259999999999998</v>
      </c>
      <c r="S97" s="925">
        <f>VLOOKUP($D$3&amp;"_"&amp;S$3,データシート2!$A:$SI,MATCH($R$2&amp;"_"&amp;$B97,データシート2!$A$1:$SI$1,0),0)</f>
        <v>13.983000000000001</v>
      </c>
      <c r="T97" s="925">
        <f>VLOOKUP($D$3&amp;"_"&amp;T$3,データシート2!$A:$SI,MATCH($R$2&amp;"_"&amp;$B97,データシート2!$A$1:$SI$1,0),0)</f>
        <v>8.7040000000000006</v>
      </c>
      <c r="U97" s="925">
        <f>VLOOKUP($D$3&amp;"_"&amp;U$3,データシート2!$A:$SI,MATCH($R$2&amp;"_"&amp;$B97,データシート2!$A$1:$SI$1,0),0)</f>
        <v>8.6470000000000002</v>
      </c>
      <c r="V97" s="925">
        <f>VLOOKUP($D$3&amp;"_"&amp;V$3,データシート2!$A:$SI,MATCH($R$2&amp;"_"&amp;$B97,データシート2!$A$1:$SI$1,0),0)</f>
        <v>8.0909999999999993</v>
      </c>
      <c r="W97" s="925">
        <f>VLOOKUP($D$3&amp;"_"&amp;W$3,データシート2!$A:$SI,MATCH($R$2&amp;"_"&amp;$B97,データシート2!$A$1:$SI$1,0),0)</f>
        <v>8.0449999999999999</v>
      </c>
      <c r="X97" s="925">
        <f>VLOOKUP($D$3&amp;"_"&amp;X$3,データシート2!$A:$SI,MATCH($R$2&amp;"_"&amp;$B97,データシート2!$A$1:$SI$1,0),0)</f>
        <v>7.9109999999999996</v>
      </c>
      <c r="Y97" s="925">
        <f>VLOOKUP($D$3&amp;"_"&amp;Y$3,データシート2!$A:$SI,MATCH($R$2&amp;"_"&amp;$B97,データシート2!$A$1:$SI$1,0),0)</f>
        <v>7.22</v>
      </c>
      <c r="Z97" s="925">
        <f>VLOOKUP($D$3&amp;"_"&amp;Z$3,データシート2!$A:$SI,MATCH($R$2&amp;"_"&amp;$B97,データシート2!$A$1:$SI$1,0),0)</f>
        <v>6.7530000000000001</v>
      </c>
      <c r="AA97" s="925">
        <f>VLOOKUP($D$3&amp;"_"&amp;AA$3,データシート2!$A:$SI,MATCH($R$2&amp;"_"&amp;$B97,データシート2!$A$1:$SI$1,0),0)</f>
        <v>5.5919999999999996</v>
      </c>
      <c r="AB97" s="926">
        <f>VLOOKUP($D$3&amp;"_"&amp;AB$3,データシート2!$A:$SI,MATCH($R$2&amp;"_"&amp;$B97,データシート2!$A$1:$SI$1,0),0)</f>
        <v>6.4029999999999996</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3</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6.5259999999999998</v>
      </c>
      <c r="S99" s="938">
        <f>VLOOKUP($D$3&amp;"_"&amp;S$3,データシート2!$A:$SI,MATCH($R$2&amp;"_"&amp;$C99,データシート2!$A$1:$SI$1,0),0)</f>
        <v>13.983000000000001</v>
      </c>
      <c r="T99" s="938">
        <f>VLOOKUP($D$3&amp;"_"&amp;T$3,データシート2!$A:$SI,MATCH($R$2&amp;"_"&amp;$C99,データシート2!$A$1:$SI$1,0),0)</f>
        <v>8.7040000000000006</v>
      </c>
      <c r="U99" s="938">
        <f>VLOOKUP($D$3&amp;"_"&amp;U$3,データシート2!$A:$SI,MATCH($R$2&amp;"_"&amp;$C99,データシート2!$A$1:$SI$1,0),0)</f>
        <v>8.6470000000000002</v>
      </c>
      <c r="V99" s="938">
        <f>VLOOKUP($D$3&amp;"_"&amp;V$3,データシート2!$A:$SI,MATCH($R$2&amp;"_"&amp;$C99,データシート2!$A$1:$SI$1,0),0)</f>
        <v>8.0909999999999993</v>
      </c>
      <c r="W99" s="938">
        <f>VLOOKUP($D$3&amp;"_"&amp;W$3,データシート2!$A:$SI,MATCH($R$2&amp;"_"&amp;$C99,データシート2!$A$1:$SI$1,0),0)</f>
        <v>8.0449999999999999</v>
      </c>
      <c r="X99" s="938">
        <f>VLOOKUP($D$3&amp;"_"&amp;X$3,データシート2!$A:$SI,MATCH($R$2&amp;"_"&amp;$C99,データシート2!$A$1:$SI$1,0),0)</f>
        <v>7.9109999999999996</v>
      </c>
      <c r="Y99" s="938">
        <f>VLOOKUP($D$3&amp;"_"&amp;Y$3,データシート2!$A:$SI,MATCH($R$2&amp;"_"&amp;$C99,データシート2!$A$1:$SI$1,0),0)</f>
        <v>7.22</v>
      </c>
      <c r="Z99" s="938">
        <f>VLOOKUP($D$3&amp;"_"&amp;Z$3,データシート2!$A:$SI,MATCH($R$2&amp;"_"&amp;$C99,データシート2!$A$1:$SI$1,0),0)</f>
        <v>6.7530000000000001</v>
      </c>
      <c r="AA99" s="938">
        <f>VLOOKUP($D$3&amp;"_"&amp;AA$3,データシート2!$A:$SI,MATCH($R$2&amp;"_"&amp;$C99,データシート2!$A$1:$SI$1,0),0)</f>
        <v>5.5919999999999996</v>
      </c>
      <c r="AB99" s="939">
        <f>VLOOKUP($D$3&amp;"_"&amp;AB$3,データシート2!$A:$SI,MATCH($R$2&amp;"_"&amp;$C99,データシート2!$A$1:$SI$1,0),0)</f>
        <v>6.4029999999999996</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6.2610000000000001</v>
      </c>
      <c r="S110" s="925">
        <f>VLOOKUP($D$3&amp;"_"&amp;S$3,データシート2!$A:$SI,MATCH($R$2&amp;"_"&amp;$B110,データシート2!$A$1:$SI$1,0),0)</f>
        <v>0</v>
      </c>
      <c r="T110" s="925">
        <f>VLOOKUP($D$3&amp;"_"&amp;T$3,データシート2!$A:$SI,MATCH($R$2&amp;"_"&amp;$B110,データシート2!$A$1:$SI$1,0),0)</f>
        <v>5.6189999999999998</v>
      </c>
      <c r="U110" s="925">
        <f>VLOOKUP($D$3&amp;"_"&amp;U$3,データシート2!$A:$SI,MATCH($R$2&amp;"_"&amp;$B110,データシート2!$A$1:$SI$1,0),0)</f>
        <v>6.0369999999999999</v>
      </c>
      <c r="V110" s="925">
        <f>VLOOKUP($D$3&amp;"_"&amp;V$3,データシート2!$A:$SI,MATCH($R$2&amp;"_"&amp;$B110,データシート2!$A$1:$SI$1,0),0)</f>
        <v>5.0780000000000003</v>
      </c>
      <c r="W110" s="925">
        <f>VLOOKUP($D$3&amp;"_"&amp;W$3,データシート2!$A:$SI,MATCH($R$2&amp;"_"&amp;$B110,データシート2!$A$1:$SI$1,0),0)</f>
        <v>4.8440000000000003</v>
      </c>
      <c r="X110" s="925">
        <f>VLOOKUP($D$3&amp;"_"&amp;X$3,データシート2!$A:$SI,MATCH($R$2&amp;"_"&amp;$B110,データシート2!$A$1:$SI$1,0),0)</f>
        <v>6.49</v>
      </c>
      <c r="Y110" s="925">
        <f>VLOOKUP($D$3&amp;"_"&amp;Y$3,データシート2!$A:$SI,MATCH($R$2&amp;"_"&amp;$B110,データシート2!$A$1:$SI$1,0),0)</f>
        <v>5.4580000000000002</v>
      </c>
      <c r="Z110" s="925">
        <f>VLOOKUP($D$3&amp;"_"&amp;Z$3,データシート2!$A:$SI,MATCH($R$2&amp;"_"&amp;$B110,データシート2!$A$1:$SI$1,0),0)</f>
        <v>5.2670000000000003</v>
      </c>
      <c r="AA110" s="925">
        <f>VLOOKUP($D$3&amp;"_"&amp;AA$3,データシート2!$A:$SI,MATCH($R$2&amp;"_"&amp;$B110,データシート2!$A$1:$SI$1,0),0)</f>
        <v>3.234</v>
      </c>
      <c r="AB110" s="926">
        <f>VLOOKUP($D$3&amp;"_"&amp;AB$3,データシート2!$A:$SI,MATCH($R$2&amp;"_"&amp;$B110,データシート2!$A$1:$SI$1,0),0)</f>
        <v>1.95</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0</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6.2610000000000001</v>
      </c>
      <c r="S113" s="931">
        <f>VLOOKUP($D$3&amp;"_"&amp;S$3,データシート2!$A:$SI,MATCH($R$2&amp;"_"&amp;$C113,データシート2!$A$1:$SI$1,0),0)</f>
        <v>0</v>
      </c>
      <c r="T113" s="931">
        <f>VLOOKUP($D$3&amp;"_"&amp;T$3,データシート2!$A:$SI,MATCH($R$2&amp;"_"&amp;$C113,データシート2!$A$1:$SI$1,0),0)</f>
        <v>5.6189999999999998</v>
      </c>
      <c r="U113" s="931">
        <f>VLOOKUP($D$3&amp;"_"&amp;U$3,データシート2!$A:$SI,MATCH($R$2&amp;"_"&amp;$C113,データシート2!$A$1:$SI$1,0),0)</f>
        <v>6.0369999999999999</v>
      </c>
      <c r="V113" s="931">
        <f>VLOOKUP($D$3&amp;"_"&amp;V$3,データシート2!$A:$SI,MATCH($R$2&amp;"_"&amp;$C113,データシート2!$A$1:$SI$1,0),0)</f>
        <v>5.0780000000000003</v>
      </c>
      <c r="W113" s="931">
        <f>VLOOKUP($D$3&amp;"_"&amp;W$3,データシート2!$A:$SI,MATCH($R$2&amp;"_"&amp;$C113,データシート2!$A$1:$SI$1,0),0)</f>
        <v>4.8440000000000003</v>
      </c>
      <c r="X113" s="931">
        <f>VLOOKUP($D$3&amp;"_"&amp;X$3,データシート2!$A:$SI,MATCH($R$2&amp;"_"&amp;$C113,データシート2!$A$1:$SI$1,0),0)</f>
        <v>6.49</v>
      </c>
      <c r="Y113" s="931">
        <f>VLOOKUP($D$3&amp;"_"&amp;Y$3,データシート2!$A:$SI,MATCH($R$2&amp;"_"&amp;$C113,データシート2!$A$1:$SI$1,0),0)</f>
        <v>5.4580000000000002</v>
      </c>
      <c r="Z113" s="931">
        <f>VLOOKUP($D$3&amp;"_"&amp;Z$3,データシート2!$A:$SI,MATCH($R$2&amp;"_"&amp;$C113,データシート2!$A$1:$SI$1,0),0)</f>
        <v>5.2670000000000003</v>
      </c>
      <c r="AA113" s="931">
        <f>VLOOKUP($D$3&amp;"_"&amp;AA$3,データシート2!$A:$SI,MATCH($R$2&amp;"_"&amp;$C113,データシート2!$A$1:$SI$1,0),0)</f>
        <v>3.234</v>
      </c>
      <c r="AB113" s="932">
        <f>VLOOKUP($D$3&amp;"_"&amp;AB$3,データシート2!$A:$SI,MATCH($R$2&amp;"_"&amp;$C113,データシート2!$A$1:$SI$1,0),0)</f>
        <v>1.95</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4.7380000000000004</v>
      </c>
      <c r="S114" s="925">
        <f>VLOOKUP($D$3&amp;"_"&amp;S$3,データシート2!$A:$SI,MATCH($R$2&amp;"_"&amp;$B114,データシート2!$A$1:$SI$1,0),0)</f>
        <v>5.9029999999999996</v>
      </c>
      <c r="T114" s="925">
        <f>VLOOKUP($D$3&amp;"_"&amp;T$3,データシート2!$A:$SI,MATCH($R$2&amp;"_"&amp;$B114,データシート2!$A$1:$SI$1,0),0)</f>
        <v>6.2530000000000001</v>
      </c>
      <c r="U114" s="925">
        <f>VLOOKUP($D$3&amp;"_"&amp;U$3,データシート2!$A:$SI,MATCH($R$2&amp;"_"&amp;$B114,データシート2!$A$1:$SI$1,0),0)</f>
        <v>3.05</v>
      </c>
      <c r="V114" s="925">
        <f>VLOOKUP($D$3&amp;"_"&amp;V$3,データシート2!$A:$SI,MATCH($R$2&amp;"_"&amp;$B114,データシート2!$A$1:$SI$1,0),0)</f>
        <v>2.984</v>
      </c>
      <c r="W114" s="925">
        <f>VLOOKUP($D$3&amp;"_"&amp;W$3,データシート2!$A:$SI,MATCH($R$2&amp;"_"&amp;$B114,データシート2!$A$1:$SI$1,0),0)</f>
        <v>2.7090000000000001</v>
      </c>
      <c r="X114" s="925">
        <f>VLOOKUP($D$3&amp;"_"&amp;X$3,データシート2!$A:$SI,MATCH($R$2&amp;"_"&amp;$B114,データシート2!$A$1:$SI$1,0),0)</f>
        <v>2.7130000000000001</v>
      </c>
      <c r="Y114" s="925">
        <f>VLOOKUP($D$3&amp;"_"&amp;Y$3,データシート2!$A:$SI,MATCH($R$2&amp;"_"&amp;$B114,データシート2!$A$1:$SI$1,0),0)</f>
        <v>2.4089999999999998</v>
      </c>
      <c r="Z114" s="925">
        <f>VLOOKUP($D$3&amp;"_"&amp;Z$3,データシート2!$A:$SI,MATCH($R$2&amp;"_"&amp;$B114,データシート2!$A$1:$SI$1,0),0)</f>
        <v>2.68</v>
      </c>
      <c r="AA114" s="925">
        <f>VLOOKUP($D$3&amp;"_"&amp;AA$3,データシート2!$A:$SI,MATCH($R$2&amp;"_"&amp;$B114,データシート2!$A$1:$SI$1,0),0)</f>
        <v>2.0259999999999998</v>
      </c>
      <c r="AB114" s="926">
        <f>VLOOKUP($D$3&amp;"_"&amp;AB$3,データシート2!$A:$SI,MATCH($R$2&amp;"_"&amp;$B114,データシート2!$A$1:$SI$1,0),0)</f>
        <v>2.3260000000000001</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4.7380000000000004</v>
      </c>
      <c r="S115" s="928">
        <f>VLOOKUP($D$3&amp;"_"&amp;S$3,データシート2!$A:$SI,MATCH($R$2&amp;"_"&amp;$C115,データシート2!$A$1:$SI$1,0),0)</f>
        <v>5.9029999999999996</v>
      </c>
      <c r="T115" s="928">
        <f>VLOOKUP($D$3&amp;"_"&amp;T$3,データシート2!$A:$SI,MATCH($R$2&amp;"_"&amp;$C115,データシート2!$A$1:$SI$1,0),0)</f>
        <v>6.2530000000000001</v>
      </c>
      <c r="U115" s="928">
        <f>VLOOKUP($D$3&amp;"_"&amp;U$3,データシート2!$A:$SI,MATCH($R$2&amp;"_"&amp;$C115,データシート2!$A$1:$SI$1,0),0)</f>
        <v>3.05</v>
      </c>
      <c r="V115" s="928">
        <f>VLOOKUP($D$3&amp;"_"&amp;V$3,データシート2!$A:$SI,MATCH($R$2&amp;"_"&amp;$C115,データシート2!$A$1:$SI$1,0),0)</f>
        <v>2.984</v>
      </c>
      <c r="W115" s="928">
        <f>VLOOKUP($D$3&amp;"_"&amp;W$3,データシート2!$A:$SI,MATCH($R$2&amp;"_"&amp;$C115,データシート2!$A$1:$SI$1,0),0)</f>
        <v>2.7090000000000001</v>
      </c>
      <c r="X115" s="928">
        <f>VLOOKUP($D$3&amp;"_"&amp;X$3,データシート2!$A:$SI,MATCH($R$2&amp;"_"&amp;$C115,データシート2!$A$1:$SI$1,0),0)</f>
        <v>2.7130000000000001</v>
      </c>
      <c r="Y115" s="928">
        <f>VLOOKUP($D$3&amp;"_"&amp;Y$3,データシート2!$A:$SI,MATCH($R$2&amp;"_"&amp;$C115,データシート2!$A$1:$SI$1,0),0)</f>
        <v>2.4089999999999998</v>
      </c>
      <c r="Z115" s="928">
        <f>VLOOKUP($D$3&amp;"_"&amp;Z$3,データシート2!$A:$SI,MATCH($R$2&amp;"_"&amp;$C115,データシート2!$A$1:$SI$1,0),0)</f>
        <v>2.68</v>
      </c>
      <c r="AA115" s="928">
        <f>VLOOKUP($D$3&amp;"_"&amp;AA$3,データシート2!$A:$SI,MATCH($R$2&amp;"_"&amp;$C115,データシート2!$A$1:$SI$1,0),0)</f>
        <v>2.0259999999999998</v>
      </c>
      <c r="AB115" s="929">
        <f>VLOOKUP($D$3&amp;"_"&amp;AB$3,データシート2!$A:$SI,MATCH($R$2&amp;"_"&amp;$C115,データシート2!$A$1:$SI$1,0),0)</f>
        <v>2.3260000000000001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4.1980000000000004</v>
      </c>
      <c r="S117" s="925">
        <f>VLOOKUP($D$3&amp;"_"&amp;S$3,データシート2!$A:$SI,MATCH($R$2&amp;"_"&amp;$B117,データシート2!$A$1:$SI$1,0),0)</f>
        <v>4.6050000000000004</v>
      </c>
      <c r="T117" s="925">
        <f>VLOOKUP($D$3&amp;"_"&amp;T$3,データシート2!$A:$SI,MATCH($R$2&amp;"_"&amp;$B117,データシート2!$A$1:$SI$1,0),0)</f>
        <v>4.9249999999999998</v>
      </c>
      <c r="U117" s="925">
        <f>VLOOKUP($D$3&amp;"_"&amp;U$3,データシート2!$A:$SI,MATCH($R$2&amp;"_"&amp;$B117,データシート2!$A$1:$SI$1,0),0)</f>
        <v>8.0860000000000003</v>
      </c>
      <c r="V117" s="925">
        <f>VLOOKUP($D$3&amp;"_"&amp;V$3,データシート2!$A:$SI,MATCH($R$2&amp;"_"&amp;$B117,データシート2!$A$1:$SI$1,0),0)</f>
        <v>7.718</v>
      </c>
      <c r="W117" s="925">
        <f>VLOOKUP($D$3&amp;"_"&amp;W$3,データシート2!$A:$SI,MATCH($R$2&amp;"_"&amp;$B117,データシート2!$A$1:$SI$1,0),0)</f>
        <v>7.8010000000000002</v>
      </c>
      <c r="X117" s="925">
        <f>VLOOKUP($D$3&amp;"_"&amp;X$3,データシート2!$A:$SI,MATCH($R$2&amp;"_"&amp;$B117,データシート2!$A$1:$SI$1,0),0)</f>
        <v>7.7489999999999997</v>
      </c>
      <c r="Y117" s="925">
        <f>VLOOKUP($D$3&amp;"_"&amp;Y$3,データシート2!$A:$SI,MATCH($R$2&amp;"_"&amp;$B117,データシート2!$A$1:$SI$1,0),0)</f>
        <v>7.5579999999999998</v>
      </c>
      <c r="Z117" s="925">
        <f>VLOOKUP($D$3&amp;"_"&amp;Z$3,データシート2!$A:$SI,MATCH($R$2&amp;"_"&amp;$B117,データシート2!$A$1:$SI$1,0),0)</f>
        <v>7.62</v>
      </c>
      <c r="AA117" s="925">
        <f>VLOOKUP($D$3&amp;"_"&amp;AA$3,データシート2!$A:$SI,MATCH($R$2&amp;"_"&amp;$B117,データシート2!$A$1:$SI$1,0),0)</f>
        <v>7.9139999999999997</v>
      </c>
      <c r="AB117" s="926">
        <f>VLOOKUP($D$3&amp;"_"&amp;AB$3,データシート2!$A:$SI,MATCH($R$2&amp;"_"&amp;$B117,データシート2!$A$1:$SI$1,0),0)</f>
        <v>8.1189999999999998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4.1980000000000004</v>
      </c>
      <c r="S118" s="928">
        <f>VLOOKUP($D$3&amp;"_"&amp;S$3,データシート2!$A:$SI,MATCH($R$2&amp;"_"&amp;$C118,データシート2!$A$1:$SI$1,0),0)</f>
        <v>4.6050000000000004</v>
      </c>
      <c r="T118" s="928">
        <f>VLOOKUP($D$3&amp;"_"&amp;T$3,データシート2!$A:$SI,MATCH($R$2&amp;"_"&amp;$C118,データシート2!$A$1:$SI$1,0),0)</f>
        <v>4.9249999999999998</v>
      </c>
      <c r="U118" s="928">
        <f>VLOOKUP($D$3&amp;"_"&amp;U$3,データシート2!$A:$SI,MATCH($R$2&amp;"_"&amp;$C118,データシート2!$A$1:$SI$1,0),0)</f>
        <v>8.0860000000000003</v>
      </c>
      <c r="V118" s="928">
        <f>VLOOKUP($D$3&amp;"_"&amp;V$3,データシート2!$A:$SI,MATCH($R$2&amp;"_"&amp;$C118,データシート2!$A$1:$SI$1,0),0)</f>
        <v>7.718</v>
      </c>
      <c r="W118" s="928">
        <f>VLOOKUP($D$3&amp;"_"&amp;W$3,データシート2!$A:$SI,MATCH($R$2&amp;"_"&amp;$C118,データシート2!$A$1:$SI$1,0),0)</f>
        <v>7.8010000000000002</v>
      </c>
      <c r="X118" s="928">
        <f>VLOOKUP($D$3&amp;"_"&amp;X$3,データシート2!$A:$SI,MATCH($R$2&amp;"_"&amp;$C118,データシート2!$A$1:$SI$1,0),0)</f>
        <v>7.7489999999999997</v>
      </c>
      <c r="Y118" s="928">
        <f>VLOOKUP($D$3&amp;"_"&amp;Y$3,データシート2!$A:$SI,MATCH($R$2&amp;"_"&amp;$C118,データシート2!$A$1:$SI$1,0),0)</f>
        <v>7.5579999999999998</v>
      </c>
      <c r="Z118" s="928">
        <f>VLOOKUP($D$3&amp;"_"&amp;Z$3,データシート2!$A:$SI,MATCH($R$2&amp;"_"&amp;$C118,データシート2!$A$1:$SI$1,0),0)</f>
        <v>7.62</v>
      </c>
      <c r="AA118" s="928">
        <f>VLOOKUP($D$3&amp;"_"&amp;AA$3,データシート2!$A:$SI,MATCH($R$2&amp;"_"&amp;$C118,データシート2!$A$1:$SI$1,0),0)</f>
        <v>7.9139999999999997</v>
      </c>
      <c r="AB118" s="929">
        <f>VLOOKUP($D$3&amp;"_"&amp;AB$3,データシート2!$A:$SI,MATCH($R$2&amp;"_"&amp;$C118,データシート2!$A$1:$SI$1,0),0)</f>
        <v>8.1189999999999998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29.741</v>
      </c>
      <c r="U124" s="925">
        <f>VLOOKUP($D$3&amp;"_"&amp;U$3,データシート2!$A:$SI,MATCH($R$2&amp;"_"&amp;$B124,データシート2!$A$1:$SI$1,0),0)</f>
        <v>28.02</v>
      </c>
      <c r="V124" s="925">
        <f>VLOOKUP($D$3&amp;"_"&amp;V$3,データシート2!$A:$SI,MATCH($R$2&amp;"_"&amp;$B124,データシート2!$A$1:$SI$1,0),0)</f>
        <v>42.552999999999997</v>
      </c>
      <c r="W124" s="925">
        <f>VLOOKUP($D$3&amp;"_"&amp;W$3,データシート2!$A:$SI,MATCH($R$2&amp;"_"&amp;$B124,データシート2!$A$1:$SI$1,0),0)</f>
        <v>49.98</v>
      </c>
      <c r="X124" s="925">
        <f>VLOOKUP($D$3&amp;"_"&amp;X$3,データシート2!$A:$SI,MATCH($R$2&amp;"_"&amp;$B124,データシート2!$A$1:$SI$1,0),0)</f>
        <v>61.451000000000001</v>
      </c>
      <c r="Y124" s="925">
        <f>VLOOKUP($D$3&amp;"_"&amp;Y$3,データシート2!$A:$SI,MATCH($R$2&amp;"_"&amp;$B124,データシート2!$A$1:$SI$1,0),0)</f>
        <v>64.186999999999998</v>
      </c>
      <c r="Z124" s="925">
        <f>VLOOKUP($D$3&amp;"_"&amp;Z$3,データシート2!$A:$SI,MATCH($R$2&amp;"_"&amp;$B124,データシート2!$A$1:$SI$1,0),0)</f>
        <v>63.767000000000003</v>
      </c>
      <c r="AA124" s="925">
        <f>VLOOKUP($D$3&amp;"_"&amp;AA$3,データシート2!$A:$SI,MATCH($R$2&amp;"_"&amp;$B124,データシート2!$A$1:$SI$1,0),0)</f>
        <v>80.879000000000005</v>
      </c>
      <c r="AB124" s="926">
        <f>VLOOKUP($D$3&amp;"_"&amp;AB$3,データシート2!$A:$SI,MATCH($R$2&amp;"_"&amp;$B124,データシート2!$A$1:$SI$1,0),0)</f>
        <v>106.06399999999999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29.741</v>
      </c>
      <c r="U125" s="941">
        <f>VLOOKUP($D$3&amp;"_"&amp;U$3,データシート2!$A:$SI,MATCH($R$2&amp;"_"&amp;$C125,データシート2!$A$1:$SI$1,0),0)</f>
        <v>28.02</v>
      </c>
      <c r="V125" s="941">
        <f>VLOOKUP($D$3&amp;"_"&amp;V$3,データシート2!$A:$SI,MATCH($R$2&amp;"_"&amp;$C125,データシート2!$A$1:$SI$1,0),0)</f>
        <v>42.552999999999997</v>
      </c>
      <c r="W125" s="941">
        <f>VLOOKUP($D$3&amp;"_"&amp;W$3,データシート2!$A:$SI,MATCH($R$2&amp;"_"&amp;$C125,データシート2!$A$1:$SI$1,0),0)</f>
        <v>49.98</v>
      </c>
      <c r="X125" s="941">
        <f>VLOOKUP($D$3&amp;"_"&amp;X$3,データシート2!$A:$SI,MATCH($R$2&amp;"_"&amp;$C125,データシート2!$A$1:$SI$1,0),0)</f>
        <v>61.451000000000001</v>
      </c>
      <c r="Y125" s="941">
        <f>VLOOKUP($D$3&amp;"_"&amp;Y$3,データシート2!$A:$SI,MATCH($R$2&amp;"_"&amp;$C125,データシート2!$A$1:$SI$1,0),0)</f>
        <v>64.186999999999998</v>
      </c>
      <c r="Z125" s="941">
        <f>VLOOKUP($D$3&amp;"_"&amp;Z$3,データシート2!$A:$SI,MATCH($R$2&amp;"_"&amp;$C125,データシート2!$A$1:$SI$1,0),0)</f>
        <v>63.767000000000003</v>
      </c>
      <c r="AA125" s="941">
        <f>VLOOKUP($D$3&amp;"_"&amp;AA$3,データシート2!$A:$SI,MATCH($R$2&amp;"_"&amp;$C125,データシート2!$A$1:$SI$1,0),0)</f>
        <v>80.879000000000005</v>
      </c>
      <c r="AB125" s="942">
        <f>VLOOKUP($D$3&amp;"_"&amp;AB$3,データシート2!$A:$SI,MATCH($R$2&amp;"_"&amp;$C125,データシート2!$A$1:$SI$1,0),0)</f>
        <v>106.06399999999999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4</v>
      </c>
      <c r="I133" s="734">
        <f>VLOOKUP($D$3&amp;"_"&amp;I$3,データシート2!$A:$SI,MATCH($G$2&amp;"_"&amp;$B133,データシート2!$A$1:$SI$1,0),0)</f>
        <v>4</v>
      </c>
      <c r="J133" s="734">
        <f>VLOOKUP($D$3&amp;"_"&amp;J$3,データシート2!$A:$SI,MATCH($G$2&amp;"_"&amp;$B133,データシート2!$A$1:$SI$1,0),0)</f>
        <v>4</v>
      </c>
      <c r="K133" s="735">
        <f>VLOOKUP($D$3&amp;"_"&amp;K$3,データシート2!$A:$SI,MATCH($G$2&amp;"_"&amp;$B133,データシート2!$A$1:$SI$1,0),0)</f>
        <v>4</v>
      </c>
      <c r="L133" s="735">
        <f>VLOOKUP($D$3&amp;"_"&amp;L$3,データシート2!$A:$SI,MATCH($G$2&amp;"_"&amp;$B133,データシート2!$A$1:$SI$1,0),0)</f>
        <v>4</v>
      </c>
      <c r="M133" s="735">
        <f>VLOOKUP($D$3&amp;"_"&amp;M$3,データシート2!$A:$SI,MATCH($G$2&amp;"_"&amp;$B133,データシート2!$A$1:$SI$1,0),0)</f>
        <v>4</v>
      </c>
      <c r="N133" s="735">
        <f>VLOOKUP($D$3&amp;"_"&amp;N$3,データシート2!$A:$SI,MATCH($G$2&amp;"_"&amp;$B133,データシート2!$A$1:$SI$1,0),0)</f>
        <v>4</v>
      </c>
      <c r="O133" s="735">
        <f>VLOOKUP($D$3&amp;"_"&amp;O$3,データシート2!$A:$SI,MATCH($G$2&amp;"_"&amp;$B133,データシート2!$A$1:$SI$1,0),0)</f>
        <v>4</v>
      </c>
      <c r="P133" s="735">
        <f>VLOOKUP($D$3&amp;"_"&amp;P$3,データシート2!$A:$SI,MATCH($G$2&amp;"_"&amp;$B133,データシート2!$A$1:$SI$1,0),0)</f>
        <v>4</v>
      </c>
      <c r="Q133" s="736">
        <f>VLOOKUP($D$3&amp;"_"&amp;Q$3,データシート2!$A:$SI,MATCH($G$2&amp;"_"&amp;$B133,データシート2!$A$1:$SI$1,0),0)</f>
        <v>4</v>
      </c>
      <c r="R133" s="948">
        <f>VLOOKUP($D$3&amp;"_"&amp;R$3,データシート2!$A:$SI,MATCH($R$2&amp;"_"&amp;$B133,データシート2!$A$1:$SI$1,0),0)</f>
        <v>26.501999999999999</v>
      </c>
      <c r="S133" s="925">
        <f>VLOOKUP($D$3&amp;"_"&amp;S$3,データシート2!$A:$SI,MATCH($R$2&amp;"_"&amp;$B133,データシート2!$A$1:$SI$1,0),0)</f>
        <v>29.826000000000001</v>
      </c>
      <c r="T133" s="925">
        <f>VLOOKUP($D$3&amp;"_"&amp;T$3,データシート2!$A:$SI,MATCH($R$2&amp;"_"&amp;$B133,データシート2!$A$1:$SI$1,0),0)</f>
        <v>33.621000000000002</v>
      </c>
      <c r="U133" s="925">
        <f>VLOOKUP($D$3&amp;"_"&amp;U$3,データシート2!$A:$SI,MATCH($R$2&amp;"_"&amp;$B133,データシート2!$A$1:$SI$1,0),0)</f>
        <v>28.338000000000001</v>
      </c>
      <c r="V133" s="925">
        <f>VLOOKUP($D$3&amp;"_"&amp;V$3,データシート2!$A:$SI,MATCH($R$2&amp;"_"&amp;$B133,データシート2!$A$1:$SI$1,0),0)</f>
        <v>28.189</v>
      </c>
      <c r="W133" s="925">
        <f>VLOOKUP($D$3&amp;"_"&amp;W$3,データシート2!$A:$SI,MATCH($R$2&amp;"_"&amp;$B133,データシート2!$A$1:$SI$1,0),0)</f>
        <v>28.997</v>
      </c>
      <c r="X133" s="925">
        <f>VLOOKUP($D$3&amp;"_"&amp;X$3,データシート2!$A:$SI,MATCH($R$2&amp;"_"&amp;$B133,データシート2!$A$1:$SI$1,0),0)</f>
        <v>27.497</v>
      </c>
      <c r="Y133" s="925">
        <f>VLOOKUP($D$3&amp;"_"&amp;Y$3,データシート2!$A:$SI,MATCH($R$2&amp;"_"&amp;$B133,データシート2!$A$1:$SI$1,0),0)</f>
        <v>29.565000000000001</v>
      </c>
      <c r="Z133" s="925">
        <f>VLOOKUP($D$3&amp;"_"&amp;Z$3,データシート2!$A:$SI,MATCH($R$2&amp;"_"&amp;$B133,データシート2!$A$1:$SI$1,0),0)</f>
        <v>30.658000000000001</v>
      </c>
      <c r="AA133" s="925">
        <f>VLOOKUP($D$3&amp;"_"&amp;AA$3,データシート2!$A:$SI,MATCH($R$2&amp;"_"&amp;$B133,データシート2!$A$1:$SI$1,0),0)</f>
        <v>27.88</v>
      </c>
      <c r="AB133" s="926">
        <f>VLOOKUP($D$3&amp;"_"&amp;AB$3,データシート2!$A:$SI,MATCH($R$2&amp;"_"&amp;$B133,データシート2!$A$1:$SI$1,0),0)</f>
        <v>16.481000000000002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3</v>
      </c>
      <c r="H135" s="766">
        <f>VLOOKUP($D$3&amp;"_"&amp;H$3,データシート2!$A:$SI,MATCH($G$2&amp;"_"&amp;$C135,データシート2!$A$1:$SI$1,0),0)</f>
        <v>3</v>
      </c>
      <c r="I135" s="766">
        <f>VLOOKUP($D$3&amp;"_"&amp;I$3,データシート2!$A:$SI,MATCH($G$2&amp;"_"&amp;$C135,データシート2!$A$1:$SI$1,0),0)</f>
        <v>3</v>
      </c>
      <c r="J135" s="766">
        <f>VLOOKUP($D$3&amp;"_"&amp;J$3,データシート2!$A:$SI,MATCH($G$2&amp;"_"&amp;$C135,データシート2!$A$1:$SI$1,0),0)</f>
        <v>3</v>
      </c>
      <c r="K135" s="767">
        <f>VLOOKUP($D$3&amp;"_"&amp;K$3,データシート2!$A:$SI,MATCH($G$2&amp;"_"&amp;$C135,データシート2!$A$1:$SI$1,0),0)</f>
        <v>3</v>
      </c>
      <c r="L135" s="767">
        <f>VLOOKUP($D$3&amp;"_"&amp;L$3,データシート2!$A:$SI,MATCH($G$2&amp;"_"&amp;$C135,データシート2!$A$1:$SI$1,0),0)</f>
        <v>3</v>
      </c>
      <c r="M135" s="767">
        <f>VLOOKUP($D$3&amp;"_"&amp;M$3,データシート2!$A:$SI,MATCH($G$2&amp;"_"&amp;$C135,データシート2!$A$1:$SI$1,0),0)</f>
        <v>3</v>
      </c>
      <c r="N135" s="767">
        <f>VLOOKUP($D$3&amp;"_"&amp;N$3,データシート2!$A:$SI,MATCH($G$2&amp;"_"&amp;$C135,データシート2!$A$1:$SI$1,0),0)</f>
        <v>3</v>
      </c>
      <c r="O135" s="767">
        <f>VLOOKUP($D$3&amp;"_"&amp;O$3,データシート2!$A:$SI,MATCH($G$2&amp;"_"&amp;$C135,データシート2!$A$1:$SI$1,0),0)</f>
        <v>3</v>
      </c>
      <c r="P135" s="767">
        <f>VLOOKUP($D$3&amp;"_"&amp;P$3,データシート2!$A:$SI,MATCH($G$2&amp;"_"&amp;$C135,データシート2!$A$1:$SI$1,0),0)</f>
        <v>3</v>
      </c>
      <c r="Q135" s="768">
        <f>VLOOKUP($D$3&amp;"_"&amp;Q$3,データシート2!$A:$SI,MATCH($G$2&amp;"_"&amp;$C135,データシート2!$A$1:$SI$1,0),0)</f>
        <v>3</v>
      </c>
      <c r="R135" s="946">
        <f>VLOOKUP($D$3&amp;"_"&amp;R$3,データシート2!$A:$SI,MATCH($R$2&amp;"_"&amp;$C135,データシート2!$A$1:$SI$1,0),0)</f>
        <v>26.501999999999999</v>
      </c>
      <c r="S135" s="938">
        <f>VLOOKUP($D$3&amp;"_"&amp;S$3,データシート2!$A:$SI,MATCH($R$2&amp;"_"&amp;$C135,データシート2!$A$1:$SI$1,0),0)</f>
        <v>26.827000000000002</v>
      </c>
      <c r="T135" s="938">
        <f>VLOOKUP($D$3&amp;"_"&amp;T$3,データシート2!$A:$SI,MATCH($R$2&amp;"_"&amp;$C135,データシート2!$A$1:$SI$1,0),0)</f>
        <v>30.187000000000001</v>
      </c>
      <c r="U135" s="938">
        <f>VLOOKUP($D$3&amp;"_"&amp;U$3,データシート2!$A:$SI,MATCH($R$2&amp;"_"&amp;$C135,データシート2!$A$1:$SI$1,0),0)</f>
        <v>24.946000000000002</v>
      </c>
      <c r="V135" s="938">
        <f>VLOOKUP($D$3&amp;"_"&amp;V$3,データシート2!$A:$SI,MATCH($R$2&amp;"_"&amp;$C135,データシート2!$A$1:$SI$1,0),0)</f>
        <v>24.917000000000002</v>
      </c>
      <c r="W135" s="938">
        <f>VLOOKUP($D$3&amp;"_"&amp;W$3,データシート2!$A:$SI,MATCH($R$2&amp;"_"&amp;$C135,データシート2!$A$1:$SI$1,0),0)</f>
        <v>25.826000000000001</v>
      </c>
      <c r="X135" s="938">
        <f>VLOOKUP($D$3&amp;"_"&amp;X$3,データシート2!$A:$SI,MATCH($R$2&amp;"_"&amp;$C135,データシート2!$A$1:$SI$1,0),0)</f>
        <v>24.475999999999999</v>
      </c>
      <c r="Y135" s="938">
        <f>VLOOKUP($D$3&amp;"_"&amp;Y$3,データシート2!$A:$SI,MATCH($R$2&amp;"_"&amp;$C135,データシート2!$A$1:$SI$1,0),0)</f>
        <v>26.513999999999999</v>
      </c>
      <c r="Z135" s="938">
        <f>VLOOKUP($D$3&amp;"_"&amp;Z$3,データシート2!$A:$SI,MATCH($R$2&amp;"_"&amp;$C135,データシート2!$A$1:$SI$1,0),0)</f>
        <v>27.584</v>
      </c>
      <c r="AA135" s="938">
        <f>VLOOKUP($D$3&amp;"_"&amp;AA$3,データシート2!$A:$SI,MATCH($R$2&amp;"_"&amp;$C135,データシート2!$A$1:$SI$1,0),0)</f>
        <v>24.57</v>
      </c>
      <c r="AB135" s="939">
        <f>VLOOKUP($D$3&amp;"_"&amp;AB$3,データシート2!$A:$SI,MATCH($R$2&amp;"_"&amp;$C135,データシート2!$A$1:$SI$1,0),0)</f>
        <v>13.255000000000001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2.9990000000000001</v>
      </c>
      <c r="T136" s="931">
        <f>VLOOKUP($D$3&amp;"_"&amp;T$3,データシート2!$A:$SI,MATCH($R$2&amp;"_"&amp;$C136,データシート2!$A$1:$SI$1,0),0)</f>
        <v>3.4340000000000002</v>
      </c>
      <c r="U136" s="931">
        <f>VLOOKUP($D$3&amp;"_"&amp;U$3,データシート2!$A:$SI,MATCH($R$2&amp;"_"&amp;$C136,データシート2!$A$1:$SI$1,0),0)</f>
        <v>3.3919999999999999</v>
      </c>
      <c r="V136" s="931">
        <f>VLOOKUP($D$3&amp;"_"&amp;V$3,データシート2!$A:$SI,MATCH($R$2&amp;"_"&amp;$C136,データシート2!$A$1:$SI$1,0),0)</f>
        <v>3.2719999999999998</v>
      </c>
      <c r="W136" s="931">
        <f>VLOOKUP($D$3&amp;"_"&amp;W$3,データシート2!$A:$SI,MATCH($R$2&amp;"_"&amp;$C136,データシート2!$A$1:$SI$1,0),0)</f>
        <v>3.1709999999999998</v>
      </c>
      <c r="X136" s="931">
        <f>VLOOKUP($D$3&amp;"_"&amp;X$3,データシート2!$A:$SI,MATCH($R$2&amp;"_"&amp;$C136,データシート2!$A$1:$SI$1,0),0)</f>
        <v>3.0209999999999999</v>
      </c>
      <c r="Y136" s="931">
        <f>VLOOKUP($D$3&amp;"_"&amp;Y$3,データシート2!$A:$SI,MATCH($R$2&amp;"_"&amp;$C136,データシート2!$A$1:$SI$1,0),0)</f>
        <v>3.0510000000000002</v>
      </c>
      <c r="Z136" s="931">
        <f>VLOOKUP($D$3&amp;"_"&amp;Z$3,データシート2!$A:$SI,MATCH($R$2&amp;"_"&amp;$C136,データシート2!$A$1:$SI$1,0),0)</f>
        <v>3.0739999999999998</v>
      </c>
      <c r="AA136" s="931">
        <f>VLOOKUP($D$3&amp;"_"&amp;AA$3,データシート2!$A:$SI,MATCH($R$2&amp;"_"&amp;$C136,データシート2!$A$1:$SI$1,0),0)</f>
        <v>3.31</v>
      </c>
      <c r="AB136" s="932">
        <f>VLOOKUP($D$3&amp;"_"&amp;AB$3,データシート2!$A:$SI,MATCH($R$2&amp;"_"&amp;$C136,データシート2!$A$1:$SI$1,0),0)</f>
        <v>3.226</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2025-03-04T09:29:22Z</dcterms:created>
  <dcterms:modified xsi:type="dcterms:W3CDTF">2025-03-04T09:29:22Z</dcterms:modified>
  <cp:category/>
  <cp:contentStatus/>
</cp:coreProperties>
</file>