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8E56355-65E5-4407-AC3A-3FF31A5B6DB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<sst xmlns="http://schemas.openxmlformats.org/spreadsheetml/2006/main" count="16797" uniqueCount="2548">
  <si>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</si>
  <si>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</si>
  <si>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</si>
  <si>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</si>
  <si>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</si>
  <si>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</si>
  <si>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</si>
  <si>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</si>
  <si>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</si>
  <si>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</si>
  <si>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</si>
  <si>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</si>
  <si>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</si>
  <si>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</si>
  <si>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</si>
  <si>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</si>
  <si>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</si>
  <si>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</si>
  <si>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</si>
  <si>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</si>
  <si>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</si>
  <si>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</si>
  <si>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</si>
  <si>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</si>
  <si>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</si>
  <si>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</si>
  <si>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</si>
  <si>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</si>
  <si>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</si>
  <si>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</si>
  <si>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</si>
  <si>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</si>
  <si>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</si>
  <si>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</si>
  <si>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</si>
  <si>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</si>
  <si>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</si>
  <si>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</si>
  <si>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</si>
  <si>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</si>
  <si>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</si>
  <si>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</si>
  <si>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</si>
  <si>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</si>
  <si>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</si>
  <si>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</si>
  <si>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</si>
  <si>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</si>
  <si>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</si>
  <si>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</si>
  <si>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</si>
  <si>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</si>
  <si>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</si>
  <si>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</si>
  <si>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</si>
  <si>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</si>
  <si>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</si>
  <si>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</si>
  <si>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</si>
  <si>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</si>
  <si>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</si>
  <si>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</si>
  <si>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</si>
  <si>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</si>
  <si>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</si>
  <si>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</si>
  <si>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</si>
  <si>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</si>
  <si>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</si>
  <si>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</si>
  <si>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</si>
  <si>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</si>
  <si>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</si>
  <si>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</si>
  <si>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</si>
  <si>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</si>
  <si>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</si>
  <si>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</si>
  <si>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</si>
  <si>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</si>
  <si>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</si>
  <si>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</si>
  <si>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</si>
  <si>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</si>
  <si>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</si>
  <si>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</si>
  <si>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</si>
  <si>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</si>
  <si>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</si>
  <si>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</si>
  <si>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</si>
  <si>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</si>
  <si>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</si>
  <si>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</si>
  <si>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</si>
  <si>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</si>
  <si>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</si>
  <si>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</si>
  <si>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</si>
  <si>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</si>
  <si>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</si>
  <si>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</si>
  <si>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</si>
  <si>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</si>
  <si>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</si>
  <si>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</si>
  <si>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</si>
  <si>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</si>
  <si>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</si>
  <si>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</si>
  <si>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</si>
  <si>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</si>
  <si>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</si>
  <si>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</si>
  <si>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</si>
  <si>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</si>
  <si>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</si>
  <si>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</si>
  <si>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</si>
  <si>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</si>
  <si>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</si>
  <si>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</si>
  <si>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</si>
  <si>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</si>
  <si>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</si>
  <si>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</si>
  <si>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</si>
  <si>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</si>
  <si>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</si>
  <si>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</si>
  <si>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</si>
  <si>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</si>
  <si>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</si>
  <si>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</si>
  <si>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</si>
  <si>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</si>
  <si>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</si>
  <si>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</si>
  <si>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</si>
  <si>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</si>
  <si>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</si>
  <si>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</si>
  <si>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</si>
  <si>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</si>
  <si>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</si>
  <si>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</si>
  <si>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</si>
  <si>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</si>
  <si>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</si>
  <si>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</si>
  <si>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</si>
  <si>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</si>
  <si>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</si>
  <si>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</si>
  <si>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</si>
  <si>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</si>
  <si>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</si>
  <si>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</si>
  <si>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</si>
  <si>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</si>
  <si>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</si>
  <si>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</si>
  <si>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</si>
  <si>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</si>
  <si>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</si>
  <si>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</si>
  <si>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</si>
  <si>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</si>
  <si>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</si>
  <si>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</si>
  <si>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</si>
  <si>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</si>
  <si>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</si>
  <si>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</si>
  <si>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</si>
  <si>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</si>
  <si>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</si>
  <si>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</si>
  <si>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</si>
  <si>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</si>
  <si>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</si>
  <si>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</si>
  <si>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</si>
  <si>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</si>
  <si>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</si>
  <si>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</si>
  <si>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</si>
  <si>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</si>
  <si>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</si>
  <si>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</si>
  <si>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</si>
  <si>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</si>
  <si>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</si>
  <si>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</si>
  <si>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</si>
  <si>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</si>
  <si>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</si>
  <si>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</si>
  <si>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</si>
  <si>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</si>
  <si>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</si>
  <si>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</si>
  <si>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</si>
  <si>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</si>
  <si>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</si>
  <si>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</si>
  <si>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</si>
  <si>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</si>
  <si>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</si>
  <si>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</si>
  <si>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</si>
  <si>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</si>
  <si>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</si>
  <si>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</si>
  <si>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</si>
  <si>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</si>
  <si>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</si>
  <si>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</si>
  <si>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</si>
  <si>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</si>
  <si>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</si>
  <si>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</si>
  <si>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</si>
  <si>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</si>
  <si>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</si>
  <si>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</si>
  <si>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</si>
  <si>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</si>
  <si>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</si>
  <si>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</si>
  <si>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</si>
  <si>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</si>
  <si>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</si>
  <si>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</si>
  <si>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</si>
  <si>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</si>
  <si>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</si>
  <si>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</si>
  <si>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</si>
  <si>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</si>
  <si>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</si>
  <si>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</si>
  <si>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</si>
  <si>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</si>
  <si>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</si>
  <si>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</si>
  <si>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</si>
  <si>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</si>
  <si>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</si>
  <si>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</si>
  <si>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</si>
  <si>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</si>
  <si>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</si>
  <si>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</si>
  <si>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</si>
  <si>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</si>
  <si>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</si>
  <si>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</si>
  <si>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</si>
  <si>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</si>
  <si>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</si>
  <si>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</si>
  <si>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</si>
  <si>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</si>
  <si>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</si>
  <si>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</si>
  <si>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</si>
  <si>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</si>
  <si>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</si>
  <si>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</si>
  <si>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</si>
  <si>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</si>
  <si>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</si>
  <si>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</si>
  <si>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</si>
  <si>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</si>
  <si>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</si>
  <si>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</si>
  <si>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</si>
  <si>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</si>
  <si>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</si>
  <si>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</si>
  <si>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</si>
  <si>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</si>
  <si>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</si>
  <si>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</si>
  <si>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</si>
  <si>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</si>
  <si>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</si>
  <si>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</si>
  <si>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</si>
  <si>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</si>
  <si>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</si>
  <si>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</si>
  <si>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</si>
  <si>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</si>
  <si>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</si>
  <si>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</si>
  <si>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</si>
  <si>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</si>
  <si>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</si>
  <si>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</si>
  <si>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</si>
  <si>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</si>
  <si>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</si>
  <si>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</si>
  <si>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</si>
  <si>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</si>
  <si>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</si>
  <si>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</si>
  <si>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</si>
  <si>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</si>
  <si>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</si>
  <si>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</si>
  <si>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</si>
  <si>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</si>
  <si>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</si>
  <si>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</si>
  <si>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</si>
  <si>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</si>
  <si>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</si>
  <si>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</si>
  <si>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</si>
  <si>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</si>
  <si>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</si>
  <si>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</si>
  <si>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</si>
  <si>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</si>
  <si>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</si>
  <si>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</si>
  <si>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</si>
  <si>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</si>
  <si>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</si>
  <si>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</si>
  <si>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</si>
  <si>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</si>
  <si>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</si>
  <si>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</si>
  <si>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</si>
  <si>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</si>
  <si>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</si>
  <si>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</si>
  <si>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</si>
  <si>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</si>
  <si>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</si>
  <si>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</si>
  <si>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</si>
  <si>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</si>
  <si>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</si>
  <si>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</si>
  <si>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</si>
  <si>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</si>
  <si>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</si>
  <si>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</si>
  <si>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</si>
  <si>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</si>
  <si>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</si>
  <si>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</si>
  <si>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</si>
  <si>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</si>
  <si>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</si>
  <si>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</si>
  <si>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</si>
  <si>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</si>
  <si>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</si>
  <si>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</si>
  <si>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</si>
  <si>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</si>
  <si>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</si>
  <si>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</si>
  <si>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</si>
  <si>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</si>
  <si>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</si>
  <si>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</si>
  <si>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</si>
  <si>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</si>
  <si>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</si>
  <si>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</si>
  <si>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</si>
  <si>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</si>
  <si>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</si>
  <si>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</si>
  <si>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</si>
  <si>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</si>
  <si>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</si>
  <si>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</si>
  <si>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</si>
  <si>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</si>
  <si>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</si>
  <si>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</si>
  <si>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</si>
  <si>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</si>
  <si>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</si>
  <si>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</si>
  <si>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</si>
  <si>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</si>
  <si>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</si>
  <si>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</si>
  <si>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</si>
  <si>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</si>
  <si>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</si>
  <si>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</si>
  <si>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</si>
  <si>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</si>
  <si>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</si>
  <si>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</si>
  <si>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</si>
  <si>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</si>
  <si>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</si>
  <si>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</si>
  <si>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</si>
  <si>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</si>
  <si>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</si>
  <si>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</si>
  <si>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</si>
  <si>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</si>
  <si>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</si>
  <si>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</si>
  <si>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</si>
  <si>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</si>
  <si>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</si>
  <si>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</si>
  <si>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</si>
  <si>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</si>
  <si>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</si>
  <si>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</si>
  <si>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</si>
  <si>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</si>
  <si>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</si>
  <si>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</si>
  <si>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</si>
  <si>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</si>
  <si>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</si>
  <si>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</si>
  <si>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</si>
  <si>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</si>
  <si>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</si>
  <si>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</si>
  <si>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</si>
  <si>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</si>
  <si>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</si>
  <si>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</si>
  <si>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</si>
  <si>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</si>
  <si>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</si>
  <si>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</si>
  <si>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</si>
  <si>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</si>
  <si>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</si>
  <si>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</si>
  <si>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</si>
  <si>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</si>
  <si>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</si>
  <si>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</si>
  <si>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</si>
  <si>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</si>
  <si>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</si>
  <si>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</si>
  <si>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</si>
  <si>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</si>
  <si>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</si>
  <si>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</si>
  <si>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</si>
  <si>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</si>
  <si>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</si>
  <si>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</si>
  <si>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</si>
  <si>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</si>
  <si>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</si>
  <si>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</si>
  <si>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</si>
  <si>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</si>
  <si>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</si>
  <si>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</si>
  <si>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</si>
  <si>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</si>
  <si>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</si>
  <si>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</si>
  <si>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</si>
  <si>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</si>
  <si>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</si>
  <si>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</si>
  <si>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</si>
  <si>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</si>
  <si>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</si>
  <si>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</si>
  <si>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</si>
  <si>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</si>
  <si>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</si>
  <si>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</si>
  <si>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</si>
  <si>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</si>
  <si>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</si>
  <si>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</si>
  <si>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</si>
  <si>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</si>
  <si>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</si>
  <si>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</si>
  <si>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</si>
  <si>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</si>
  <si>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</si>
  <si>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</si>
  <si>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</si>
  <si>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</si>
  <si>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</si>
  <si>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</si>
  <si>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</si>
  <si>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</si>
  <si>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</si>
  <si>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</si>
  <si>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</si>
  <si>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</si>
  <si>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</si>
  <si>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</si>
  <si>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</si>
  <si>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</si>
  <si>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</si>
  <si>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</si>
  <si>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</si>
  <si>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</si>
  <si>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</si>
  <si>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</si>
  <si>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</si>
  <si>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</si>
  <si>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</si>
  <si>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</si>
  <si>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</si>
  <si>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</si>
  <si>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</si>
  <si>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</si>
  <si>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</si>
  <si>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</si>
  <si>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</si>
  <si>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</si>
  <si>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</si>
  <si>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</si>
  <si>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</si>
  <si>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</si>
  <si>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</si>
  <si>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</si>
  <si>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</si>
  <si>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</si>
  <si>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</si>
  <si>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</si>
  <si>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</si>
  <si>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</si>
  <si>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</si>
  <si>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</si>
  <si>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</si>
  <si>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</si>
  <si>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</si>
  <si>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</si>
  <si>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</si>
  <si>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</si>
  <si>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</si>
  <si>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</si>
  <si>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</si>
  <si>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</si>
  <si>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</si>
  <si>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</si>
  <si>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</si>
  <si>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</si>
  <si>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</si>
  <si>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</si>
  <si>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</si>
  <si>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</si>
  <si>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</si>
  <si>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</si>
  <si>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</si>
  <si>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</si>
  <si>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</si>
  <si>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</si>
  <si>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</si>
  <si>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</si>
  <si>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</si>
  <si>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</si>
  <si>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</si>
  <si>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</si>
  <si>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</si>
  <si>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</si>
  <si>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</si>
  <si>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</si>
  <si>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</si>
  <si>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</si>
  <si>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</si>
  <si>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</si>
  <si>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</si>
  <si>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</si>
  <si>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</si>
  <si>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</si>
  <si>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</si>
  <si>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</si>
  <si>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</si>
  <si>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</si>
  <si>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</si>
  <si>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</si>
  <si>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</si>
  <si>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</si>
  <si>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</si>
  <si>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</si>
  <si>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</si>
  <si>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</si>
  <si>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</si>
  <si>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</si>
  <si>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</si>
  <si>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</si>
  <si>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</si>
  <si>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</si>
  <si>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</si>
  <si>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</si>
  <si>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</si>
  <si>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</si>
  <si>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</si>
  <si>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</si>
  <si>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</si>
  <si>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</si>
  <si>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</si>
  <si>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</si>
  <si>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</si>
  <si>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</si>
  <si>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</si>
  <si>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</si>
  <si>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</si>
  <si>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</si>
  <si>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</si>
  <si>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</si>
  <si>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</si>
  <si>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</si>
  <si>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</si>
  <si>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</si>
  <si>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</si>
  <si>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</si>
  <si>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</si>
  <si>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</si>
  <si>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</si>
  <si>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</si>
  <si>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</si>
  <si>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</si>
  <si>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</si>
  <si>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</si>
  <si>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</si>
  <si>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</si>
  <si>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</si>
  <si>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</si>
  <si>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</si>
  <si>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</si>
  <si>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</si>
  <si>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</si>
  <si>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</si>
  <si>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</si>
  <si>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</si>
  <si>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</si>
  <si>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</si>
  <si>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</si>
  <si>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</si>
  <si>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</si>
  <si>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</si>
  <si>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</si>
  <si>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</si>
  <si>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</si>
  <si>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</si>
  <si>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</si>
  <si>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</si>
  <si>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</si>
  <si>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</si>
  <si>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</si>
  <si>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</si>
  <si>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</si>
  <si>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</si>
  <si>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</si>
  <si>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</si>
  <si>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</si>
  <si>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</si>
  <si>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</si>
  <si>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</si>
  <si>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</si>
  <si>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</si>
  <si>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</si>
  <si>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</si>
  <si>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</si>
  <si>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</si>
  <si>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</si>
  <si>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</si>
  <si>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</si>
  <si>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</si>
  <si>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</si>
  <si>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</si>
  <si>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</si>
  <si>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</si>
  <si>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</si>
  <si>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</si>
  <si>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</si>
  <si>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</si>
  <si>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</si>
  <si>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</si>
  <si>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</si>
  <si>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</si>
  <si>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</si>
  <si>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</si>
  <si>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</si>
  <si>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</si>
  <si>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</si>
  <si>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</si>
  <si>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</si>
  <si>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</si>
  <si>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</si>
  <si>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</si>
  <si>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</si>
  <si>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</si>
  <si>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</si>
  <si>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</si>
  <si>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</si>
  <si>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</si>
  <si>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</si>
  <si>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</si>
  <si>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</si>
  <si>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</si>
  <si>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</si>
  <si>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</si>
  <si>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</si>
  <si>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</si>
  <si>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</si>
  <si>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</si>
  <si>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</si>
  <si>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</si>
  <si>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</si>
  <si>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</si>
  <si>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</si>
  <si>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</si>
  <si>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</si>
  <si>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</si>
  <si>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</si>
  <si>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</si>
  <si>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</si>
  <si>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</si>
  <si>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</si>
  <si>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</si>
  <si>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</si>
  <si>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</si>
  <si>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</si>
  <si>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</si>
  <si>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</si>
  <si>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</si>
  <si>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</si>
  <si>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</si>
  <si>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</si>
  <si>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</si>
  <si>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</si>
  <si>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</si>
  <si>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</si>
  <si>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</si>
  <si>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</si>
  <si>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</si>
  <si>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</si>
  <si>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</si>
  <si>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</si>
  <si>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</si>
  <si>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</si>
  <si>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</si>
  <si>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</si>
  <si>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</si>
  <si>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</si>
  <si>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</si>
  <si>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</si>
  <si>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</si>
  <si>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</si>
  <si>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</si>
  <si>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</si>
  <si>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</si>
  <si>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</si>
  <si>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</si>
  <si>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</si>
  <si>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</si>
  <si>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</si>
  <si>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</si>
  <si>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</si>
  <si>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</si>
  <si>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</si>
  <si>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</si>
  <si>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</si>
  <si>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</si>
  <si>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</si>
  <si>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</si>
  <si>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</si>
  <si>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</si>
  <si>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</si>
  <si>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</si>
  <si>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</si>
  <si>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</si>
  <si>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</si>
  <si>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</si>
  <si>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</si>
  <si>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</si>
  <si>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</si>
  <si>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</si>
  <si>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</si>
  <si>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</si>
  <si>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</si>
  <si>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</si>
  <si>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</si>
  <si>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</si>
  <si>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</si>
  <si>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</si>
  <si>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</si>
  <si>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</si>
  <si>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</si>
  <si>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</si>
  <si>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</si>
  <si>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</si>
  <si>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</si>
  <si>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</si>
  <si>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</si>
  <si>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</si>
  <si>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</si>
  <si>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</si>
  <si>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</si>
  <si>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</si>
  <si>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</si>
  <si>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</si>
  <si>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</si>
  <si>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</si>
  <si>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</si>
  <si>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</si>
  <si>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</si>
  <si>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</si>
  <si>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</si>
  <si>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</si>
  <si>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</si>
  <si>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</si>
  <si>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</si>
  <si>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</si>
  <si>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</si>
  <si>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</si>
  <si>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</si>
  <si>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</si>
  <si>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</si>
  <si>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</si>
  <si>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</si>
  <si>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</si>
  <si>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</si>
  <si>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</si>
  <si>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</si>
  <si>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</si>
  <si>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</si>
  <si>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</si>
  <si>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</si>
  <si>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</si>
  <si>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</si>
  <si>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</si>
  <si>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</si>
  <si>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</si>
  <si>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</si>
  <si>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</si>
  <si>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</si>
  <si>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</si>
  <si>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</si>
  <si>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</si>
  <si>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</si>
  <si>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</si>
  <si>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</si>
  <si>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</si>
  <si>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</si>
  <si>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</si>
  <si>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</si>
  <si>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</si>
  <si>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</si>
  <si>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</si>
  <si>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</si>
  <si>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</si>
  <si>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</si>
  <si>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</si>
  <si>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</si>
  <si>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</si>
  <si>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</si>
  <si>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</si>
  <si>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</si>
  <si>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</si>
  <si>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</si>
  <si>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</si>
  <si>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</si>
  <si>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</si>
  <si>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</si>
  <si>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</si>
  <si>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</si>
  <si>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</si>
  <si>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</si>
  <si>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</si>
  <si>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</si>
  <si>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</si>
  <si>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</si>
  <si>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</si>
  <si>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</si>
  <si>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</si>
  <si>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</si>
  <si>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</si>
  <si>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</si>
  <si>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</si>
  <si>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</si>
  <si>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</si>
  <si>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</si>
  <si>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</si>
  <si>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</si>
  <si>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</si>
  <si>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</si>
  <si>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</si>
  <si>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</si>
  <si>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</si>
  <si>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</si>
  <si>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</si>
  <si>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</si>
  <si>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</si>
  <si>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</si>
  <si>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</si>
  <si>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</si>
  <si>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</si>
  <si>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</si>
  <si>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</si>
  <si>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</si>
  <si>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</si>
  <si>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</si>
  <si>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</si>
  <si>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</si>
  <si>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</si>
  <si>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</si>
  <si>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</si>
  <si>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</si>
  <si>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</si>
  <si>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</si>
  <si>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</si>
  <si>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</si>
  <si>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</si>
  <si>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</si>
  <si>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</si>
  <si>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</si>
  <si>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</si>
  <si>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</si>
  <si>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</si>
  <si>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</si>
  <si>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</si>
  <si>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</si>
  <si>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</si>
  <si>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</si>
  <si>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</si>
  <si>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</si>
  <si>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</si>
  <si>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</si>
  <si>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</si>
  <si>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</si>
  <si>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</si>
  <si>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</si>
  <si>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</si>
  <si>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</si>
  <si>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</si>
  <si>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</si>
  <si>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</si>
  <si>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</si>
  <si>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</si>
  <si>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</si>
  <si>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</si>
  <si>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</si>
  <si>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</si>
  <si>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</si>
  <si>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</si>
  <si>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</si>
  <si>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</si>
  <si>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</si>
  <si>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</si>
  <si>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</si>
  <si>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</si>
  <si>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</si>
  <si>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</si>
  <si>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</si>
  <si>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</si>
  <si>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</si>
  <si>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</si>
  <si>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</si>
  <si>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</si>
  <si>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</si>
  <si>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</si>
  <si>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</si>
  <si>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</si>
  <si>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</si>
  <si>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</si>
  <si>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</si>
  <si>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</si>
  <si>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</si>
  <si>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</si>
  <si>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</si>
  <si>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</si>
  <si>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</si>
  <si>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</si>
  <si>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</si>
  <si>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</si>
  <si>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</si>
  <si>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</si>
  <si>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</si>
  <si>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</si>
  <si>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</si>
  <si>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</si>
  <si>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</si>
  <si>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</si>
  <si>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</si>
  <si>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</si>
  <si>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</si>
  <si>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</si>
  <si>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</si>
  <si>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</si>
  <si>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</si>
  <si>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</si>
  <si>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</si>
  <si>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</si>
  <si>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</si>
  <si>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</si>
  <si>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</si>
  <si>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</si>
  <si>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</si>
  <si>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</si>
  <si>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</si>
  <si>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</si>
  <si>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</si>
  <si>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</si>
  <si>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</si>
  <si>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</si>
  <si>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</si>
  <si>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</si>
  <si>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</si>
  <si>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</si>
  <si>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</si>
  <si>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</si>
  <si>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</si>
  <si>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</si>
  <si>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</si>
  <si>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</si>
  <si>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</si>
  <si>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</si>
  <si>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</si>
  <si>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</si>
  <si>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</si>
  <si>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</si>
  <si>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</si>
  <si>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</si>
  <si>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</si>
  <si>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</si>
  <si>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</si>
  <si>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</si>
  <si>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</si>
  <si>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</si>
  <si>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</si>
  <si>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</si>
  <si>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</si>
  <si>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</si>
  <si>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</si>
  <si>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</si>
  <si>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</si>
  <si>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</si>
  <si>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</si>
  <si>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</si>
  <si>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</si>
  <si>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</si>
  <si>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</si>
  <si>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</si>
  <si>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</si>
  <si>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</si>
  <si>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</si>
  <si>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</si>
  <si>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</si>
  <si>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</si>
  <si>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</si>
  <si>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</si>
  <si>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</si>
  <si>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</si>
  <si>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</si>
  <si>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</si>
  <si>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</si>
  <si>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</si>
  <si>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</si>
  <si>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</si>
  <si>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</si>
  <si>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</si>
  <si>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</si>
  <si>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</si>
  <si>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</si>
  <si>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</si>
  <si>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</si>
  <si>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</si>
  <si>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</si>
  <si>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</si>
  <si>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</si>
  <si>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</si>
  <si>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</si>
  <si>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</si>
  <si>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</si>
  <si>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</si>
  <si>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</si>
  <si>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</si>
  <si>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</si>
  <si>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</si>
  <si>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</si>
  <si>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</si>
  <si>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</si>
  <si>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</si>
  <si>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</si>
  <si>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</si>
  <si>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</si>
  <si>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</si>
  <si>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</si>
  <si>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</si>
  <si>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</si>
  <si>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</si>
  <si>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</si>
  <si>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</si>
  <si>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</si>
  <si>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</si>
  <si>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</si>
  <si>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</si>
  <si>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</si>
  <si>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</si>
  <si>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</si>
  <si>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</si>
  <si>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</si>
  <si>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</si>
  <si>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</si>
  <si>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</si>
  <si>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</si>
  <si>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</si>
  <si>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</si>
  <si>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</si>
  <si>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</si>
  <si>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</si>
  <si>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</si>
  <si>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</si>
  <si>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</si>
  <si>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</si>
  <si>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</si>
  <si>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</si>
  <si>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</si>
  <si>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</si>
  <si>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</si>
  <si>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</si>
  <si>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</si>
  <si>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</si>
  <si>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</si>
  <si>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</si>
  <si>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</si>
  <si>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</si>
  <si>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</si>
  <si>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</si>
  <si>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</si>
  <si>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</si>
  <si>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</si>
  <si>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</si>
  <si>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</si>
  <si>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</si>
  <si>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</si>
  <si>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</si>
  <si>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</si>
  <si>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</si>
  <si>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</si>
  <si>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</si>
  <si>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</si>
  <si>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</si>
  <si>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</si>
  <si>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</si>
  <si>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</si>
  <si>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</si>
  <si>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</si>
  <si>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</si>
  <si>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</si>
  <si>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</si>
  <si>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</si>
  <si>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</si>
  <si>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</si>
  <si>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</si>
  <si>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</si>
  <si>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</si>
  <si>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</si>
  <si>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</si>
  <si>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</si>
  <si>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</si>
  <si>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</si>
  <si>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</si>
  <si>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</si>
  <si>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</si>
  <si>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</si>
  <si>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</si>
  <si>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</si>
  <si>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</si>
  <si>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</si>
  <si>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</si>
  <si>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</si>
  <si>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</si>
  <si>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</si>
  <si>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</si>
  <si>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</si>
  <si>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</si>
  <si>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</si>
  <si>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</si>
  <si>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</si>
  <si>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</si>
  <si>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</si>
  <si>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</si>
  <si>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</si>
  <si>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</si>
  <si>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</si>
  <si>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</si>
  <si>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</si>
  <si>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</si>
  <si>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</si>
  <si>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</si>
  <si>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</si>
  <si>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</si>
  <si>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</si>
  <si>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</si>
  <si>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</si>
  <si>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</si>
  <si>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</si>
  <si>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</si>
  <si>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</si>
  <si>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</si>
  <si>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</si>
  <si>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</si>
  <si>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</si>
  <si>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</si>
  <si>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</si>
  <si>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</si>
  <si>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</si>
  <si>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</si>
  <si>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</si>
  <si>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</si>
  <si>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</si>
  <si>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</si>
  <si>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</si>
  <si>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</si>
  <si>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</si>
  <si>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</si>
  <si>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</si>
  <si>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</si>
  <si>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</si>
  <si>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</si>
  <si>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</si>
  <si>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</si>
  <si>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</si>
  <si>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</si>
  <si>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</si>
  <si>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</si>
  <si>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</si>
  <si>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</si>
  <si>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</si>
  <si>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</si>
  <si>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</si>
  <si>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</si>
  <si>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</si>
  <si>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</si>
  <si>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</si>
  <si>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</si>
  <si>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</si>
  <si>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</si>
  <si>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</si>
  <si>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</si>
  <si>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</si>
  <si>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</si>
  <si>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</si>
  <si>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</si>
  <si>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</si>
  <si>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</si>
  <si>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</si>
  <si>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</si>
  <si>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</si>
  <si>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</si>
  <si>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</si>
  <si>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</si>
  <si>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</si>
  <si>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</si>
  <si>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</si>
  <si>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</si>
  <si>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</si>
  <si>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</si>
  <si>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</si>
  <si>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</si>
  <si>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</si>
  <si>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</si>
  <si>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</si>
  <si>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</si>
  <si>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</si>
  <si>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</si>
  <si>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</si>
  <si>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</si>
  <si>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</si>
  <si>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</si>
  <si>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</si>
  <si>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</si>
  <si>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</si>
  <si>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</si>
  <si>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</si>
  <si>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</si>
  <si>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</si>
  <si>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</si>
  <si>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</si>
  <si>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</si>
  <si>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</si>
  <si>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</si>
  <si>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</si>
  <si>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</si>
  <si>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</si>
  <si>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</si>
  <si>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</si>
  <si>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</si>
  <si>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</si>
  <si>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</si>
  <si>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</si>
  <si>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</si>
  <si>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</si>
  <si>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</si>
  <si>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</si>
  <si>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</si>
  <si>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</si>
  <si>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</si>
  <si>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</si>
  <si>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</si>
  <si>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</si>
  <si>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</si>
  <si>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</si>
  <si>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</si>
  <si>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</si>
  <si>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</si>
  <si>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</si>
  <si>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</si>
  <si>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</si>
  <si>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</si>
  <si>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</si>
  <si>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</si>
  <si>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</si>
  <si>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</si>
  <si>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</si>
  <si>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</si>
  <si>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</si>
  <si>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</si>
  <si>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</si>
  <si>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</si>
  <si>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</si>
  <si>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</si>
  <si>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</si>
  <si>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</si>
  <si>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</si>
  <si>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</si>
  <si>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</si>
  <si>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</si>
  <si>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</si>
  <si>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</si>
  <si>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</si>
  <si>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</si>
  <si>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</si>
  <si>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</si>
  <si>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</si>
  <si>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</si>
  <si>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</si>
  <si>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</si>
  <si>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</si>
  <si>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</si>
  <si>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</si>
  <si>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</si>
  <si>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</si>
  <si>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</si>
  <si>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</si>
  <si>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</si>
  <si>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</si>
  <si>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</si>
  <si>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</si>
  <si>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</si>
  <si>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</si>
  <si>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</si>
  <si>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</si>
  <si>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</si>
  <si>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</si>
  <si>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</si>
  <si>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</si>
  <si>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</si>
  <si>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</si>
  <si>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</si>
  <si>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</si>
  <si>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</si>
  <si>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</si>
  <si>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</si>
  <si>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</si>
  <si>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</si>
  <si>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</si>
  <si>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</si>
  <si>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</si>
  <si>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</si>
  <si>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</si>
  <si>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</si>
  <si>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</si>
  <si>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</si>
  <si>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</si>
  <si>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</si>
  <si>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</si>
  <si>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</si>
  <si>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</si>
  <si>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</si>
  <si>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</si>
  <si>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</si>
  <si>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</si>
  <si>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</si>
  <si>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</si>
  <si>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</si>
  <si>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</si>
  <si>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</si>
  <si>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</si>
  <si>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</si>
  <si>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</si>
  <si>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</si>
  <si>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</si>
  <si>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</si>
  <si>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</si>
  <si>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</si>
  <si>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</si>
  <si>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</si>
  <si>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</si>
  <si>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</si>
  <si>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</si>
  <si>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</si>
  <si>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</si>
  <si>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</si>
  <si>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</si>
  <si>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</si>
  <si>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</si>
  <si>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</si>
  <si>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</si>
  <si>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</si>
  <si>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</si>
  <si>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</si>
  <si>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</si>
  <si>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</si>
  <si>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</si>
  <si>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</si>
  <si>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</si>
  <si>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</si>
  <si>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</si>
  <si>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</si>
  <si>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</si>
  <si>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</si>
  <si>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</si>
  <si>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</si>
  <si>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</si>
  <si>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</si>
  <si>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</si>
  <si>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</si>
  <si>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</si>
  <si>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</si>
  <si>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</si>
  <si>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</si>
  <si>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</si>
  <si>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</si>
  <si>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</si>
  <si>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</si>
  <si>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</si>
  <si>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</si>
  <si>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</si>
  <si>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</si>
  <si>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</si>
  <si>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</si>
  <si>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</si>
  <si>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</si>
  <si>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</si>
  <si>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</si>
  <si>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</si>
  <si>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</si>
  <si>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</si>
  <si>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</si>
  <si>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</si>
  <si>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</si>
  <si>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</si>
  <si>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</si>
  <si>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</si>
  <si>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</si>
  <si>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</si>
  <si>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</si>
  <si>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</si>
  <si>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</si>
  <si>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</si>
  <si>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</si>
  <si>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</si>
  <si>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</si>
  <si>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</si>
  <si>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</si>
  <si>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</si>
  <si>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</si>
  <si>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</si>
  <si>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</si>
  <si>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</si>
  <si>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</si>
  <si>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</si>
  <si>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</si>
  <si>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</si>
  <si>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</si>
  <si>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</si>
  <si>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</si>
  <si>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</si>
  <si>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</si>
  <si>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</si>
  <si>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</si>
  <si>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</si>
  <si>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</si>
  <si>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</si>
  <si>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</si>
  <si>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</si>
  <si>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</si>
  <si>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</si>
  <si>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</si>
  <si>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</si>
  <si>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</si>
  <si>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</si>
  <si>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</si>
  <si>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</si>
  <si>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</si>
  <si>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</si>
  <si>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</si>
  <si>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</si>
  <si>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</si>
  <si>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</si>
  <si>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</si>
  <si>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</si>
  <si>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</si>
  <si>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</si>
  <si>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</si>
  <si>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</si>
  <si>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</si>
  <si>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</si>
  <si>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</si>
  <si>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</si>
  <si>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</si>
  <si>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</si>
  <si>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</si>
  <si>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</si>
  <si>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</si>
  <si>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</si>
  <si>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</si>
  <si>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</si>
  <si>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</si>
  <si>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</si>
  <si>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</si>
  <si>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</si>
  <si>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</si>
  <si>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</si>
  <si>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</si>
  <si>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</si>
  <si>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</si>
  <si>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</si>
  <si>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</si>
  <si>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</si>
  <si>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</si>
  <si>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</si>
  <si>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</si>
  <si>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</si>
  <si>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</si>
  <si>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</si>
  <si>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</si>
  <si>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</si>
  <si>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</si>
  <si>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</si>
  <si>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</si>
  <si>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</si>
  <si>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</si>
  <si>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</si>
  <si>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</si>
  <si>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</si>
  <si>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</si>
  <si>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</si>
  <si>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</si>
  <si>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</si>
  <si>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</si>
  <si>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</si>
  <si>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</si>
  <si>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</si>
  <si>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</si>
  <si>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</si>
  <si>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</si>
  <si>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</si>
  <si>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</si>
  <si>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</si>
  <si>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</si>
  <si>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</si>
  <si>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</si>
  <si>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</si>
  <si>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</si>
  <si>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</si>
  <si>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</si>
  <si>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</si>
  <si>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</si>
  <si>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</si>
  <si>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</si>
  <si>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</si>
  <si>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</si>
  <si>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</si>
  <si>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</si>
  <si>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</si>
  <si>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</si>
  <si>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</si>
  <si>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</si>
  <si>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</si>
  <si>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</si>
  <si>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</si>
  <si>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</si>
  <si>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</si>
  <si>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</si>
  <si>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</si>
  <si>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</si>
  <si>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</si>
  <si>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</si>
  <si>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</si>
  <si>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</si>
  <si>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</si>
  <si>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</si>
  <si>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</si>
  <si>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</si>
  <si>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</si>
  <si>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</si>
  <si>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</si>
  <si>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</si>
  <si>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</si>
  <si>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</si>
  <si>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</si>
  <si>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</si>
  <si>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</si>
  <si>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</si>
  <si>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</si>
  <si>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</si>
  <si>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</si>
  <si>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</si>
  <si>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</si>
  <si>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</si>
  <si>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</si>
  <si>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</si>
  <si>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</si>
  <si>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</si>
  <si>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</si>
  <si>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</si>
  <si>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</si>
  <si>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</si>
  <si>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</si>
  <si>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</si>
  <si>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</si>
  <si>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</si>
  <si>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</si>
  <si>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</si>
  <si>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</si>
  <si>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</si>
  <si>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</si>
  <si>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</si>
  <si>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</si>
  <si>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</si>
  <si>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</si>
  <si>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</si>
  <si>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</si>
  <si>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</si>
  <si>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</si>
  <si>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</si>
  <si>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</si>
  <si>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</si>
  <si>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</si>
  <si>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</si>
  <si>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</si>
  <si>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</si>
  <si>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</si>
  <si>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</si>
  <si>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</si>
  <si>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</si>
  <si>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</si>
  <si>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</si>
  <si>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</si>
  <si>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</si>
  <si>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</si>
  <si>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</si>
  <si>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</si>
  <si>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</si>
  <si>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</si>
  <si>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</si>
  <si>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</si>
  <si>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</si>
  <si>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</si>
  <si>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</si>
  <si>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</si>
  <si>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</si>
  <si>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</si>
  <si>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</si>
  <si>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</si>
  <si>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</si>
  <si>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</si>
  <si>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</si>
  <si>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</si>
  <si>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</si>
  <si>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</si>
  <si>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</si>
  <si>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</si>
  <si>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</si>
  <si>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</si>
  <si>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</si>
  <si>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</si>
  <si>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</si>
  <si>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</si>
  <si>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</si>
  <si>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</si>
  <si>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</si>
  <si>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</si>
  <si>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</si>
  <si>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</si>
  <si>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</si>
  <si>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</si>
  <si>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</si>
  <si>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</si>
  <si>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</si>
  <si>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</si>
  <si>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</si>
  <si>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</si>
  <si>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</si>
  <si>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</si>
  <si>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</si>
  <si>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</si>
  <si>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</si>
  <si>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</si>
  <si>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</si>
  <si>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</si>
  <si>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</si>
  <si>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</si>
  <si>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</si>
  <si>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</si>
  <si>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</si>
  <si>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</si>
  <si>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</si>
  <si>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</si>
  <si>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</si>
  <si>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</si>
  <si>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</si>
  <si>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</si>
  <si>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</si>
  <si>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</si>
  <si>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</si>
  <si>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</si>
  <si>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</si>
  <si>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</si>
  <si>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</si>
  <si>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</si>
  <si>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</si>
  <si>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</si>
  <si>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</si>
  <si>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</si>
  <si>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</si>
  <si>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</si>
  <si>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</si>
  <si>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</si>
  <si>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</si>
  <si>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</si>
  <si>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</si>
  <si>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</si>
  <si>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</si>
  <si>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</si>
  <si>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</si>
  <si>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</si>
  <si>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</si>
  <si>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</si>
  <si>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</si>
  <si>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</si>
  <si>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</si>
  <si>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</si>
  <si>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</si>
  <si>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</si>
  <si>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</si>
  <si>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</si>
  <si>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</si>
  <si>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</si>
  <si>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</si>
  <si>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</si>
  <si>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</si>
  <si>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</si>
  <si>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</si>
  <si>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</si>
  <si>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</si>
  <si>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</si>
  <si>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</si>
  <si>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</si>
  <si>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</si>
  <si>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</si>
  <si>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</si>
  <si>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</si>
  <si>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</si>
  <si>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</si>
  <si>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</si>
  <si>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</si>
  <si>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</si>
  <si>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</si>
  <si>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</si>
  <si>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</si>
  <si>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</si>
  <si>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</si>
  <si>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</si>
  <si>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</si>
  <si>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</si>
  <si>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</si>
  <si>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</si>
  <si>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</si>
  <si>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</si>
  <si>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</si>
  <si>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</si>
  <si>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</si>
  <si>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</si>
  <si>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</si>
  <si>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</si>
  <si>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</si>
  <si>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</si>
  <si>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</si>
  <si>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</si>
  <si>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</si>
  <si>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</si>
  <si>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</si>
  <si>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</si>
  <si>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</si>
  <si>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</si>
  <si>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</si>
  <si>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</si>
  <si>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</si>
  <si>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</si>
  <si>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</si>
  <si>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</si>
  <si>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</si>
  <si>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</si>
  <si>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</si>
  <si>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</si>
  <si>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</si>
  <si>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</si>
  <si>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</si>
  <si>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</si>
  <si>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</si>
  <si>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</si>
  <si>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</si>
  <si>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</si>
  <si>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</si>
  <si>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</si>
  <si>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</si>
  <si>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</si>
  <si>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</si>
  <si>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</si>
  <si>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</si>
  <si>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</si>
  <si>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</si>
  <si>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</si>
  <si>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</si>
  <si>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</si>
  <si>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</si>
  <si>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</si>
  <si>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</si>
  <si>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</si>
  <si>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</si>
  <si>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</si>
  <si>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</si>
  <si>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</si>
  <si>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</si>
  <si>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</si>
  <si>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</si>
  <si>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</si>
  <si>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</si>
  <si>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</si>
  <si>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</si>
  <si>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</si>
  <si>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</si>
  <si>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</si>
  <si>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</si>
  <si>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</si>
  <si>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</si>
  <si>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</si>
  <si>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</si>
  <si>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</si>
  <si>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</si>
  <si>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</si>
  <si>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</si>
  <si>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</si>
  <si>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</si>
  <si>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</si>
  <si>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</si>
  <si>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</si>
  <si>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</si>
  <si>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</si>
  <si>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</si>
  <si>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</si>
  <si>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</si>
  <si>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</si>
  <si>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</si>
  <si>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</si>
  <si>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</si>
  <si>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</si>
  <si>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</si>
  <si>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</si>
  <si>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</si>
  <si>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</si>
  <si>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</si>
  <si>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</si>
  <si>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</si>
  <si>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</si>
  <si>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</si>
  <si>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</si>
  <si>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</si>
  <si>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</si>
  <si>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</si>
  <si>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</si>
  <si>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</si>
  <si>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</si>
  <si>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</si>
  <si>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</si>
  <si>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</si>
  <si>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</si>
  <si>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</si>
  <si>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</si>
  <si>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</si>
  <si>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</si>
  <si>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</si>
  <si>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</si>
  <si>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</si>
  <si>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</si>
  <si>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</si>
  <si>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</si>
  <si>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</si>
  <si>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</si>
  <si>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</si>
  <si>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</si>
  <si>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</si>
  <si>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</si>
  <si>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</si>
  <si>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</si>
  <si>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</si>
  <si>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</si>
  <si>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</si>
  <si>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</si>
  <si>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</si>
  <si>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</si>
  <si>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</si>
  <si>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</si>
  <si>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</si>
  <si>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</si>
  <si>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</si>
  <si>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</si>
  <si>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</si>
  <si>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</si>
  <si>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</si>
  <si>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</si>
  <si>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</si>
  <si>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</si>
  <si>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</si>
  <si>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</si>
  <si>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</si>
  <si>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</si>
  <si>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</si>
  <si>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</si>
  <si>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</si>
  <si>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</si>
  <si>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</si>
  <si>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</si>
  <si>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</si>
  <si>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</si>
  <si>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</si>
  <si>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</si>
  <si>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</si>
  <si>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</si>
  <si>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</si>
  <si>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</si>
  <si>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</si>
  <si>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</si>
  <si>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</si>
  <si>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</si>
  <si>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</si>
  <si>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</si>
  <si>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</si>
  <si>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</si>
  <si>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</si>
  <si>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</si>
  <si>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</si>
  <si>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</si>
  <si>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</si>
  <si>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</si>
  <si>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</si>
  <si>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</si>
  <si>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</si>
  <si>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</si>
  <si>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</si>
  <si>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</si>
  <si>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</si>
  <si>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</si>
  <si>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</si>
  <si>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</si>
  <si>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</si>
  <si>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</si>
  <si>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</si>
  <si>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</si>
  <si>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</si>
  <si>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</si>
  <si>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</si>
  <si>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</si>
  <si>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</si>
  <si>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</si>
  <si>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</si>
  <si>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</si>
  <si>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</si>
  <si>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</si>
  <si>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</si>
  <si>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</si>
  <si>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</si>
  <si>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</si>
  <si>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</si>
  <si>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</si>
  <si>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</si>
  <si>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</si>
  <si>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</si>
  <si>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</si>
  <si>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</si>
  <si>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</si>
  <si>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</si>
  <si>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</si>
  <si>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</si>
  <si>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</si>
  <si>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</si>
  <si>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</si>
  <si>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</si>
  <si>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</si>
  <si>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</si>
  <si>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</si>
  <si>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</si>
  <si>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</si>
  <si>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</si>
  <si>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</si>
  <si>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</si>
  <si>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</si>
  <si>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</si>
  <si>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</si>
  <si>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</si>
  <si>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</si>
  <si>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</si>
  <si>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</si>
  <si>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</si>
  <si>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</si>
  <si>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</si>
  <si>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</si>
  <si>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</si>
  <si>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</si>
  <si>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</si>
  <si>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</si>
  <si>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</si>
  <si>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</si>
  <si>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</si>
  <si>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</si>
  <si>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</si>
  <si>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</si>
  <si>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</si>
  <si>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</si>
  <si>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</si>
  <si>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</si>
  <si>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</si>
  <si>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</si>
  <si>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</si>
  <si>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</si>
  <si>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</si>
  <si>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</si>
  <si>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</si>
  <si>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</si>
  <si>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</si>
  <si>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</si>
  <si>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</si>
  <si>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</si>
  <si>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</si>
  <si>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</si>
  <si>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</si>
  <si>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</si>
  <si>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</si>
  <si>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</si>
  <si>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</si>
  <si>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</si>
  <si>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</si>
  <si>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</si>
  <si>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</si>
  <si>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</si>
  <si>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</si>
  <si>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</si>
  <si>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</si>
  <si>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</si>
  <si>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</si>
  <si>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</si>
  <si>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</si>
  <si>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</si>
  <si>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</si>
  <si>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</si>
  <si>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</si>
  <si>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</si>
  <si>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</si>
  <si>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</si>
  <si>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</si>
  <si>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</si>
  <si>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</si>
  <si>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</si>
  <si>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</si>
  <si>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</si>
  <si>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</si>
  <si>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</si>
  <si>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</si>
  <si>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</si>
  <si>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</si>
  <si>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</si>
  <si>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</si>
  <si>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</si>
  <si>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</si>
  <si>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</si>
  <si>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</si>
  <si>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</si>
  <si>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</si>
  <si>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</si>
  <si>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</si>
  <si>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</si>
  <si>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</si>
  <si>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</si>
  <si>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</si>
  <si>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</si>
  <si>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</si>
  <si>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</si>
  <si>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</si>
  <si>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</si>
  <si>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</si>
  <si>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</si>
  <si>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</si>
  <si>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</si>
  <si>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</si>
  <si>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</si>
  <si>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</si>
  <si>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</si>
  <si>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</si>
  <si>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</si>
  <si>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</si>
  <si>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</si>
  <si>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</si>
  <si>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</si>
  <si>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</si>
  <si>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</si>
  <si>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</si>
  <si>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</si>
  <si>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</si>
  <si>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</si>
  <si>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</si>
  <si>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</si>
  <si>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</si>
  <si>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</si>
  <si>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</si>
  <si>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</si>
  <si>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</si>
  <si>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</si>
  <si>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</si>
  <si>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</si>
  <si>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</si>
  <si>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</si>
  <si>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</si>
  <si>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</si>
  <si>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</si>
  <si>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</si>
  <si>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</si>
  <si>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</si>
  <si>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</si>
  <si>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</si>
  <si>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</si>
  <si>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</si>
  <si>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</si>
  <si>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</si>
  <si>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</si>
  <si>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</si>
  <si>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</si>
  <si>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</si>
  <si>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</si>
  <si>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</si>
  <si>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</si>
  <si>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</si>
  <si>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</si>
  <si>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</si>
  <si>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</si>
  <si>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</si>
  <si>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</si>
  <si>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</si>
  <si>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</si>
  <si>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</si>
  <si>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</si>
  <si>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</si>
  <si>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</si>
  <si>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</si>
  <si>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</si>
  <si>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</si>
  <si>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</si>
  <si>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</si>
  <si>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</si>
  <si>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</si>
  <si>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</si>
  <si>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</si>
  <si>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</si>
  <si>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</si>
  <si>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</si>
  <si>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</si>
  <si>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</si>
  <si>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</si>
  <si>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</si>
  <si>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</si>
  <si>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</si>
  <si>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</si>
  <si>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</si>
  <si>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</si>
  <si>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</si>
  <si>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</si>
  <si>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</si>
  <si>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</si>
  <si>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</si>
  <si>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</si>
  <si>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</si>
  <si>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</si>
  <si>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</si>
  <si>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</si>
  <si>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</si>
  <si>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</si>
  <si>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</si>
  <si>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</si>
  <si>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</si>
  <si>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</si>
  <si>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</si>
  <si>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</si>
  <si>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</si>
  <si>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</si>
  <si>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</si>
  <si>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</si>
  <si>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</si>
  <si>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</si>
  <si>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</si>
  <si>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</si>
  <si>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</si>
  <si>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</si>
  <si>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</si>
  <si>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</si>
  <si>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</si>
  <si>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</si>
  <si>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</si>
  <si>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</si>
  <si>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</si>
  <si>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</si>
  <si>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</si>
  <si>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</si>
  <si>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</si>
  <si>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</si>
  <si>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</si>
  <si>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</si>
  <si>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</si>
  <si>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</si>
  <si>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</si>
  <si>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</si>
  <si>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</si>
  <si>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</si>
  <si>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</si>
  <si>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</si>
  <si>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</si>
  <si>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</si>
  <si>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</si>
  <si>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</si>
  <si>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</si>
  <si>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</si>
  <si>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</si>
  <si>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</si>
  <si>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</si>
  <si>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</si>
  <si>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</si>
  <si>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</si>
  <si>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</si>
  <si>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</si>
  <si>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</si>
  <si>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</si>
  <si>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</si>
  <si>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</si>
  <si>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</si>
  <si>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</si>
  <si>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</si>
  <si>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</si>
  <si>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</si>
  <si>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</si>
  <si>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</si>
  <si>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</si>
  <si>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</si>
  <si>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</si>
  <si>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</si>
  <si>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</si>
  <si>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</si>
  <si>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</si>
  <si>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</si>
  <si>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</si>
  <si>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</si>
  <si>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</si>
  <si>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</si>
  <si>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</si>
  <si>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</si>
  <si>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</si>
  <si>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</si>
  <si>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</si>
  <si>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</si>
  <si>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</si>
  <si>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</si>
  <si>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</si>
  <si>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</si>
  <si>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</si>
  <si>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</si>
  <si>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</si>
  <si>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</si>
  <si>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</si>
  <si>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</si>
  <si>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</si>
  <si>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</si>
  <si>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</si>
  <si>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</si>
  <si>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</si>
  <si>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</si>
  <si>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</si>
  <si>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</si>
  <si>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</si>
  <si>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</si>
  <si>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</si>
  <si>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</si>
  <si>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</si>
  <si>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</si>
  <si>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</si>
  <si>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</si>
  <si>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</si>
  <si>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</si>
  <si>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</si>
  <si>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</si>
  <si>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</si>
  <si>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</si>
  <si>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</si>
  <si>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</si>
  <si>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</si>
  <si>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</si>
  <si>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</si>
  <si>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</si>
  <si>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</si>
  <si>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</si>
  <si>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</si>
  <si>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</si>
  <si>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</si>
  <si>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</si>
  <si>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</si>
  <si>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</si>
  <si>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</si>
  <si>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</si>
  <si>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</si>
  <si>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</si>
  <si>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</si>
  <si>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</si>
  <si>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</si>
  <si>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</si>
  <si>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</si>
  <si>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</si>
  <si>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</si>
  <si>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</si>
  <si>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</si>
  <si>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</si>
  <si>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</si>
  <si>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</si>
  <si>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</si>
  <si>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</si>
  <si>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</si>
  <si>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</si>
  <si>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</si>
  <si>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</si>
  <si>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</si>
  <si>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</si>
  <si>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</si>
  <si>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</si>
  <si>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</si>
  <si>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</si>
  <si>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</si>
  <si>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</si>
  <si>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</si>
  <si>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</si>
  <si>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</si>
  <si>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</si>
  <si>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</si>
  <si>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</si>
  <si>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</si>
  <si>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</si>
  <si>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</si>
  <si>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</si>
  <si>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</si>
  <si>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</si>
  <si>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</si>
  <si>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</si>
  <si>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</si>
  <si>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</si>
  <si>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</si>
  <si>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</si>
  <si>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</si>
  <si>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</si>
  <si>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</si>
  <si>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</si>
  <si>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</si>
  <si>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</si>
  <si>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</si>
  <si>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</si>
  <si>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</si>
  <si>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</si>
  <si>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</si>
  <si>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</si>
  <si>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</si>
  <si>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</si>
  <si>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</si>
  <si>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</si>
  <si>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</si>
  <si>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</si>
  <si>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</si>
  <si>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</si>
  <si>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</si>
  <si>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</si>
  <si>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</si>
  <si>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</si>
  <si>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</si>
  <si>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</si>
  <si>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</si>
  <si>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</si>
  <si>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</si>
  <si>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</si>
  <si>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</si>
  <si>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</si>
  <si>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</si>
  <si>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</si>
  <si>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</si>
  <si>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</si>
  <si>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</si>
  <si>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</si>
  <si>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</si>
  <si>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</si>
  <si>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</si>
  <si>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</si>
  <si>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</si>
  <si>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</si>
  <si>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</si>
  <si>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</si>
  <si>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</si>
  <si>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</si>
  <si>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</si>
  <si>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</si>
  <si>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</si>
  <si>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</si>
  <si>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</si>
  <si>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</si>
  <si>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</si>
  <si>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</si>
  <si>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</si>
  <si>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</si>
  <si>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</si>
  <si>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</si>
  <si>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</si>
  <si>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</si>
  <si>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</si>
  <si>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</si>
  <si>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</si>
  <si>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</si>
  <si>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</si>
  <si>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</si>
  <si>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</si>
  <si>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</si>
  <si>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</si>
  <si>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</si>
  <si>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</si>
  <si>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</si>
  <si>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</si>
  <si>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</si>
  <si>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</si>
  <si>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</si>
  <si>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</si>
  <si>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</si>
  <si>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</si>
  <si>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</si>
  <si>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</si>
  <si>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</si>
  <si>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</si>
  <si>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</si>
  <si>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</si>
  <si>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</si>
  <si>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</si>
  <si>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</si>
  <si>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</si>
  <si>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</si>
  <si>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</si>
  <si>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</si>
  <si>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</si>
  <si>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</si>
  <si>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</si>
  <si>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</si>
  <si>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</si>
  <si>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</si>
  <si>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</si>
  <si>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</si>
  <si>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</si>
  <si>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</si>
  <si>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</si>
  <si>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</si>
  <si>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</si>
  <si>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</si>
  <si>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</si>
  <si>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</si>
  <si>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</si>
  <si>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</si>
  <si>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</si>
  <si>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</si>
  <si>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</si>
  <si>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</si>
  <si>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</si>
  <si>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</si>
  <si>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</si>
  <si>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</si>
  <si>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</si>
  <si>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</si>
  <si>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</si>
  <si>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</si>
  <si>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</si>
  <si>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</si>
  <si>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</si>
  <si>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</si>
  <si>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</si>
  <si>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</si>
  <si>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</si>
  <si>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</si>
  <si>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</si>
  <si>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</si>
  <si>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</si>
  <si>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</si>
  <si>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</si>
  <si>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</si>
  <si>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</si>
  <si>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</si>
  <si>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</si>
  <si>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</si>
  <si>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</si>
  <si>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</si>
  <si>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</si>
  <si>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</si>
  <si>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</si>
  <si>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</si>
  <si>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</si>
  <si>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</si>
  <si>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13119_令和7年度</t>
  </si>
  <si>
    <t>13119_令和8年度</t>
  </si>
  <si>
    <t>13119_令和9年度</t>
  </si>
  <si>
    <t>13119_令和10年度</t>
  </si>
  <si>
    <t>13119_令和11年度</t>
  </si>
  <si>
    <t>13119_令和12年度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</si>
</sst>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47.055309441186402</c:v>
                </c:pt>
                <c:pt idx="1">
                  <c:v>56.739668929803422</c:v>
                </c:pt>
                <c:pt idx="2">
                  <c:v>56.476353304455593</c:v>
                </c:pt>
                <c:pt idx="3">
                  <c:v>57.124188543874617</c:v>
                </c:pt>
                <c:pt idx="4">
                  <c:v>62.105594225665342</c:v>
                </c:pt>
                <c:pt idx="5">
                  <c:v>58.961093940397127</c:v>
                </c:pt>
                <c:pt idx="6">
                  <c:v>63.033198529094463</c:v>
                </c:pt>
                <c:pt idx="7">
                  <c:v>78.029070723736922</c:v>
                </c:pt>
                <c:pt idx="8">
                  <c:v>81.809530334276189</c:v>
                </c:pt>
                <c:pt idx="9">
                  <c:v>84.932524383707161</c:v>
                </c:pt>
                <c:pt idx="10">
                  <c:v>85.512938433503123</c:v>
                </c:pt>
                <c:pt idx="11">
                  <c:v>80.183005165985151</c:v>
                </c:pt>
                <c:pt idx="12">
                  <c:v>77.436018090030061</c:v>
                </c:pt>
                <c:pt idx="13">
                  <c:v>83.828476292763426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411.3515921307997</c:v>
                </c:pt>
                <c:pt idx="1">
                  <c:v>409.10476808819931</c:v>
                </c:pt>
                <c:pt idx="2">
                  <c:v>400.65489012076625</c:v>
                </c:pt>
                <c:pt idx="3">
                  <c:v>402.78412328631617</c:v>
                </c:pt>
                <c:pt idx="4">
                  <c:v>393.47566289519295</c:v>
                </c:pt>
                <c:pt idx="5">
                  <c:v>380.23992122803298</c:v>
                </c:pt>
                <c:pt idx="6">
                  <c:v>376.24000878082381</c:v>
                </c:pt>
                <c:pt idx="7">
                  <c:v>369.70638734861905</c:v>
                </c:pt>
                <c:pt idx="8">
                  <c:v>365.3093443519769</c:v>
                </c:pt>
                <c:pt idx="9">
                  <c:v>356.43006892612937</c:v>
                </c:pt>
                <c:pt idx="10">
                  <c:v>350.67552649264553</c:v>
                </c:pt>
                <c:pt idx="11">
                  <c:v>317.99586391537503</c:v>
                </c:pt>
                <c:pt idx="12">
                  <c:v>316.03345155864503</c:v>
                </c:pt>
                <c:pt idx="13">
                  <c:v>319.89328481488724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665.18897462628274</c:v>
                </c:pt>
                <c:pt idx="1">
                  <c:v>675.63936892739343</c:v>
                </c:pt>
                <c:pt idx="2">
                  <c:v>786.71636955108329</c:v>
                </c:pt>
                <c:pt idx="3">
                  <c:v>864.54042510089403</c:v>
                </c:pt>
                <c:pt idx="4">
                  <c:v>837.30132854768317</c:v>
                </c:pt>
                <c:pt idx="5">
                  <c:v>761.4723786956946</c:v>
                </c:pt>
                <c:pt idx="6">
                  <c:v>772.78116793729134</c:v>
                </c:pt>
                <c:pt idx="7">
                  <c:v>748.02546232456029</c:v>
                </c:pt>
                <c:pt idx="8">
                  <c:v>776.29371025383557</c:v>
                </c:pt>
                <c:pt idx="9">
                  <c:v>753.04340877110428</c:v>
                </c:pt>
                <c:pt idx="10">
                  <c:v>717.54669746683578</c:v>
                </c:pt>
                <c:pt idx="11">
                  <c:v>724.30488308153372</c:v>
                </c:pt>
                <c:pt idx="12">
                  <c:v>731.53265602918145</c:v>
                </c:pt>
                <c:pt idx="13">
                  <c:v>754.16444518106528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569.11800558643063</c:v>
                </c:pt>
                <c:pt idx="1">
                  <c:v>575.73839711369908</c:v>
                </c:pt>
                <c:pt idx="2">
                  <c:v>732.12106122526882</c:v>
                </c:pt>
                <c:pt idx="3">
                  <c:v>770.86047326730113</c:v>
                </c:pt>
                <c:pt idx="4">
                  <c:v>820.2104905206653</c:v>
                </c:pt>
                <c:pt idx="5">
                  <c:v>779.71220123195894</c:v>
                </c:pt>
                <c:pt idx="6">
                  <c:v>829.5665389397152</c:v>
                </c:pt>
                <c:pt idx="7">
                  <c:v>638.98011344388647</c:v>
                </c:pt>
                <c:pt idx="8">
                  <c:v>641.05857290343545</c:v>
                </c:pt>
                <c:pt idx="9">
                  <c:v>636.17051147391226</c:v>
                </c:pt>
                <c:pt idx="10">
                  <c:v>615.52332843082127</c:v>
                </c:pt>
                <c:pt idx="11">
                  <c:v>537.47600848925936</c:v>
                </c:pt>
                <c:pt idx="12">
                  <c:v>587.87622869802522</c:v>
                </c:pt>
                <c:pt idx="13">
                  <c:v>578.7322482435344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446.94705542734368</c:v>
                </c:pt>
                <c:pt idx="1">
                  <c:v>448.93207479254966</c:v>
                </c:pt>
                <c:pt idx="2">
                  <c:v>356.68720810525542</c:v>
                </c:pt>
                <c:pt idx="3">
                  <c:v>322.90372068003649</c:v>
                </c:pt>
                <c:pt idx="4">
                  <c:v>306.53294654698072</c:v>
                </c:pt>
                <c:pt idx="5">
                  <c:v>311.32048263882672</c:v>
                </c:pt>
                <c:pt idx="6">
                  <c:v>312.28399567117805</c:v>
                </c:pt>
                <c:pt idx="7">
                  <c:v>250.24640522713042</c:v>
                </c:pt>
                <c:pt idx="8">
                  <c:v>249.90641268832405</c:v>
                </c:pt>
                <c:pt idx="9">
                  <c:v>231.05844550665714</c:v>
                </c:pt>
                <c:pt idx="10">
                  <c:v>211.84376159698766</c:v>
                </c:pt>
                <c:pt idx="11">
                  <c:v>185.55450142320296</c:v>
                </c:pt>
                <c:pt idx="12">
                  <c:v>217.50141907355356</c:v>
                </c:pt>
                <c:pt idx="13">
                  <c:v>202.91404466820191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113020</c:v>
                </c:pt>
                <c:pt idx="1">
                  <c:v>111037</c:v>
                </c:pt>
                <c:pt idx="2">
                  <c:v>110100</c:v>
                </c:pt>
                <c:pt idx="3">
                  <c:v>110315</c:v>
                </c:pt>
                <c:pt idx="4">
                  <c:v>110253</c:v>
                </c:pt>
                <c:pt idx="5">
                  <c:v>109915</c:v>
                </c:pt>
                <c:pt idx="6">
                  <c:v>109772</c:v>
                </c:pt>
                <c:pt idx="7">
                  <c:v>109990</c:v>
                </c:pt>
                <c:pt idx="8">
                  <c:v>109987</c:v>
                </c:pt>
                <c:pt idx="9">
                  <c:v>109250</c:v>
                </c:pt>
                <c:pt idx="10">
                  <c:v>108566</c:v>
                </c:pt>
                <c:pt idx="11">
                  <c:v>107763</c:v>
                </c:pt>
                <c:pt idx="12">
                  <c:v>108097</c:v>
                </c:pt>
                <c:pt idx="13">
                  <c:v>107031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31714</c:v>
                </c:pt>
                <c:pt idx="1">
                  <c:v>31199</c:v>
                </c:pt>
                <c:pt idx="2">
                  <c:v>30724</c:v>
                </c:pt>
                <c:pt idx="3">
                  <c:v>30316</c:v>
                </c:pt>
                <c:pt idx="4">
                  <c:v>30010</c:v>
                </c:pt>
                <c:pt idx="5">
                  <c:v>29643</c:v>
                </c:pt>
                <c:pt idx="6">
                  <c:v>29309</c:v>
                </c:pt>
                <c:pt idx="7">
                  <c:v>29499</c:v>
                </c:pt>
                <c:pt idx="8">
                  <c:v>29616</c:v>
                </c:pt>
                <c:pt idx="9">
                  <c:v>29542</c:v>
                </c:pt>
                <c:pt idx="10">
                  <c:v>29487</c:v>
                </c:pt>
                <c:pt idx="11">
                  <c:v>29479</c:v>
                </c:pt>
                <c:pt idx="12">
                  <c:v>29268</c:v>
                </c:pt>
                <c:pt idx="13">
                  <c:v>29132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266889</c:v>
                </c:pt>
                <c:pt idx="1">
                  <c:v>267397</c:v>
                </c:pt>
                <c:pt idx="2">
                  <c:v>269552</c:v>
                </c:pt>
                <c:pt idx="3">
                  <c:v>280567</c:v>
                </c:pt>
                <c:pt idx="4">
                  <c:v>282640</c:v>
                </c:pt>
                <c:pt idx="5">
                  <c:v>286513</c:v>
                </c:pt>
                <c:pt idx="6">
                  <c:v>292068</c:v>
                </c:pt>
                <c:pt idx="7">
                  <c:v>298048</c:v>
                </c:pt>
                <c:pt idx="8">
                  <c:v>303189</c:v>
                </c:pt>
                <c:pt idx="9">
                  <c:v>309133</c:v>
                </c:pt>
                <c:pt idx="10">
                  <c:v>314492</c:v>
                </c:pt>
                <c:pt idx="11">
                  <c:v>315872</c:v>
                </c:pt>
                <c:pt idx="12">
                  <c:v>316494</c:v>
                </c:pt>
                <c:pt idx="13">
                  <c:v>320619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102</c:v>
                </c:pt>
                <c:pt idx="1">
                  <c:v>102</c:v>
                </c:pt>
                <c:pt idx="2">
                  <c:v>102</c:v>
                </c:pt>
                <c:pt idx="3">
                  <c:v>102</c:v>
                </c:pt>
                <c:pt idx="4">
                  <c:v>102</c:v>
                </c:pt>
                <c:pt idx="5">
                  <c:v>26</c:v>
                </c:pt>
                <c:pt idx="6">
                  <c:v>26</c:v>
                </c:pt>
                <c:pt idx="7">
                  <c:v>26</c:v>
                </c:pt>
                <c:pt idx="8">
                  <c:v>26</c:v>
                </c:pt>
                <c:pt idx="9">
                  <c:v>26</c:v>
                </c:pt>
                <c:pt idx="10">
                  <c:v>26</c:v>
                </c:pt>
                <c:pt idx="11">
                  <c:v>81</c:v>
                </c:pt>
                <c:pt idx="12">
                  <c:v>81</c:v>
                </c:pt>
                <c:pt idx="13">
                  <c:v>81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13751</c:v>
                </c:pt>
                <c:pt idx="1">
                  <c:v>13751</c:v>
                </c:pt>
                <c:pt idx="2">
                  <c:v>13751</c:v>
                </c:pt>
                <c:pt idx="3">
                  <c:v>13751</c:v>
                </c:pt>
                <c:pt idx="4">
                  <c:v>13751</c:v>
                </c:pt>
                <c:pt idx="5">
                  <c:v>11323</c:v>
                </c:pt>
                <c:pt idx="6">
                  <c:v>11323</c:v>
                </c:pt>
                <c:pt idx="7">
                  <c:v>11323</c:v>
                </c:pt>
                <c:pt idx="8">
                  <c:v>11323</c:v>
                </c:pt>
                <c:pt idx="9">
                  <c:v>11323</c:v>
                </c:pt>
                <c:pt idx="10">
                  <c:v>11323</c:v>
                </c:pt>
                <c:pt idx="11">
                  <c:v>11575</c:v>
                </c:pt>
                <c:pt idx="12">
                  <c:v>11575</c:v>
                </c:pt>
                <c:pt idx="13">
                  <c:v>11575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5113.6279999999997</c:v>
                </c:pt>
                <c:pt idx="1">
                  <c:v>5532.0906000000004</c:v>
                </c:pt>
                <c:pt idx="2">
                  <c:v>3994.7114999999999</c:v>
                </c:pt>
                <c:pt idx="3">
                  <c:v>3861.6613000000002</c:v>
                </c:pt>
                <c:pt idx="4">
                  <c:v>3582.7044000000001</c:v>
                </c:pt>
                <c:pt idx="5">
                  <c:v>4258.2847000000002</c:v>
                </c:pt>
                <c:pt idx="6">
                  <c:v>3849.3420000000001</c:v>
                </c:pt>
                <c:pt idx="7">
                  <c:v>3506.8795</c:v>
                </c:pt>
                <c:pt idx="8">
                  <c:v>3782.5192999999999</c:v>
                </c:pt>
                <c:pt idx="9">
                  <c:v>3526.1952999999999</c:v>
                </c:pt>
                <c:pt idx="10">
                  <c:v>3380.8928000000001</c:v>
                </c:pt>
                <c:pt idx="11">
                  <c:v>3104.3955999999998</c:v>
                </c:pt>
                <c:pt idx="12">
                  <c:v>3613.4070999999999</c:v>
                </c:pt>
                <c:pt idx="13">
                  <c:v>4055.7761999999998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21.992999999999999</c:v>
                </c:pt>
                <c:pt idx="2">
                  <c:v>25.286999999999999</c:v>
                </c:pt>
                <c:pt idx="3">
                  <c:v>19.597000000000001</c:v>
                </c:pt>
                <c:pt idx="4">
                  <c:v>14.62</c:v>
                </c:pt>
                <c:pt idx="5">
                  <c:v>0</c:v>
                </c:pt>
                <c:pt idx="6">
                  <c:v>14.225</c:v>
                </c:pt>
                <c:pt idx="7">
                  <c:v>13.868</c:v>
                </c:pt>
                <c:pt idx="8">
                  <c:v>11.195</c:v>
                </c:pt>
                <c:pt idx="9">
                  <c:v>11.736000000000001</c:v>
                </c:pt>
                <c:pt idx="10">
                  <c:v>13.211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3.3860000000000001</c:v>
                </c:pt>
                <c:pt idx="2">
                  <c:v>3.44</c:v>
                </c:pt>
                <c:pt idx="3">
                  <c:v>3.5369999999999999</c:v>
                </c:pt>
                <c:pt idx="4">
                  <c:v>4.1159999999999997</c:v>
                </c:pt>
                <c:pt idx="5">
                  <c:v>0</c:v>
                </c:pt>
                <c:pt idx="6">
                  <c:v>4.0999999999999996</c:v>
                </c:pt>
                <c:pt idx="7">
                  <c:v>3.8660000000000001</c:v>
                </c:pt>
                <c:pt idx="8">
                  <c:v>3.9430000000000001</c:v>
                </c:pt>
                <c:pt idx="9">
                  <c:v>3.9660000000000002</c:v>
                </c:pt>
                <c:pt idx="10">
                  <c:v>4.1130000000000004</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62.2</c:v>
                </c:pt>
                <c:pt idx="1">
                  <c:v>0</c:v>
                </c:pt>
                <c:pt idx="2">
                  <c:v>74.879000000000005</c:v>
                </c:pt>
                <c:pt idx="3">
                  <c:v>67.86</c:v>
                </c:pt>
                <c:pt idx="4">
                  <c:v>63.933999999999997</c:v>
                </c:pt>
                <c:pt idx="5">
                  <c:v>63.551000000000002</c:v>
                </c:pt>
                <c:pt idx="6">
                  <c:v>60.573999999999998</c:v>
                </c:pt>
                <c:pt idx="7">
                  <c:v>76.495999999999995</c:v>
                </c:pt>
                <c:pt idx="8">
                  <c:v>74.628</c:v>
                </c:pt>
                <c:pt idx="9">
                  <c:v>65.358000000000004</c:v>
                </c:pt>
                <c:pt idx="10">
                  <c:v>66.716999999999999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244.98599999999999</c:v>
                </c:pt>
                <c:pt idx="1">
                  <c:v>288.43400000000003</c:v>
                </c:pt>
                <c:pt idx="2">
                  <c:v>304.274</c:v>
                </c:pt>
                <c:pt idx="3">
                  <c:v>295.52300000000002</c:v>
                </c:pt>
                <c:pt idx="4">
                  <c:v>287.404</c:v>
                </c:pt>
                <c:pt idx="5">
                  <c:v>289.21800000000002</c:v>
                </c:pt>
                <c:pt idx="6">
                  <c:v>243.13200000000001</c:v>
                </c:pt>
                <c:pt idx="7">
                  <c:v>278.96199999999999</c:v>
                </c:pt>
                <c:pt idx="8">
                  <c:v>258.73099999999999</c:v>
                </c:pt>
                <c:pt idx="9">
                  <c:v>222.31800000000001</c:v>
                </c:pt>
                <c:pt idx="10">
                  <c:v>215.63300000000001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0.64700000000000002</c:v>
                </c:pt>
                <c:pt idx="1">
                  <c:v>0.46300000000000002</c:v>
                </c:pt>
                <c:pt idx="2">
                  <c:v>0.41499999999999998</c:v>
                </c:pt>
                <c:pt idx="3">
                  <c:v>0.40799999999999997</c:v>
                </c:pt>
                <c:pt idx="4">
                  <c:v>0.434</c:v>
                </c:pt>
                <c:pt idx="5">
                  <c:v>0.44500000000000001</c:v>
                </c:pt>
                <c:pt idx="6">
                  <c:v>0.40699999999999997</c:v>
                </c:pt>
                <c:pt idx="7">
                  <c:v>0.432</c:v>
                </c:pt>
                <c:pt idx="8">
                  <c:v>0.41199999999999998</c:v>
                </c:pt>
                <c:pt idx="9">
                  <c:v>0.34899999999999998</c:v>
                </c:pt>
                <c:pt idx="10">
                  <c:v>0.38300000000000001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180.559</c:v>
                </c:pt>
                <c:pt idx="1">
                  <c:v>164.172</c:v>
                </c:pt>
                <c:pt idx="2">
                  <c:v>251.99</c:v>
                </c:pt>
                <c:pt idx="3">
                  <c:v>231.30600000000001</c:v>
                </c:pt>
                <c:pt idx="4">
                  <c:v>219.46899999999999</c:v>
                </c:pt>
                <c:pt idx="5">
                  <c:v>198.68099999999998</c:v>
                </c:pt>
                <c:pt idx="6">
                  <c:v>172.83600000000001</c:v>
                </c:pt>
                <c:pt idx="7">
                  <c:v>225.98000000000002</c:v>
                </c:pt>
                <c:pt idx="8">
                  <c:v>217.14</c:v>
                </c:pt>
                <c:pt idx="9">
                  <c:v>201.51999999999998</c:v>
                </c:pt>
                <c:pt idx="10">
                  <c:v>197.99499999999998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125.98</c:v>
                </c:pt>
                <c:pt idx="1">
                  <c:v>149.178</c:v>
                </c:pt>
                <c:pt idx="2">
                  <c:v>155.47499999999999</c:v>
                </c:pt>
                <c:pt idx="3">
                  <c:v>154.803</c:v>
                </c:pt>
                <c:pt idx="4">
                  <c:v>150.17099999999999</c:v>
                </c:pt>
                <c:pt idx="5">
                  <c:v>153.643</c:v>
                </c:pt>
                <c:pt idx="6">
                  <c:v>148.78800000000001</c:v>
                </c:pt>
                <c:pt idx="7">
                  <c:v>146.78</c:v>
                </c:pt>
                <c:pt idx="8">
                  <c:v>130.94499999999999</c:v>
                </c:pt>
                <c:pt idx="9">
                  <c:v>101.509</c:v>
                </c:pt>
                <c:pt idx="10">
                  <c:v>101.29600000000001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732.12106122526882</c:v>
                </c:pt>
                <c:pt idx="1">
                  <c:v>770.86047326730113</c:v>
                </c:pt>
                <c:pt idx="2">
                  <c:v>820.2104905206653</c:v>
                </c:pt>
                <c:pt idx="3">
                  <c:v>779.71220123195894</c:v>
                </c:pt>
                <c:pt idx="4">
                  <c:v>829.5665389397152</c:v>
                </c:pt>
                <c:pt idx="5">
                  <c:v>638.98011344388647</c:v>
                </c:pt>
                <c:pt idx="6">
                  <c:v>641.05857290343545</c:v>
                </c:pt>
                <c:pt idx="7">
                  <c:v>636.17051147391226</c:v>
                </c:pt>
                <c:pt idx="8">
                  <c:v>615.52332843082127</c:v>
                </c:pt>
                <c:pt idx="9">
                  <c:v>537.47600848925936</c:v>
                </c:pt>
                <c:pt idx="10">
                  <c:v>587.87622869802522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356.68720810525542</c:v>
                </c:pt>
                <c:pt idx="1">
                  <c:v>322.90372068003649</c:v>
                </c:pt>
                <c:pt idx="2">
                  <c:v>306.53294654698072</c:v>
                </c:pt>
                <c:pt idx="3">
                  <c:v>311.32048263882672</c:v>
                </c:pt>
                <c:pt idx="4">
                  <c:v>312.28399567117805</c:v>
                </c:pt>
                <c:pt idx="5">
                  <c:v>250.24640522713042</c:v>
                </c:pt>
                <c:pt idx="6">
                  <c:v>249.90641268832405</c:v>
                </c:pt>
                <c:pt idx="7">
                  <c:v>231.05844550665714</c:v>
                </c:pt>
                <c:pt idx="8">
                  <c:v>211.84376159698766</c:v>
                </c:pt>
                <c:pt idx="9">
                  <c:v>185.55450142320296</c:v>
                </c:pt>
                <c:pt idx="10">
                  <c:v>217.50141907355356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0.3531946117978651</c:v>
                </c:pt>
                <c:pt idx="1">
                  <c:v>0.4619891021566136</c:v>
                </c:pt>
                <c:pt idx="2">
                  <c:v>0.50720485922113157</c:v>
                </c:pt>
                <c:pt idx="3">
                  <c:v>0.49724643456753254</c:v>
                </c:pt>
                <c:pt idx="4">
                  <c:v>0.48087959063430119</c:v>
                </c:pt>
                <c:pt idx="5">
                  <c:v>0.61396686142424084</c:v>
                </c:pt>
                <c:pt idx="6">
                  <c:v>0.59537487813713708</c:v>
                </c:pt>
                <c:pt idx="7">
                  <c:v>0.63525053013381871</c:v>
                </c:pt>
                <c:pt idx="8">
                  <c:v>0.61812063292715802</c:v>
                </c:pt>
                <c:pt idx="9">
                  <c:v>0.54705759882636096</c:v>
                </c:pt>
                <c:pt idx="10">
                  <c:v>0.46572569701600069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0.24662451275178271</c:v>
                </c:pt>
                <c:pt idx="1">
                  <c:v>0.21297239343996333</c:v>
                </c:pt>
                <c:pt idx="2">
                  <c:v>0.30722601443446312</c:v>
                </c:pt>
                <c:pt idx="3">
                  <c:v>0.29665561169176585</c:v>
                </c:pt>
                <c:pt idx="4">
                  <c:v>0.2645586456277606</c:v>
                </c:pt>
                <c:pt idx="5">
                  <c:v>0.31093455933890751</c:v>
                </c:pt>
                <c:pt idx="6">
                  <c:v>0.2696103091129472</c:v>
                </c:pt>
                <c:pt idx="7">
                  <c:v>0.35521923120334209</c:v>
                </c:pt>
                <c:pt idx="8">
                  <c:v>0.35277298190072476</c:v>
                </c:pt>
                <c:pt idx="9">
                  <c:v>0.37493766571355164</c:v>
                </c:pt>
                <c:pt idx="10">
                  <c:v>0.33679708471713732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101.29600000000001</c:v>
                </c:pt>
                <c:pt idx="2">
                  <c:v>0</c:v>
                </c:pt>
                <c:pt idx="3">
                  <c:v>0</c:v>
                </c:pt>
                <c:pt idx="4">
                  <c:v>197.99499999999998</c:v>
                </c:pt>
                <c:pt idx="5">
                  <c:v>0.38300000000000001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101.29600000000001</c:v>
                </c:pt>
                <c:pt idx="4" formatCode="#,##0">
                  <c:v>197.99499999999998</c:v>
                </c:pt>
                <c:pt idx="5" formatCode="#,##0">
                  <c:v>0.38300000000000001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21：窯業・土石製品製造業(N=1)</c:v>
                </c:pt>
                <c:pt idx="4">
                  <c:v>22：鉄鋼業(N=2)</c:v>
                </c:pt>
                <c:pt idx="5">
                  <c:v>9：食料品製造業(N=1)</c:v>
                </c:pt>
                <c:pt idx="6">
                  <c:v>10：飲料・たばこ・飼料製造業(N=0)</c:v>
                </c:pt>
                <c:pt idx="7">
                  <c:v>11：繊維工業(N=0)</c:v>
                </c:pt>
                <c:pt idx="8">
                  <c:v>12：木材・木製品製造業(N=0)</c:v>
                </c:pt>
                <c:pt idx="9">
                  <c:v>13：家具・装備品製造業(N=0)</c:v>
                </c:pt>
                <c:pt idx="10">
                  <c:v>15：印刷・同関連業(N=3)</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F：電気・ガス・熱供給・水道業(N=4)</c:v>
                </c:pt>
                <c:pt idx="25">
                  <c:v>G：情報通信業(N=1)</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O：教育，学習支援業(N=3)</c:v>
                </c:pt>
                <c:pt idx="34">
                  <c:v>P：医療，福祉(N=2)</c:v>
                </c:pt>
                <c:pt idx="35">
                  <c:v>Q：複合サービス事業(N=0)</c:v>
                </c:pt>
                <c:pt idx="36">
                  <c:v>R：ｻｰﾋﾞｽ業(他に分類されない)(N=1)</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3.1019999999999999</c:v>
                </c:pt>
                <c:pt idx="2">
                  <c:v>0</c:v>
                </c:pt>
                <c:pt idx="3">
                  <c:v>38.762</c:v>
                </c:pt>
                <c:pt idx="4">
                  <c:v>37.057000000000002</c:v>
                </c:pt>
                <c:pt idx="5">
                  <c:v>8.2110000000000003</c:v>
                </c:pt>
                <c:pt idx="6">
                  <c:v>0</c:v>
                </c:pt>
                <c:pt idx="7">
                  <c:v>0</c:v>
                </c:pt>
                <c:pt idx="8">
                  <c:v>0</c:v>
                </c:pt>
                <c:pt idx="9">
                  <c:v>0</c:v>
                </c:pt>
                <c:pt idx="10">
                  <c:v>11.128</c:v>
                </c:pt>
                <c:pt idx="11">
                  <c:v>0</c:v>
                </c:pt>
                <c:pt idx="12">
                  <c:v>0</c:v>
                </c:pt>
                <c:pt idx="13">
                  <c:v>0</c:v>
                </c:pt>
                <c:pt idx="14">
                  <c:v>0</c:v>
                </c:pt>
                <c:pt idx="15">
                  <c:v>0</c:v>
                </c:pt>
                <c:pt idx="16">
                  <c:v>0</c:v>
                </c:pt>
                <c:pt idx="17">
                  <c:v>0</c:v>
                </c:pt>
                <c:pt idx="18">
                  <c:v>3.036</c:v>
                </c:pt>
                <c:pt idx="19">
                  <c:v>0</c:v>
                </c:pt>
                <c:pt idx="20">
                  <c:v>0</c:v>
                </c:pt>
                <c:pt idx="21">
                  <c:v>0</c:v>
                </c:pt>
                <c:pt idx="22">
                  <c:v>0</c:v>
                </c:pt>
                <c:pt idx="23">
                  <c:v>0</c:v>
                </c:pt>
                <c:pt idx="24">
                  <c:v>73.165999999999997</c:v>
                </c:pt>
                <c:pt idx="25">
                  <c:v>4.5819999999999999</c:v>
                </c:pt>
                <c:pt idx="26">
                  <c:v>0</c:v>
                </c:pt>
                <c:pt idx="27">
                  <c:v>4.1950000000000003</c:v>
                </c:pt>
                <c:pt idx="28">
                  <c:v>0</c:v>
                </c:pt>
                <c:pt idx="29">
                  <c:v>0</c:v>
                </c:pt>
                <c:pt idx="30">
                  <c:v>0</c:v>
                </c:pt>
                <c:pt idx="31">
                  <c:v>0</c:v>
                </c:pt>
                <c:pt idx="32">
                  <c:v>0</c:v>
                </c:pt>
                <c:pt idx="33">
                  <c:v>38.497</c:v>
                </c:pt>
                <c:pt idx="34">
                  <c:v>14.2</c:v>
                </c:pt>
                <c:pt idx="35">
                  <c:v>0</c:v>
                </c:pt>
                <c:pt idx="36">
                  <c:v>63.354999999999997</c:v>
                </c:pt>
                <c:pt idx="37">
                  <c:v>0</c:v>
                </c:pt>
                <c:pt idx="38">
                  <c:v>0</c:v>
                </c:pt>
                <c:pt idx="39">
                  <c:v>0.38300000000000001</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518.26278616516936</c:v>
                </c:pt>
                <c:pt idx="2">
                  <c:v>28.117896086660121</c:v>
                </c:pt>
                <c:pt idx="3">
                  <c:v>8.3252473011934419E-2</c:v>
                </c:pt>
                <c:pt idx="4">
                  <c:v>563.5365791476047</c:v>
                </c:pt>
                <c:pt idx="5">
                  <c:v>671.69058357939332</c:v>
                </c:pt>
                <c:pt idx="7">
                  <c:v>429.09919996666099</c:v>
                </c:pt>
                <c:pt idx="8">
                  <c:v>30.005827503905099</c:v>
                </c:pt>
                <c:pt idx="9">
                  <c:v>0</c:v>
                </c:pt>
                <c:pt idx="10">
                  <c:v>32.081930187239102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546.46393472484147</c:v>
                </c:pt>
                <c:pt idx="4" formatCode="#,##0">
                  <c:v>563.5365791476047</c:v>
                </c:pt>
                <c:pt idx="5" formatCode="#,##0">
                  <c:v>671.69058357939332</c:v>
                </c:pt>
                <c:pt idx="6" formatCode="#,##0">
                  <c:v>459.10502747056609</c:v>
                </c:pt>
                <c:pt idx="10" formatCode="#,##0">
                  <c:v>32.081930187239102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215.63300000000001</c:v>
                </c:pt>
                <c:pt idx="2" formatCode="#,##0_);[Red]\(#,##0\)">
                  <c:v>0</c:v>
                </c:pt>
                <c:pt idx="3" formatCode="#,##0_);[Red]\(#,##0\)">
                  <c:v>66.716999999999999</c:v>
                </c:pt>
                <c:pt idx="4" formatCode="#,##0_);[Red]\(#,##0\)">
                  <c:v>4.1130000000000004</c:v>
                </c:pt>
                <c:pt idx="5" formatCode="#,##0_);[Red]\(#,##0\)">
                  <c:v>13.211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215.63300000000001</c:v>
                </c:pt>
                <c:pt idx="1">
                  <c:v>66.716999999999999</c:v>
                </c:pt>
                <c:pt idx="4" formatCode="#,##0_);[Red]\(#,##0\)">
                  <c:v>4.1130000000000004</c:v>
                </c:pt>
                <c:pt idx="5" formatCode="#,##0_);[Red]\(#,##0\)">
                  <c:v>13.211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板橋区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15：印刷・同関連業(N=3)</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8.2110000000000003</c:v>
                </c:pt>
                <c:pt idx="1">
                  <c:v>0</c:v>
                </c:pt>
                <c:pt idx="2">
                  <c:v>0</c:v>
                </c:pt>
                <c:pt idx="3">
                  <c:v>0</c:v>
                </c:pt>
                <c:pt idx="4">
                  <c:v>0</c:v>
                </c:pt>
                <c:pt idx="5">
                  <c:v>3.7093333333333334</c:v>
                </c:pt>
                <c:pt idx="6">
                  <c:v>0</c:v>
                </c:pt>
                <c:pt idx="7">
                  <c:v>0</c:v>
                </c:pt>
                <c:pt idx="8">
                  <c:v>0</c:v>
                </c:pt>
                <c:pt idx="9">
                  <c:v>0</c:v>
                </c:pt>
                <c:pt idx="10">
                  <c:v>0</c:v>
                </c:pt>
                <c:pt idx="11">
                  <c:v>0</c:v>
                </c:pt>
                <c:pt idx="12">
                  <c:v>0</c:v>
                </c:pt>
                <c:pt idx="13">
                  <c:v>3.036</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15：印刷・同関連業(N=3)</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板橋区</c:v>
                </c:pt>
              </c:strCache>
            </c:strRef>
          </c:tx>
          <c:spPr>
            <a:solidFill>
              <a:srgbClr val="FF0066"/>
            </a:solidFill>
            <a:ln>
              <a:noFill/>
            </a:ln>
          </c:spPr>
          <c:invertIfNegative val="0"/>
          <c:cat>
            <c:strRef>
              <c:f>③特定事業所の現状把握!$BD$40:$BD$53</c:f>
              <c:strCache>
                <c:ptCount val="14"/>
                <c:pt idx="0">
                  <c:v>F：電気・ガス・熱供給・水道業(N=4)</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O：教育，学習支援業(N=3)</c:v>
                </c:pt>
                <c:pt idx="10">
                  <c:v>P：医療，福祉(N=2)</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18.291499999999999</c:v>
                </c:pt>
                <c:pt idx="1">
                  <c:v>4.5819999999999999</c:v>
                </c:pt>
                <c:pt idx="2">
                  <c:v>0</c:v>
                </c:pt>
                <c:pt idx="3">
                  <c:v>4.1950000000000003</c:v>
                </c:pt>
                <c:pt idx="4">
                  <c:v>0</c:v>
                </c:pt>
                <c:pt idx="5">
                  <c:v>0</c:v>
                </c:pt>
                <c:pt idx="6">
                  <c:v>0</c:v>
                </c:pt>
                <c:pt idx="7">
                  <c:v>0</c:v>
                </c:pt>
                <c:pt idx="8">
                  <c:v>0</c:v>
                </c:pt>
                <c:pt idx="9">
                  <c:v>12.832333333333333</c:v>
                </c:pt>
                <c:pt idx="10">
                  <c:v>7.1</c:v>
                </c:pt>
                <c:pt idx="11">
                  <c:v>0</c:v>
                </c:pt>
                <c:pt idx="12">
                  <c:v>63.354999999999997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F：電気・ガス・熱供給・水道業(N=4)</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O：教育，学習支援業(N=3)</c:v>
                </c:pt>
                <c:pt idx="10">
                  <c:v>P：医療，福祉(N=2)</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板橋区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0.38300000000000001</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板橋区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22：鉄鋼業(N=2)</c:v>
                </c:pt>
              </c:strCache>
            </c:strRef>
          </c:cat>
          <c:val>
            <c:numRef>
              <c:f>③特定事業所の現状把握!$BG$16:$BG$20</c:f>
              <c:numCache>
                <c:formatCode>[=0]#,##0;[&lt;1]0.00;#,##0</c:formatCode>
                <c:ptCount val="5"/>
                <c:pt idx="0">
                  <c:v>0</c:v>
                </c:pt>
                <c:pt idx="1">
                  <c:v>3.1019999999999999</c:v>
                </c:pt>
                <c:pt idx="2">
                  <c:v>0</c:v>
                </c:pt>
                <c:pt idx="3">
                  <c:v>38.762</c:v>
                </c:pt>
                <c:pt idx="4">
                  <c:v>18.528500000000001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24,275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13131.399999999983</c:v>
                </c:pt>
                <c:pt idx="1">
                  <c:v>4240.2999999999965</c:v>
                </c:pt>
                <c:pt idx="2">
                  <c:v>0</c:v>
                </c:pt>
                <c:pt idx="3">
                  <c:v>0</c:v>
                </c:pt>
                <c:pt idx="4">
                  <c:v>0</c:v>
                </c:pt>
                <c:pt idx="5">
                  <c:v>6903.6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69,749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15759.255767999979</c:v>
                </c:pt>
                <c:pt idx="1">
                  <c:v>5608.8992279999957</c:v>
                </c:pt>
                <c:pt idx="2">
                  <c:v>0</c:v>
                </c:pt>
                <c:pt idx="3">
                  <c:v>0</c:v>
                </c:pt>
                <c:pt idx="4">
                  <c:v>0</c:v>
                </c:pt>
                <c:pt idx="5">
                  <c:v>48380.428800000002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板橋区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31.585549499999999</c:v>
                </c:pt>
                <c:pt idx="1">
                  <c:v>0</c:v>
                </c:pt>
                <c:pt idx="2">
                  <c:v>0</c:v>
                </c:pt>
                <c:pt idx="3">
                  <c:v>5.5806119999999996E-3</c:v>
                </c:pt>
                <c:pt idx="4">
                  <c:v>19.288720739999999</c:v>
                </c:pt>
                <c:pt idx="5">
                  <c:v>103.9378622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658,545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板橋区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658520</c:v>
                </c:pt>
                <c:pt idx="1">
                  <c:v>0</c:v>
                </c:pt>
                <c:pt idx="2">
                  <c:v>0</c:v>
                </c:pt>
                <c:pt idx="3">
                  <c:v>25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6864</c:v>
                </c:pt>
                <c:pt idx="1">
                  <c:v>6864</c:v>
                </c:pt>
                <c:pt idx="2">
                  <c:v>6903.6</c:v>
                </c:pt>
                <c:pt idx="3">
                  <c:v>6904</c:v>
                </c:pt>
                <c:pt idx="4">
                  <c:v>6903.6</c:v>
                </c:pt>
                <c:pt idx="5">
                  <c:v>6903.6</c:v>
                </c:pt>
                <c:pt idx="6">
                  <c:v>6903.6</c:v>
                </c:pt>
                <c:pt idx="7">
                  <c:v>6903.6</c:v>
                </c:pt>
                <c:pt idx="8">
                  <c:v>6903.6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2372.4</c:v>
                </c:pt>
                <c:pt idx="1">
                  <c:v>3192.5</c:v>
                </c:pt>
                <c:pt idx="2">
                  <c:v>3490.5</c:v>
                </c:pt>
                <c:pt idx="3">
                  <c:v>3878.9</c:v>
                </c:pt>
                <c:pt idx="4">
                  <c:v>4081.699999999998</c:v>
                </c:pt>
                <c:pt idx="5">
                  <c:v>4185.1999999999971</c:v>
                </c:pt>
                <c:pt idx="6">
                  <c:v>4212.6999999999971</c:v>
                </c:pt>
                <c:pt idx="7">
                  <c:v>4212.6999999999971</c:v>
                </c:pt>
                <c:pt idx="8">
                  <c:v>4240.2999999999965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7748.5999999999995</c:v>
                </c:pt>
                <c:pt idx="1">
                  <c:v>8295.2999999999993</c:v>
                </c:pt>
                <c:pt idx="2">
                  <c:v>8684.1</c:v>
                </c:pt>
                <c:pt idx="3">
                  <c:v>9101.2999999999993</c:v>
                </c:pt>
                <c:pt idx="4">
                  <c:v>9628.1000000000022</c:v>
                </c:pt>
                <c:pt idx="5">
                  <c:v>10107.099999999989</c:v>
                </c:pt>
                <c:pt idx="6">
                  <c:v>10728.999999999991</c:v>
                </c:pt>
                <c:pt idx="7">
                  <c:v>11713.999999999989</c:v>
                </c:pt>
                <c:pt idx="8">
                  <c:v>13131.399999999983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2.2898642069991919E-2</c:v>
                </c:pt>
                <c:pt idx="1">
                  <c:v>2.5383378014400632E-2</c:v>
                </c:pt>
                <c:pt idx="2">
                  <c:v>2.4287943433935939E-2</c:v>
                </c:pt>
                <c:pt idx="3">
                  <c:v>2.599122244316732E-2</c:v>
                </c:pt>
                <c:pt idx="4">
                  <c:v>2.6508494019899072E-2</c:v>
                </c:pt>
                <c:pt idx="5">
                  <c:v>2.8136337427847057E-2</c:v>
                </c:pt>
                <c:pt idx="6">
                  <c:v>2.7580797297843018E-2</c:v>
                </c:pt>
                <c:pt idx="7">
                  <c:v>2.7655415272425456E-2</c:v>
                </c:pt>
                <c:pt idx="8">
                  <c:v>2.8361960938735768E-2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276.76568033654149</c:v>
                </c:pt>
                <c:pt idx="2">
                  <c:v>25.814992135978009</c:v>
                </c:pt>
                <c:pt idx="3">
                  <c:v>3.9522740744612568</c:v>
                </c:pt>
                <c:pt idx="4">
                  <c:v>820.2104905206653</c:v>
                </c:pt>
                <c:pt idx="5">
                  <c:v>837.30132854768317</c:v>
                </c:pt>
                <c:pt idx="7">
                  <c:v>351.70092604852027</c:v>
                </c:pt>
                <c:pt idx="8">
                  <c:v>41.774736846672702</c:v>
                </c:pt>
                <c:pt idx="9">
                  <c:v>0</c:v>
                </c:pt>
                <c:pt idx="10">
                  <c:v>62.105594225665342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306.53294654698072</c:v>
                </c:pt>
                <c:pt idx="4" formatCode="#,##0">
                  <c:v>820.2104905206653</c:v>
                </c:pt>
                <c:pt idx="5" formatCode="#,##0">
                  <c:v>837.30132854768317</c:v>
                </c:pt>
                <c:pt idx="6" formatCode="#,##0">
                  <c:v>393.47566289519295</c:v>
                </c:pt>
                <c:pt idx="10" formatCode="#,##0">
                  <c:v>62.105594225665342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2035</c:v>
                </c:pt>
                <c:pt idx="1">
                  <c:v>2161</c:v>
                </c:pt>
                <c:pt idx="2">
                  <c:v>2253</c:v>
                </c:pt>
                <c:pt idx="3">
                  <c:v>2345</c:v>
                </c:pt>
                <c:pt idx="4">
                  <c:v>2473</c:v>
                </c:pt>
                <c:pt idx="5">
                  <c:v>2576</c:v>
                </c:pt>
                <c:pt idx="6">
                  <c:v>2724</c:v>
                </c:pt>
                <c:pt idx="7">
                  <c:v>2989</c:v>
                </c:pt>
                <c:pt idx="8">
                  <c:v>3376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2459229.9505193881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69748.583795999977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877531.39199999999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877376.375</c:v>
                </c:pt>
                <c:pt idx="1">
                  <c:v>0</c:v>
                </c:pt>
                <c:pt idx="2">
                  <c:v>0</c:v>
                </c:pt>
                <c:pt idx="3">
                  <c:v>155.017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21368.154995999976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173.21979178666365</c:v>
                </c:pt>
                <c:pt idx="2">
                  <c:v>23.646827071005251</c:v>
                </c:pt>
                <c:pt idx="3">
                  <c:v>6.047425810533027</c:v>
                </c:pt>
                <c:pt idx="4">
                  <c:v>578.7322482435344</c:v>
                </c:pt>
                <c:pt idx="5">
                  <c:v>754.16444518106528</c:v>
                </c:pt>
                <c:pt idx="7">
                  <c:v>286.44102663881915</c:v>
                </c:pt>
                <c:pt idx="8">
                  <c:v>33.452258176068071</c:v>
                </c:pt>
                <c:pt idx="9">
                  <c:v>0</c:v>
                </c:pt>
                <c:pt idx="10">
                  <c:v>83.828476292763426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202.91404466820191</c:v>
                </c:pt>
                <c:pt idx="4">
                  <c:v>578.7322482435344</c:v>
                </c:pt>
                <c:pt idx="5">
                  <c:v>754.16444518106528</c:v>
                </c:pt>
                <c:pt idx="6">
                  <c:v>319.89328481488724</c:v>
                </c:pt>
                <c:pt idx="10">
                  <c:v>83.828476292763426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板橋区</c:v>
                </c:pt>
              </c:strCache>
            </c:strRef>
          </c:cat>
          <c:val>
            <c:numRef>
              <c:f>①CO2排出量の現状把握!$AX$43:$AX$45</c:f>
              <c:numCache>
                <c:formatCode>0%</c:formatCode>
                <c:ptCount val="3"/>
                <c:pt idx="0">
                  <c:v>0.42072759503743129</c:v>
                </c:pt>
                <c:pt idx="1">
                  <c:v>7.6972125864054566E-2</c:v>
                </c:pt>
                <c:pt idx="2">
                  <c:v>0.10462007971088427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板橋区</c:v>
                </c:pt>
              </c:strCache>
            </c:strRef>
          </c:cat>
          <c:val>
            <c:numRef>
              <c:f>①CO2排出量の現状把握!$AY$43:$AY$45</c:f>
              <c:numCache>
                <c:formatCode>0%</c:formatCode>
                <c:ptCount val="3"/>
                <c:pt idx="0">
                  <c:v>0.19118662390594171</c:v>
                </c:pt>
                <c:pt idx="1">
                  <c:v>0.47072930032502464</c:v>
                </c:pt>
                <c:pt idx="2">
                  <c:v>0.2983874972356016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板橋区</c:v>
                </c:pt>
              </c:strCache>
            </c:strRef>
          </c:cat>
          <c:val>
            <c:numRef>
              <c:f>①CO2排出量の現状把握!$AZ$43:$AZ$45</c:f>
              <c:numCache>
                <c:formatCode>0%</c:formatCode>
                <c:ptCount val="3"/>
                <c:pt idx="0">
                  <c:v>0.18034974026133399</c:v>
                </c:pt>
                <c:pt idx="1">
                  <c:v>0.27571354672507709</c:v>
                </c:pt>
                <c:pt idx="2">
                  <c:v>0.38883826153568452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板橋区</c:v>
                </c:pt>
              </c:strCache>
            </c:strRef>
          </c:cat>
          <c:val>
            <c:numRef>
              <c:f>①CO2排出量の現状把握!$BA$43:$BA$45</c:f>
              <c:numCache>
                <c:formatCode>0%</c:formatCode>
                <c:ptCount val="3"/>
                <c:pt idx="0">
                  <c:v>0.19226168778726088</c:v>
                </c:pt>
                <c:pt idx="1">
                  <c:v>0.14877204731034646</c:v>
                </c:pt>
                <c:pt idx="2">
                  <c:v>0.16493319134727527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板橋区</c:v>
                </c:pt>
              </c:strCache>
            </c:strRef>
          </c:cat>
          <c:val>
            <c:numRef>
              <c:f>①CO2排出量の現状把握!$BB$43:$BB$45</c:f>
              <c:numCache>
                <c:formatCode>0%</c:formatCode>
                <c:ptCount val="3"/>
                <c:pt idx="0">
                  <c:v>1.5474353008032191E-2</c:v>
                </c:pt>
                <c:pt idx="1">
                  <c:v>2.7812979775497147E-2</c:v>
                </c:pt>
                <c:pt idx="2">
                  <c:v>4.3220970170554325E-2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166237</c:v>
                </c:pt>
                <c:pt idx="1">
                  <c:v>166237</c:v>
                </c:pt>
                <c:pt idx="2">
                  <c:v>166237</c:v>
                </c:pt>
                <c:pt idx="3">
                  <c:v>166237</c:v>
                </c:pt>
                <c:pt idx="4">
                  <c:v>166237</c:v>
                </c:pt>
                <c:pt idx="5">
                  <c:v>174518</c:v>
                </c:pt>
                <c:pt idx="6">
                  <c:v>174518</c:v>
                </c:pt>
                <c:pt idx="7">
                  <c:v>174518</c:v>
                </c:pt>
                <c:pt idx="8">
                  <c:v>174518</c:v>
                </c:pt>
                <c:pt idx="9">
                  <c:v>174518</c:v>
                </c:pt>
                <c:pt idx="10">
                  <c:v>174518</c:v>
                </c:pt>
                <c:pt idx="11">
                  <c:v>174612</c:v>
                </c:pt>
                <c:pt idx="12">
                  <c:v>174612</c:v>
                </c:pt>
                <c:pt idx="13">
                  <c:v>174612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47.055309441186402</c:v>
                </c:pt>
                <c:pt idx="1">
                  <c:v>56.739668929803422</c:v>
                </c:pt>
                <c:pt idx="2">
                  <c:v>56.476353304455593</c:v>
                </c:pt>
                <c:pt idx="3">
                  <c:v>57.124188543874617</c:v>
                </c:pt>
                <c:pt idx="4">
                  <c:v>62.105594225665342</c:v>
                </c:pt>
                <c:pt idx="5">
                  <c:v>58.961093940397127</c:v>
                </c:pt>
                <c:pt idx="6">
                  <c:v>63.033198529094463</c:v>
                </c:pt>
                <c:pt idx="7">
                  <c:v>78.029070723736922</c:v>
                </c:pt>
                <c:pt idx="8">
                  <c:v>81.809530334276189</c:v>
                </c:pt>
                <c:pt idx="9">
                  <c:v>84.932524383707161</c:v>
                </c:pt>
                <c:pt idx="10">
                  <c:v>85.512938433503123</c:v>
                </c:pt>
                <c:pt idx="11">
                  <c:v>80.183005165985151</c:v>
                </c:pt>
                <c:pt idx="12">
                  <c:v>77.436018090030061</c:v>
                </c:pt>
                <c:pt idx="13">
                  <c:v>83.828476292763426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518242</c:v>
                </c:pt>
                <c:pt idx="1">
                  <c:v>517634</c:v>
                </c:pt>
                <c:pt idx="2">
                  <c:v>519283</c:v>
                </c:pt>
                <c:pt idx="3">
                  <c:v>537668</c:v>
                </c:pt>
                <c:pt idx="4">
                  <c:v>540040</c:v>
                </c:pt>
                <c:pt idx="5">
                  <c:v>544172</c:v>
                </c:pt>
                <c:pt idx="6">
                  <c:v>550758</c:v>
                </c:pt>
                <c:pt idx="7">
                  <c:v>557309</c:v>
                </c:pt>
                <c:pt idx="8">
                  <c:v>561713</c:v>
                </c:pt>
                <c:pt idx="9">
                  <c:v>566890</c:v>
                </c:pt>
                <c:pt idx="10">
                  <c:v>571357</c:v>
                </c:pt>
                <c:pt idx="11">
                  <c:v>570213</c:v>
                </c:pt>
                <c:pt idx="12">
                  <c:v>567214</c:v>
                </c:pt>
                <c:pt idx="13">
                  <c:v>568241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板橋区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2527</v>
      </c>
      <c r="B624" s="70">
        <v>517</v>
      </c>
      <c r="C624" s="70">
        <v>7</v>
      </c>
      <c r="D624" s="70">
        <v>31</v>
      </c>
      <c r="E624" s="70">
        <v>2010</v>
      </c>
      <c r="F624" s="70" t="s">
        <v>177</v>
      </c>
      <c r="G624" s="70" t="s">
        <v>2520</v>
      </c>
      <c r="H624" s="70" t="s">
        <v>2521</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2528</v>
      </c>
      <c r="B625" s="70">
        <v>518</v>
      </c>
      <c r="C625" s="70">
        <v>8</v>
      </c>
      <c r="D625" s="70">
        <v>31</v>
      </c>
      <c r="E625" s="70">
        <v>2011</v>
      </c>
      <c r="F625" s="70" t="s">
        <v>178</v>
      </c>
      <c r="G625" s="70" t="s">
        <v>2520</v>
      </c>
      <c r="H625" s="70" t="s">
        <v>2521</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2529</v>
      </c>
      <c r="B626" s="70">
        <v>519</v>
      </c>
      <c r="C626" s="70">
        <v>9</v>
      </c>
      <c r="D626" s="70">
        <v>31</v>
      </c>
      <c r="E626" s="70">
        <v>2012</v>
      </c>
      <c r="F626" s="70" t="s">
        <v>179</v>
      </c>
      <c r="G626" s="70" t="s">
        <v>2520</v>
      </c>
      <c r="H626" s="70" t="s">
        <v>2521</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2530</v>
      </c>
      <c r="B627" s="70">
        <v>520</v>
      </c>
      <c r="C627" s="70">
        <v>10</v>
      </c>
      <c r="D627" s="70">
        <v>31</v>
      </c>
      <c r="E627" s="70">
        <v>2013</v>
      </c>
      <c r="F627" s="70" t="s">
        <v>180</v>
      </c>
      <c r="G627" s="70" t="s">
        <v>2520</v>
      </c>
      <c r="H627" s="70" t="s">
        <v>2521</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2531</v>
      </c>
      <c r="B628" s="70">
        <v>521</v>
      </c>
      <c r="C628" s="70">
        <v>11</v>
      </c>
      <c r="D628" s="70">
        <v>31</v>
      </c>
      <c r="E628" s="70">
        <v>2014</v>
      </c>
      <c r="F628" s="70" t="s">
        <v>181</v>
      </c>
      <c r="G628" s="70" t="s">
        <v>2520</v>
      </c>
      <c r="H628" s="70" t="s">
        <v>2521</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2533</v>
      </c>
      <c r="B630" s="70">
        <v>523</v>
      </c>
      <c r="C630" s="70">
        <v>13</v>
      </c>
      <c r="D630" s="70">
        <v>31</v>
      </c>
      <c r="E630" s="70">
        <v>2016</v>
      </c>
      <c r="F630" s="70" t="s">
        <v>155</v>
      </c>
      <c r="G630" s="70" t="s">
        <v>2520</v>
      </c>
      <c r="H630" s="70" t="s">
        <v>2521</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2534</v>
      </c>
      <c r="B631" s="70">
        <v>524</v>
      </c>
      <c r="C631" s="70">
        <v>14</v>
      </c>
      <c r="D631" s="70">
        <v>31</v>
      </c>
      <c r="E631" s="70">
        <v>2017</v>
      </c>
      <c r="F631" s="70" t="s">
        <v>156</v>
      </c>
      <c r="G631" s="70" t="s">
        <v>2520</v>
      </c>
      <c r="H631" s="70" t="s">
        <v>2521</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2535</v>
      </c>
      <c r="B632" s="70">
        <v>525</v>
      </c>
      <c r="C632" s="70">
        <v>15</v>
      </c>
      <c r="D632" s="70">
        <v>31</v>
      </c>
      <c r="E632" s="70">
        <v>2018</v>
      </c>
      <c r="F632" s="70" t="s">
        <v>183</v>
      </c>
      <c r="G632" s="70" t="s">
        <v>2520</v>
      </c>
      <c r="H632" s="70" t="s">
        <v>2521</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2536</v>
      </c>
      <c r="B633" s="70">
        <v>526</v>
      </c>
      <c r="C633" s="70">
        <v>16</v>
      </c>
      <c r="D633" s="70">
        <v>31</v>
      </c>
      <c r="E633" s="70">
        <v>2019</v>
      </c>
      <c r="F633" s="70" t="s">
        <v>158</v>
      </c>
      <c r="G633" s="70" t="s">
        <v>2520</v>
      </c>
      <c r="H633" s="70" t="s">
        <v>2521</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2537</v>
      </c>
      <c r="B634" s="70">
        <v>527</v>
      </c>
      <c r="C634" s="70">
        <v>17</v>
      </c>
      <c r="D634" s="70">
        <v>31</v>
      </c>
      <c r="E634" s="70">
        <v>2020</v>
      </c>
      <c r="F634" s="70" t="s">
        <v>159</v>
      </c>
      <c r="G634" s="1064" t="s">
        <v>2520</v>
      </c>
      <c r="H634" s="70" t="s">
        <v>2521</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2538</v>
      </c>
      <c r="B635" s="70">
        <v>527</v>
      </c>
      <c r="C635" s="70">
        <v>18</v>
      </c>
      <c r="D635" s="70">
        <v>31</v>
      </c>
      <c r="E635" s="70">
        <v>2021</v>
      </c>
      <c r="F635" s="70" t="s">
        <v>160</v>
      </c>
      <c r="G635" s="1064" t="s">
        <v>2520</v>
      </c>
      <c r="H635" s="70" t="s">
        <v>2521</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2539</v>
      </c>
      <c r="B636" s="70">
        <v>527</v>
      </c>
      <c r="C636" s="70">
        <v>19</v>
      </c>
      <c r="D636" s="70">
        <v>31</v>
      </c>
      <c r="E636" s="70">
        <v>2022</v>
      </c>
      <c r="F636" s="70" t="s">
        <v>161</v>
      </c>
      <c r="G636" s="70" t="s">
        <v>2520</v>
      </c>
      <c r="H636" s="70" t="s">
        <v>2521</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1585</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2199</v>
      </c>
      <c r="B9" s="70">
        <v>1</v>
      </c>
      <c r="C9" s="70">
        <v>1</v>
      </c>
      <c r="D9" s="70">
        <v>1</v>
      </c>
      <c r="E9" s="70">
        <v>1990</v>
      </c>
      <c r="F9" s="70" t="s">
        <v>787</v>
      </c>
      <c r="G9" s="1073" t="s">
        <v>2200</v>
      </c>
      <c r="H9" s="70" t="s">
        <v>2201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2202</v>
      </c>
      <c r="B10" s="70">
        <v>2</v>
      </c>
      <c r="C10" s="70">
        <v>2</v>
      </c>
      <c r="D10" s="70">
        <v>1</v>
      </c>
      <c r="E10" s="70">
        <v>2005</v>
      </c>
      <c r="F10" s="70" t="s">
        <v>789</v>
      </c>
      <c r="G10" s="1073" t="s">
        <v>2200</v>
      </c>
      <c r="H10" s="70" t="s">
        <v>2201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2203</v>
      </c>
      <c r="B11" s="70">
        <v>3</v>
      </c>
      <c r="C11" s="70">
        <v>3</v>
      </c>
      <c r="D11" s="70">
        <v>1</v>
      </c>
      <c r="E11" s="70">
        <v>2006</v>
      </c>
      <c r="F11" s="70" t="s">
        <v>790</v>
      </c>
      <c r="G11" s="1073" t="s">
        <v>2200</v>
      </c>
      <c r="H11" s="70" t="s">
        <v>2201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2204</v>
      </c>
      <c r="B12" s="70">
        <v>4</v>
      </c>
      <c r="C12" s="70">
        <v>4</v>
      </c>
      <c r="D12" s="70">
        <v>1</v>
      </c>
      <c r="E12" s="70">
        <v>2007</v>
      </c>
      <c r="F12" s="70" t="s">
        <v>791</v>
      </c>
      <c r="G12" s="1073" t="s">
        <v>2200</v>
      </c>
      <c r="H12" s="70" t="s">
        <v>2201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2205</v>
      </c>
      <c r="B13" s="70">
        <v>5</v>
      </c>
      <c r="C13" s="70">
        <v>5</v>
      </c>
      <c r="D13" s="70">
        <v>1</v>
      </c>
      <c r="E13" s="70">
        <v>2008</v>
      </c>
      <c r="F13" s="70" t="s">
        <v>792</v>
      </c>
      <c r="G13" s="1073" t="s">
        <v>2200</v>
      </c>
      <c r="H13" s="70" t="s">
        <v>2201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2206</v>
      </c>
      <c r="B14" s="70">
        <v>6</v>
      </c>
      <c r="C14" s="70">
        <v>6</v>
      </c>
      <c r="D14" s="70">
        <v>1</v>
      </c>
      <c r="E14" s="70">
        <v>2009</v>
      </c>
      <c r="F14" s="70" t="s">
        <v>176</v>
      </c>
      <c r="G14" s="1073" t="s">
        <v>2200</v>
      </c>
      <c r="H14" s="70" t="s">
        <v>2201</v>
      </c>
      <c r="I14" s="1066"/>
      <c r="J14" s="73">
        <v>0</v>
      </c>
      <c r="K14" s="73">
        <v>0</v>
      </c>
      <c r="L14" s="73">
        <v>0</v>
      </c>
      <c r="M14" s="73">
        <v>0</v>
      </c>
      <c r="N14" s="73">
        <v>0</v>
      </c>
      <c r="O14" s="73">
        <v>0</v>
      </c>
      <c r="P14" s="73">
        <v>0</v>
      </c>
      <c r="Q14" s="73">
        <v>0</v>
      </c>
      <c r="R14" s="73">
        <v>8.41</v>
      </c>
      <c r="S14" s="73">
        <v>0</v>
      </c>
      <c r="T14" s="73">
        <v>0</v>
      </c>
      <c r="U14" s="73">
        <v>0</v>
      </c>
      <c r="V14" s="73">
        <v>0</v>
      </c>
      <c r="W14" s="73">
        <v>0</v>
      </c>
      <c r="X14" s="73">
        <v>33.69</v>
      </c>
      <c r="Y14" s="73">
        <v>5.94</v>
      </c>
      <c r="Z14" s="73">
        <v>0</v>
      </c>
      <c r="AA14" s="73">
        <v>0</v>
      </c>
      <c r="AB14" s="73">
        <v>0</v>
      </c>
      <c r="AC14" s="73">
        <v>0</v>
      </c>
      <c r="AD14" s="73">
        <v>40.9</v>
      </c>
      <c r="AE14" s="73">
        <v>76.391999999999996</v>
      </c>
      <c r="AF14" s="73">
        <v>0</v>
      </c>
      <c r="AG14" s="73">
        <v>0</v>
      </c>
      <c r="AH14" s="73">
        <v>0</v>
      </c>
      <c r="AI14" s="73">
        <v>0</v>
      </c>
      <c r="AJ14" s="73">
        <v>4.91</v>
      </c>
      <c r="AK14" s="73">
        <v>0</v>
      </c>
      <c r="AL14" s="73">
        <v>0</v>
      </c>
      <c r="AM14" s="73">
        <v>0</v>
      </c>
      <c r="AN14" s="73">
        <v>0</v>
      </c>
      <c r="AO14" s="73">
        <v>0</v>
      </c>
      <c r="AP14" s="73">
        <v>0.16700000000000001</v>
      </c>
      <c r="AQ14" s="73">
        <v>0</v>
      </c>
      <c r="AR14" s="73">
        <v>0</v>
      </c>
      <c r="AS14" s="73">
        <v>86.524000000000001</v>
      </c>
      <c r="AT14" s="73">
        <v>4.3099999999999996</v>
      </c>
      <c r="AU14" s="73">
        <v>0</v>
      </c>
      <c r="AV14" s="73">
        <v>9.33</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8.1999999999999993</v>
      </c>
      <c r="BN14" s="73">
        <v>0</v>
      </c>
      <c r="BO14" s="73">
        <v>0</v>
      </c>
      <c r="BP14" s="73">
        <v>0</v>
      </c>
      <c r="BQ14" s="73">
        <v>0</v>
      </c>
      <c r="BR14" s="73">
        <v>0</v>
      </c>
      <c r="BS14" s="73">
        <v>0</v>
      </c>
      <c r="BT14" s="73">
        <v>0</v>
      </c>
      <c r="BU14" s="73">
        <v>0</v>
      </c>
      <c r="BV14" s="73">
        <v>0</v>
      </c>
      <c r="BW14" s="73">
        <v>0</v>
      </c>
      <c r="BX14" s="73">
        <v>0</v>
      </c>
      <c r="BY14" s="73">
        <v>0</v>
      </c>
      <c r="BZ14" s="73">
        <v>0</v>
      </c>
      <c r="CA14" s="73">
        <v>0</v>
      </c>
      <c r="CB14" s="73">
        <v>2.96</v>
      </c>
      <c r="CC14" s="73">
        <v>0</v>
      </c>
      <c r="CD14" s="73">
        <v>0</v>
      </c>
      <c r="CE14" s="73">
        <v>0</v>
      </c>
      <c r="CF14" s="73">
        <v>0</v>
      </c>
      <c r="CG14" s="73">
        <v>0</v>
      </c>
      <c r="CH14" s="73">
        <v>0</v>
      </c>
      <c r="CI14" s="73">
        <v>0</v>
      </c>
      <c r="CJ14" s="73">
        <v>0</v>
      </c>
      <c r="CK14" s="73">
        <v>0</v>
      </c>
      <c r="CL14" s="73">
        <v>37.200000000000003</v>
      </c>
      <c r="CM14" s="73">
        <v>0</v>
      </c>
      <c r="CN14" s="73">
        <v>17.548999999999999</v>
      </c>
      <c r="CO14" s="73">
        <v>0</v>
      </c>
      <c r="CP14" s="73">
        <v>10.94</v>
      </c>
      <c r="CQ14" s="73">
        <v>0</v>
      </c>
      <c r="CR14" s="73">
        <v>0</v>
      </c>
      <c r="CS14" s="73">
        <v>63.7</v>
      </c>
      <c r="CT14" s="73">
        <v>0</v>
      </c>
      <c r="CU14" s="73">
        <v>0</v>
      </c>
      <c r="CV14" s="73">
        <v>0</v>
      </c>
      <c r="CW14" s="73">
        <v>0</v>
      </c>
      <c r="CX14" s="73">
        <v>0</v>
      </c>
      <c r="CY14" s="73">
        <v>0</v>
      </c>
      <c r="CZ14" s="73">
        <v>0</v>
      </c>
      <c r="DA14" s="73">
        <v>0</v>
      </c>
      <c r="DB14" s="73">
        <v>0</v>
      </c>
      <c r="DC14" s="73">
        <v>0</v>
      </c>
      <c r="DD14" s="73">
        <v>0</v>
      </c>
      <c r="DE14" s="73">
        <v>0</v>
      </c>
      <c r="DF14" s="73">
        <v>0</v>
      </c>
      <c r="DG14" s="73">
        <v>0.16700000000000001</v>
      </c>
      <c r="DH14" s="73">
        <v>0</v>
      </c>
      <c r="DI14" s="73">
        <v>0</v>
      </c>
      <c r="DJ14" s="73">
        <v>0</v>
      </c>
      <c r="DK14" s="73">
        <v>0</v>
      </c>
      <c r="DL14" s="73">
        <v>0</v>
      </c>
      <c r="DM14" s="73">
        <v>0</v>
      </c>
      <c r="DN14" s="73">
        <v>0</v>
      </c>
      <c r="DO14" s="73">
        <v>0</v>
      </c>
      <c r="DP14" s="73">
        <v>0</v>
      </c>
      <c r="DQ14" s="73">
        <v>0</v>
      </c>
      <c r="DR14" s="73">
        <v>0</v>
      </c>
      <c r="DS14" s="73">
        <v>8.41</v>
      </c>
      <c r="DT14" s="73">
        <v>0</v>
      </c>
      <c r="DU14" s="73">
        <v>0</v>
      </c>
      <c r="DV14" s="73">
        <v>0</v>
      </c>
      <c r="DW14" s="73">
        <v>0</v>
      </c>
      <c r="DX14" s="73">
        <v>0</v>
      </c>
      <c r="DY14" s="73">
        <v>33.69</v>
      </c>
      <c r="DZ14" s="73">
        <v>5.94</v>
      </c>
      <c r="EA14" s="73">
        <v>0</v>
      </c>
      <c r="EB14" s="73">
        <v>0</v>
      </c>
      <c r="EC14" s="73">
        <v>0</v>
      </c>
      <c r="ED14" s="73">
        <v>0</v>
      </c>
      <c r="EE14" s="73">
        <v>40.9</v>
      </c>
      <c r="EF14" s="73">
        <v>76.391999999999996</v>
      </c>
      <c r="EG14" s="73">
        <v>0</v>
      </c>
      <c r="EH14" s="73">
        <v>0</v>
      </c>
      <c r="EI14" s="73">
        <v>0</v>
      </c>
      <c r="EJ14" s="73">
        <v>0</v>
      </c>
      <c r="EK14" s="73">
        <v>4.91</v>
      </c>
      <c r="EL14" s="73">
        <v>0</v>
      </c>
      <c r="EM14" s="73">
        <v>0</v>
      </c>
      <c r="EN14" s="73">
        <v>0</v>
      </c>
      <c r="EO14" s="73">
        <v>0</v>
      </c>
      <c r="EP14" s="73">
        <v>0</v>
      </c>
      <c r="EQ14" s="73">
        <v>0</v>
      </c>
      <c r="ER14" s="73">
        <v>0</v>
      </c>
      <c r="ES14" s="73">
        <v>0</v>
      </c>
      <c r="ET14" s="73">
        <v>86.524000000000001</v>
      </c>
      <c r="EU14" s="73">
        <v>4.3099999999999996</v>
      </c>
      <c r="EV14" s="73">
        <v>0</v>
      </c>
      <c r="EW14" s="73">
        <v>9.33</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8.1999999999999993</v>
      </c>
      <c r="FO14" s="73">
        <v>0</v>
      </c>
      <c r="FP14" s="73">
        <v>0</v>
      </c>
      <c r="FQ14" s="73">
        <v>0</v>
      </c>
      <c r="FR14" s="73">
        <v>0</v>
      </c>
      <c r="FS14" s="73">
        <v>0</v>
      </c>
      <c r="FT14" s="73">
        <v>0</v>
      </c>
      <c r="FU14" s="73">
        <v>0</v>
      </c>
      <c r="FV14" s="73">
        <v>0</v>
      </c>
      <c r="FW14" s="73">
        <v>0</v>
      </c>
      <c r="FX14" s="73">
        <v>0</v>
      </c>
      <c r="FY14" s="73">
        <v>0</v>
      </c>
      <c r="FZ14" s="73">
        <v>0</v>
      </c>
      <c r="GA14" s="73">
        <v>0</v>
      </c>
      <c r="GB14" s="73">
        <v>0</v>
      </c>
      <c r="GC14" s="73">
        <v>2.96</v>
      </c>
      <c r="GD14" s="73">
        <v>0</v>
      </c>
      <c r="GE14" s="73">
        <v>0</v>
      </c>
      <c r="GF14" s="73">
        <v>0</v>
      </c>
      <c r="GG14" s="73">
        <v>0</v>
      </c>
      <c r="GH14" s="73">
        <v>0</v>
      </c>
      <c r="GI14" s="73">
        <v>0</v>
      </c>
      <c r="GJ14" s="73">
        <v>0</v>
      </c>
      <c r="GK14" s="73">
        <v>0</v>
      </c>
      <c r="GL14" s="73">
        <v>0</v>
      </c>
      <c r="GM14" s="73">
        <v>37.200000000000003</v>
      </c>
      <c r="GN14" s="73">
        <v>0</v>
      </c>
      <c r="GO14" s="73">
        <v>17.548999999999999</v>
      </c>
      <c r="GP14" s="73">
        <v>0</v>
      </c>
      <c r="GQ14" s="73">
        <v>10.94</v>
      </c>
      <c r="GR14" s="73">
        <v>0</v>
      </c>
      <c r="GS14" s="73">
        <v>0</v>
      </c>
      <c r="GT14" s="73">
        <v>63.7</v>
      </c>
      <c r="GU14" s="73">
        <v>0</v>
      </c>
      <c r="GV14" s="73">
        <v>0</v>
      </c>
      <c r="GW14" s="73">
        <v>0</v>
      </c>
      <c r="GX14" s="73">
        <v>0</v>
      </c>
      <c r="GY14" s="73">
        <v>0</v>
      </c>
      <c r="GZ14" s="73">
        <v>0</v>
      </c>
      <c r="HA14" s="73">
        <v>0</v>
      </c>
      <c r="HB14" s="73">
        <v>0</v>
      </c>
      <c r="HC14" s="73">
        <v>0</v>
      </c>
      <c r="HD14" s="73">
        <v>0</v>
      </c>
      <c r="HE14" s="73">
        <v>0</v>
      </c>
      <c r="HF14" s="73">
        <v>0.16700000000000001</v>
      </c>
      <c r="HG14" s="73">
        <v>0</v>
      </c>
      <c r="HH14" s="73">
        <v>0</v>
      </c>
      <c r="HI14" s="73">
        <v>0</v>
      </c>
      <c r="HJ14" s="73">
        <v>0</v>
      </c>
      <c r="HK14" s="73">
        <v>170.24199999999999</v>
      </c>
      <c r="HL14" s="73">
        <v>86.524000000000001</v>
      </c>
      <c r="HM14" s="73">
        <v>13.64</v>
      </c>
      <c r="HN14" s="73">
        <v>0</v>
      </c>
      <c r="HO14" s="73">
        <v>8.1999999999999993</v>
      </c>
      <c r="HP14" s="73">
        <v>0</v>
      </c>
      <c r="HQ14" s="73">
        <v>0</v>
      </c>
      <c r="HR14" s="73">
        <v>2.96</v>
      </c>
      <c r="HS14" s="73">
        <v>0</v>
      </c>
      <c r="HT14" s="73">
        <v>0</v>
      </c>
      <c r="HU14" s="73">
        <v>37.200000000000003</v>
      </c>
      <c r="HV14" s="73">
        <v>28.489000000000001</v>
      </c>
      <c r="HW14" s="73">
        <v>0</v>
      </c>
      <c r="HX14" s="73">
        <v>63.7</v>
      </c>
      <c r="HY14" s="73">
        <v>0</v>
      </c>
      <c r="HZ14" s="73">
        <v>0</v>
      </c>
      <c r="IA14" s="73">
        <v>0.16700000000000001</v>
      </c>
      <c r="IB14" s="73">
        <v>0</v>
      </c>
      <c r="IC14" s="73">
        <v>0</v>
      </c>
      <c r="ID14" s="73">
        <v>0</v>
      </c>
      <c r="IE14" s="73">
        <v>0</v>
      </c>
      <c r="IF14" s="73">
        <v>170.24199999999999</v>
      </c>
      <c r="IG14" s="73">
        <v>86.691000000000003</v>
      </c>
      <c r="IH14" s="73">
        <v>13.64</v>
      </c>
      <c r="II14" s="73">
        <v>0</v>
      </c>
      <c r="IJ14" s="73">
        <v>8.1999999999999993</v>
      </c>
      <c r="IK14" s="73">
        <v>0</v>
      </c>
      <c r="IL14" s="73">
        <v>0</v>
      </c>
      <c r="IM14" s="73">
        <v>2.96</v>
      </c>
      <c r="IN14" s="73">
        <v>0</v>
      </c>
      <c r="IO14" s="73">
        <v>0</v>
      </c>
      <c r="IP14" s="73">
        <v>37.200000000000003</v>
      </c>
      <c r="IQ14" s="73">
        <v>28.489000000000001</v>
      </c>
      <c r="IR14" s="73">
        <v>0</v>
      </c>
      <c r="IS14" s="73">
        <v>63.7</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2</v>
      </c>
      <c r="JL14" s="71">
        <v>1</v>
      </c>
      <c r="JM14" s="71">
        <v>0</v>
      </c>
      <c r="JN14" s="71">
        <v>0</v>
      </c>
      <c r="JO14" s="71">
        <v>0</v>
      </c>
      <c r="JP14" s="71">
        <v>0</v>
      </c>
      <c r="JQ14" s="71">
        <v>1</v>
      </c>
      <c r="JR14" s="71">
        <v>3</v>
      </c>
      <c r="JS14" s="71">
        <v>0</v>
      </c>
      <c r="JT14" s="71">
        <v>0</v>
      </c>
      <c r="JU14" s="71">
        <v>0</v>
      </c>
      <c r="JV14" s="71">
        <v>0</v>
      </c>
      <c r="JW14" s="71">
        <v>1</v>
      </c>
      <c r="JX14" s="71">
        <v>0</v>
      </c>
      <c r="JY14" s="71">
        <v>0</v>
      </c>
      <c r="JZ14" s="71">
        <v>0</v>
      </c>
      <c r="KA14" s="71">
        <v>0</v>
      </c>
      <c r="KB14" s="71">
        <v>0</v>
      </c>
      <c r="KC14" s="71">
        <v>1</v>
      </c>
      <c r="KD14" s="71">
        <v>0</v>
      </c>
      <c r="KE14" s="71">
        <v>0</v>
      </c>
      <c r="KF14" s="71">
        <v>2</v>
      </c>
      <c r="KG14" s="71">
        <v>1</v>
      </c>
      <c r="KH14" s="71">
        <v>0</v>
      </c>
      <c r="KI14" s="71">
        <v>1</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3</v>
      </c>
      <c r="LZ14" s="71">
        <v>0</v>
      </c>
      <c r="MA14" s="71">
        <v>2</v>
      </c>
      <c r="MB14" s="71">
        <v>0</v>
      </c>
      <c r="MC14" s="71">
        <v>1</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2</v>
      </c>
      <c r="NM14" s="71">
        <v>1</v>
      </c>
      <c r="NN14" s="71">
        <v>0</v>
      </c>
      <c r="NO14" s="71">
        <v>0</v>
      </c>
      <c r="NP14" s="71">
        <v>0</v>
      </c>
      <c r="NQ14" s="71">
        <v>0</v>
      </c>
      <c r="NR14" s="71">
        <v>1</v>
      </c>
      <c r="NS14" s="71">
        <v>3</v>
      </c>
      <c r="NT14" s="71">
        <v>0</v>
      </c>
      <c r="NU14" s="71">
        <v>0</v>
      </c>
      <c r="NV14" s="71">
        <v>0</v>
      </c>
      <c r="NW14" s="71">
        <v>0</v>
      </c>
      <c r="NX14" s="71">
        <v>1</v>
      </c>
      <c r="NY14" s="71">
        <v>0</v>
      </c>
      <c r="NZ14" s="71">
        <v>0</v>
      </c>
      <c r="OA14" s="71">
        <v>0</v>
      </c>
      <c r="OB14" s="71">
        <v>0</v>
      </c>
      <c r="OC14" s="71">
        <v>0</v>
      </c>
      <c r="OD14" s="71">
        <v>0</v>
      </c>
      <c r="OE14" s="71">
        <v>0</v>
      </c>
      <c r="OF14" s="71">
        <v>0</v>
      </c>
      <c r="OG14" s="71">
        <v>2</v>
      </c>
      <c r="OH14" s="71">
        <v>1</v>
      </c>
      <c r="OI14" s="71">
        <v>0</v>
      </c>
      <c r="OJ14" s="71">
        <v>1</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3</v>
      </c>
      <c r="QA14" s="71">
        <v>0</v>
      </c>
      <c r="QB14" s="71">
        <v>2</v>
      </c>
      <c r="QC14" s="71">
        <v>0</v>
      </c>
      <c r="QD14" s="71">
        <v>1</v>
      </c>
      <c r="QE14" s="71">
        <v>0</v>
      </c>
      <c r="QF14" s="71">
        <v>0</v>
      </c>
      <c r="QG14" s="71">
        <v>1</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9</v>
      </c>
      <c r="QY14" s="71">
        <v>2</v>
      </c>
      <c r="QZ14" s="71">
        <v>2</v>
      </c>
      <c r="RA14" s="71">
        <v>0</v>
      </c>
      <c r="RB14" s="71">
        <v>2</v>
      </c>
      <c r="RC14" s="71">
        <v>0</v>
      </c>
      <c r="RD14" s="71">
        <v>0</v>
      </c>
      <c r="RE14" s="71">
        <v>1</v>
      </c>
      <c r="RF14" s="71">
        <v>0</v>
      </c>
      <c r="RG14" s="71">
        <v>0</v>
      </c>
      <c r="RH14" s="71">
        <v>3</v>
      </c>
      <c r="RI14" s="71">
        <v>3</v>
      </c>
      <c r="RJ14" s="71">
        <v>0</v>
      </c>
      <c r="RK14" s="71">
        <v>1</v>
      </c>
      <c r="RL14" s="71">
        <v>0</v>
      </c>
      <c r="RM14" s="71">
        <v>0</v>
      </c>
      <c r="RN14" s="71">
        <v>1</v>
      </c>
      <c r="RO14" s="71">
        <v>0</v>
      </c>
      <c r="RP14" s="71">
        <v>0</v>
      </c>
      <c r="RQ14" s="71">
        <v>0</v>
      </c>
      <c r="RR14" s="71">
        <v>0</v>
      </c>
      <c r="RS14" s="71">
        <v>9</v>
      </c>
      <c r="RT14" s="71">
        <v>3</v>
      </c>
      <c r="RU14" s="71">
        <v>2</v>
      </c>
      <c r="RV14" s="71">
        <v>0</v>
      </c>
      <c r="RW14" s="71">
        <v>2</v>
      </c>
      <c r="RX14" s="71">
        <v>0</v>
      </c>
      <c r="RY14" s="71">
        <v>0</v>
      </c>
      <c r="RZ14" s="71">
        <v>1</v>
      </c>
      <c r="SA14" s="71">
        <v>0</v>
      </c>
      <c r="SB14" s="71">
        <v>0</v>
      </c>
      <c r="SC14" s="71">
        <v>3</v>
      </c>
      <c r="SD14" s="71">
        <v>3</v>
      </c>
      <c r="SE14" s="71">
        <v>0</v>
      </c>
      <c r="SF14" s="71">
        <v>1</v>
      </c>
      <c r="SG14" s="71">
        <v>0</v>
      </c>
      <c r="SH14" s="71">
        <v>0</v>
      </c>
    </row>
    <row r="15" spans="1:503">
      <c r="A15" s="16" t="s">
        <v>2207</v>
      </c>
      <c r="B15" s="70">
        <v>7</v>
      </c>
      <c r="C15" s="70">
        <v>7</v>
      </c>
      <c r="D15" s="70">
        <v>1</v>
      </c>
      <c r="E15" s="70">
        <v>2010</v>
      </c>
      <c r="F15" s="70" t="s">
        <v>177</v>
      </c>
      <c r="G15" s="1073" t="s">
        <v>2200</v>
      </c>
      <c r="H15" s="70" t="s">
        <v>2201</v>
      </c>
      <c r="I15" s="1066"/>
      <c r="J15" s="73">
        <v>0</v>
      </c>
      <c r="K15" s="73">
        <v>0</v>
      </c>
      <c r="L15" s="73">
        <v>0</v>
      </c>
      <c r="M15" s="73">
        <v>0</v>
      </c>
      <c r="N15" s="73">
        <v>0</v>
      </c>
      <c r="O15" s="73">
        <v>0</v>
      </c>
      <c r="P15" s="73">
        <v>0</v>
      </c>
      <c r="Q15" s="73">
        <v>0</v>
      </c>
      <c r="R15" s="73">
        <v>8.89</v>
      </c>
      <c r="S15" s="73">
        <v>0</v>
      </c>
      <c r="T15" s="73">
        <v>0</v>
      </c>
      <c r="U15" s="73">
        <v>0</v>
      </c>
      <c r="V15" s="73">
        <v>0</v>
      </c>
      <c r="W15" s="73">
        <v>0</v>
      </c>
      <c r="X15" s="73">
        <v>26.356999999999999</v>
      </c>
      <c r="Y15" s="73">
        <v>2.72</v>
      </c>
      <c r="Z15" s="73">
        <v>0</v>
      </c>
      <c r="AA15" s="73">
        <v>0</v>
      </c>
      <c r="AB15" s="73">
        <v>0</v>
      </c>
      <c r="AC15" s="73">
        <v>0</v>
      </c>
      <c r="AD15" s="73">
        <v>40.654000000000003</v>
      </c>
      <c r="AE15" s="73">
        <v>70.653999999999996</v>
      </c>
      <c r="AF15" s="73">
        <v>0</v>
      </c>
      <c r="AG15" s="73">
        <v>0</v>
      </c>
      <c r="AH15" s="73">
        <v>0</v>
      </c>
      <c r="AI15" s="73">
        <v>0</v>
      </c>
      <c r="AJ15" s="73">
        <v>4.6479999999999997</v>
      </c>
      <c r="AK15" s="73">
        <v>0</v>
      </c>
      <c r="AL15" s="73">
        <v>0</v>
      </c>
      <c r="AM15" s="73">
        <v>0</v>
      </c>
      <c r="AN15" s="73">
        <v>0</v>
      </c>
      <c r="AO15" s="73">
        <v>0</v>
      </c>
      <c r="AP15" s="73">
        <v>0.158</v>
      </c>
      <c r="AQ15" s="73">
        <v>0</v>
      </c>
      <c r="AR15" s="73">
        <v>0</v>
      </c>
      <c r="AS15" s="73">
        <v>79.614999999999995</v>
      </c>
      <c r="AT15" s="73">
        <v>2.4129999999999998</v>
      </c>
      <c r="AU15" s="73">
        <v>0</v>
      </c>
      <c r="AV15" s="73">
        <v>8.9589999999999996</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2.4830000000000001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36.689</v>
      </c>
      <c r="CM15" s="73">
        <v>0</v>
      </c>
      <c r="CN15" s="73">
        <v>25.952000000000002</v>
      </c>
      <c r="CO15" s="73">
        <v>0</v>
      </c>
      <c r="CP15" s="73">
        <v>10.547000000000001</v>
      </c>
      <c r="CQ15" s="73">
        <v>0</v>
      </c>
      <c r="CR15" s="73">
        <v>0</v>
      </c>
      <c r="CS15" s="73">
        <v>72.251000000000005</v>
      </c>
      <c r="CT15" s="73">
        <v>0</v>
      </c>
      <c r="CU15" s="73">
        <v>0</v>
      </c>
      <c r="CV15" s="73">
        <v>0</v>
      </c>
      <c r="CW15" s="73">
        <v>0</v>
      </c>
      <c r="CX15" s="73">
        <v>0</v>
      </c>
      <c r="CY15" s="73">
        <v>0</v>
      </c>
      <c r="CZ15" s="73">
        <v>0</v>
      </c>
      <c r="DA15" s="73">
        <v>0</v>
      </c>
      <c r="DB15" s="73">
        <v>0</v>
      </c>
      <c r="DC15" s="73">
        <v>0</v>
      </c>
      <c r="DD15" s="73">
        <v>0</v>
      </c>
      <c r="DE15" s="73">
        <v>0</v>
      </c>
      <c r="DF15" s="73">
        <v>0</v>
      </c>
      <c r="DG15" s="73">
        <v>0.158</v>
      </c>
      <c r="DH15" s="73">
        <v>0</v>
      </c>
      <c r="DI15" s="73">
        <v>0</v>
      </c>
      <c r="DJ15" s="73">
        <v>0</v>
      </c>
      <c r="DK15" s="73">
        <v>0</v>
      </c>
      <c r="DL15" s="73">
        <v>0</v>
      </c>
      <c r="DM15" s="73">
        <v>0</v>
      </c>
      <c r="DN15" s="73">
        <v>0</v>
      </c>
      <c r="DO15" s="73">
        <v>0</v>
      </c>
      <c r="DP15" s="73">
        <v>0</v>
      </c>
      <c r="DQ15" s="73">
        <v>0</v>
      </c>
      <c r="DR15" s="73">
        <v>0</v>
      </c>
      <c r="DS15" s="73">
        <v>8.89</v>
      </c>
      <c r="DT15" s="73">
        <v>0</v>
      </c>
      <c r="DU15" s="73">
        <v>0</v>
      </c>
      <c r="DV15" s="73">
        <v>0</v>
      </c>
      <c r="DW15" s="73">
        <v>0</v>
      </c>
      <c r="DX15" s="73">
        <v>0</v>
      </c>
      <c r="DY15" s="73">
        <v>26.356999999999999</v>
      </c>
      <c r="DZ15" s="73">
        <v>2.72</v>
      </c>
      <c r="EA15" s="73">
        <v>0</v>
      </c>
      <c r="EB15" s="73">
        <v>0</v>
      </c>
      <c r="EC15" s="73">
        <v>0</v>
      </c>
      <c r="ED15" s="73">
        <v>0</v>
      </c>
      <c r="EE15" s="73">
        <v>40.654000000000003</v>
      </c>
      <c r="EF15" s="73">
        <v>70.653999999999996</v>
      </c>
      <c r="EG15" s="73">
        <v>0</v>
      </c>
      <c r="EH15" s="73">
        <v>0</v>
      </c>
      <c r="EI15" s="73">
        <v>0</v>
      </c>
      <c r="EJ15" s="73">
        <v>0</v>
      </c>
      <c r="EK15" s="73">
        <v>4.6479999999999997</v>
      </c>
      <c r="EL15" s="73">
        <v>0</v>
      </c>
      <c r="EM15" s="73">
        <v>0</v>
      </c>
      <c r="EN15" s="73">
        <v>0</v>
      </c>
      <c r="EO15" s="73">
        <v>0</v>
      </c>
      <c r="EP15" s="73">
        <v>0</v>
      </c>
      <c r="EQ15" s="73">
        <v>0</v>
      </c>
      <c r="ER15" s="73">
        <v>0</v>
      </c>
      <c r="ES15" s="73">
        <v>0</v>
      </c>
      <c r="ET15" s="73">
        <v>79.614999999999995</v>
      </c>
      <c r="EU15" s="73">
        <v>2.4129999999999998</v>
      </c>
      <c r="EV15" s="73">
        <v>0</v>
      </c>
      <c r="EW15" s="73">
        <v>8.9589999999999996</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2.4830000000000001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36.689</v>
      </c>
      <c r="GN15" s="73">
        <v>0</v>
      </c>
      <c r="GO15" s="73">
        <v>25.952000000000002</v>
      </c>
      <c r="GP15" s="73">
        <v>0</v>
      </c>
      <c r="GQ15" s="73">
        <v>10.547000000000001</v>
      </c>
      <c r="GR15" s="73">
        <v>0</v>
      </c>
      <c r="GS15" s="73">
        <v>0</v>
      </c>
      <c r="GT15" s="73">
        <v>72.251000000000005</v>
      </c>
      <c r="GU15" s="73">
        <v>0</v>
      </c>
      <c r="GV15" s="73">
        <v>0</v>
      </c>
      <c r="GW15" s="73">
        <v>0</v>
      </c>
      <c r="GX15" s="73">
        <v>0</v>
      </c>
      <c r="GY15" s="73">
        <v>0</v>
      </c>
      <c r="GZ15" s="73">
        <v>0</v>
      </c>
      <c r="HA15" s="73">
        <v>0</v>
      </c>
      <c r="HB15" s="73">
        <v>0</v>
      </c>
      <c r="HC15" s="73">
        <v>0</v>
      </c>
      <c r="HD15" s="73">
        <v>0</v>
      </c>
      <c r="HE15" s="73">
        <v>0</v>
      </c>
      <c r="HF15" s="73">
        <v>0.158</v>
      </c>
      <c r="HG15" s="73">
        <v>0</v>
      </c>
      <c r="HH15" s="73">
        <v>0</v>
      </c>
      <c r="HI15" s="73">
        <v>0</v>
      </c>
      <c r="HJ15" s="73">
        <v>0</v>
      </c>
      <c r="HK15" s="73">
        <v>153.923</v>
      </c>
      <c r="HL15" s="73">
        <v>79.614999999999995</v>
      </c>
      <c r="HM15" s="73">
        <v>11.372</v>
      </c>
      <c r="HN15" s="73">
        <v>0</v>
      </c>
      <c r="HO15" s="73">
        <v>2.4830000000000001</v>
      </c>
      <c r="HP15" s="73">
        <v>0</v>
      </c>
      <c r="HQ15" s="73">
        <v>0</v>
      </c>
      <c r="HR15" s="73">
        <v>0</v>
      </c>
      <c r="HS15" s="73">
        <v>0</v>
      </c>
      <c r="HT15" s="73">
        <v>0</v>
      </c>
      <c r="HU15" s="73">
        <v>36.689</v>
      </c>
      <c r="HV15" s="73">
        <v>36.499000000000002</v>
      </c>
      <c r="HW15" s="73">
        <v>0</v>
      </c>
      <c r="HX15" s="73">
        <v>72.251000000000005</v>
      </c>
      <c r="HY15" s="73">
        <v>0</v>
      </c>
      <c r="HZ15" s="73">
        <v>0</v>
      </c>
      <c r="IA15" s="73">
        <v>0.158</v>
      </c>
      <c r="IB15" s="73">
        <v>0</v>
      </c>
      <c r="IC15" s="73">
        <v>0</v>
      </c>
      <c r="ID15" s="73">
        <v>0</v>
      </c>
      <c r="IE15" s="73">
        <v>0</v>
      </c>
      <c r="IF15" s="73">
        <v>153.923</v>
      </c>
      <c r="IG15" s="73">
        <v>79.772999999999996</v>
      </c>
      <c r="IH15" s="73">
        <v>11.372</v>
      </c>
      <c r="II15" s="73">
        <v>0</v>
      </c>
      <c r="IJ15" s="73">
        <v>2.4830000000000001</v>
      </c>
      <c r="IK15" s="73">
        <v>0</v>
      </c>
      <c r="IL15" s="73">
        <v>0</v>
      </c>
      <c r="IM15" s="73">
        <v>0</v>
      </c>
      <c r="IN15" s="73">
        <v>0</v>
      </c>
      <c r="IO15" s="73">
        <v>0</v>
      </c>
      <c r="IP15" s="73">
        <v>36.689</v>
      </c>
      <c r="IQ15" s="73">
        <v>36.499000000000002</v>
      </c>
      <c r="IR15" s="73">
        <v>0</v>
      </c>
      <c r="IS15" s="73">
        <v>72.251000000000005</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2</v>
      </c>
      <c r="JL15" s="71">
        <v>1</v>
      </c>
      <c r="JM15" s="71">
        <v>0</v>
      </c>
      <c r="JN15" s="71">
        <v>0</v>
      </c>
      <c r="JO15" s="71">
        <v>0</v>
      </c>
      <c r="JP15" s="71">
        <v>0</v>
      </c>
      <c r="JQ15" s="71">
        <v>1</v>
      </c>
      <c r="JR15" s="71">
        <v>3</v>
      </c>
      <c r="JS15" s="71">
        <v>0</v>
      </c>
      <c r="JT15" s="71">
        <v>0</v>
      </c>
      <c r="JU15" s="71">
        <v>0</v>
      </c>
      <c r="JV15" s="71">
        <v>0</v>
      </c>
      <c r="JW15" s="71">
        <v>1</v>
      </c>
      <c r="JX15" s="71">
        <v>0</v>
      </c>
      <c r="JY15" s="71">
        <v>0</v>
      </c>
      <c r="JZ15" s="71">
        <v>0</v>
      </c>
      <c r="KA15" s="71">
        <v>0</v>
      </c>
      <c r="KB15" s="71">
        <v>0</v>
      </c>
      <c r="KC15" s="71">
        <v>1</v>
      </c>
      <c r="KD15" s="71">
        <v>0</v>
      </c>
      <c r="KE15" s="71">
        <v>0</v>
      </c>
      <c r="KF15" s="71">
        <v>2</v>
      </c>
      <c r="KG15" s="71">
        <v>1</v>
      </c>
      <c r="KH15" s="71">
        <v>0</v>
      </c>
      <c r="KI15" s="71">
        <v>1</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3</v>
      </c>
      <c r="LZ15" s="71">
        <v>0</v>
      </c>
      <c r="MA15" s="71">
        <v>4</v>
      </c>
      <c r="MB15" s="71">
        <v>0</v>
      </c>
      <c r="MC15" s="71">
        <v>1</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2</v>
      </c>
      <c r="NM15" s="71">
        <v>1</v>
      </c>
      <c r="NN15" s="71">
        <v>0</v>
      </c>
      <c r="NO15" s="71">
        <v>0</v>
      </c>
      <c r="NP15" s="71">
        <v>0</v>
      </c>
      <c r="NQ15" s="71">
        <v>0</v>
      </c>
      <c r="NR15" s="71">
        <v>1</v>
      </c>
      <c r="NS15" s="71">
        <v>3</v>
      </c>
      <c r="NT15" s="71">
        <v>0</v>
      </c>
      <c r="NU15" s="71">
        <v>0</v>
      </c>
      <c r="NV15" s="71">
        <v>0</v>
      </c>
      <c r="NW15" s="71">
        <v>0</v>
      </c>
      <c r="NX15" s="71">
        <v>1</v>
      </c>
      <c r="NY15" s="71">
        <v>0</v>
      </c>
      <c r="NZ15" s="71">
        <v>0</v>
      </c>
      <c r="OA15" s="71">
        <v>0</v>
      </c>
      <c r="OB15" s="71">
        <v>0</v>
      </c>
      <c r="OC15" s="71">
        <v>0</v>
      </c>
      <c r="OD15" s="71">
        <v>0</v>
      </c>
      <c r="OE15" s="71">
        <v>0</v>
      </c>
      <c r="OF15" s="71">
        <v>0</v>
      </c>
      <c r="OG15" s="71">
        <v>2</v>
      </c>
      <c r="OH15" s="71">
        <v>1</v>
      </c>
      <c r="OI15" s="71">
        <v>0</v>
      </c>
      <c r="OJ15" s="71">
        <v>1</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3</v>
      </c>
      <c r="QA15" s="71">
        <v>0</v>
      </c>
      <c r="QB15" s="71">
        <v>4</v>
      </c>
      <c r="QC15" s="71">
        <v>0</v>
      </c>
      <c r="QD15" s="71">
        <v>1</v>
      </c>
      <c r="QE15" s="71">
        <v>0</v>
      </c>
      <c r="QF15" s="71">
        <v>0</v>
      </c>
      <c r="QG15" s="71">
        <v>1</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9</v>
      </c>
      <c r="QY15" s="71">
        <v>2</v>
      </c>
      <c r="QZ15" s="71">
        <v>2</v>
      </c>
      <c r="RA15" s="71">
        <v>0</v>
      </c>
      <c r="RB15" s="71">
        <v>1</v>
      </c>
      <c r="RC15" s="71">
        <v>0</v>
      </c>
      <c r="RD15" s="71">
        <v>0</v>
      </c>
      <c r="RE15" s="71">
        <v>0</v>
      </c>
      <c r="RF15" s="71">
        <v>0</v>
      </c>
      <c r="RG15" s="71">
        <v>0</v>
      </c>
      <c r="RH15" s="71">
        <v>3</v>
      </c>
      <c r="RI15" s="71">
        <v>5</v>
      </c>
      <c r="RJ15" s="71">
        <v>0</v>
      </c>
      <c r="RK15" s="71">
        <v>1</v>
      </c>
      <c r="RL15" s="71">
        <v>0</v>
      </c>
      <c r="RM15" s="71">
        <v>0</v>
      </c>
      <c r="RN15" s="71">
        <v>1</v>
      </c>
      <c r="RO15" s="71">
        <v>0</v>
      </c>
      <c r="RP15" s="71">
        <v>0</v>
      </c>
      <c r="RQ15" s="71">
        <v>0</v>
      </c>
      <c r="RR15" s="71">
        <v>0</v>
      </c>
      <c r="RS15" s="71">
        <v>9</v>
      </c>
      <c r="RT15" s="71">
        <v>3</v>
      </c>
      <c r="RU15" s="71">
        <v>2</v>
      </c>
      <c r="RV15" s="71">
        <v>0</v>
      </c>
      <c r="RW15" s="71">
        <v>1</v>
      </c>
      <c r="RX15" s="71">
        <v>0</v>
      </c>
      <c r="RY15" s="71">
        <v>0</v>
      </c>
      <c r="RZ15" s="71">
        <v>0</v>
      </c>
      <c r="SA15" s="71">
        <v>0</v>
      </c>
      <c r="SB15" s="71">
        <v>0</v>
      </c>
      <c r="SC15" s="71">
        <v>3</v>
      </c>
      <c r="SD15" s="71">
        <v>5</v>
      </c>
      <c r="SE15" s="71">
        <v>0</v>
      </c>
      <c r="SF15" s="71">
        <v>1</v>
      </c>
      <c r="SG15" s="71">
        <v>0</v>
      </c>
      <c r="SH15" s="71">
        <v>0</v>
      </c>
    </row>
    <row r="16" spans="1:503">
      <c r="A16" s="16" t="s">
        <v>2208</v>
      </c>
      <c r="B16" s="70">
        <v>8</v>
      </c>
      <c r="C16" s="70">
        <v>8</v>
      </c>
      <c r="D16" s="70">
        <v>1</v>
      </c>
      <c r="E16" s="70">
        <v>2011</v>
      </c>
      <c r="F16" s="70" t="s">
        <v>178</v>
      </c>
      <c r="G16" s="1073" t="s">
        <v>2200</v>
      </c>
      <c r="H16" s="70" t="s">
        <v>2201</v>
      </c>
      <c r="I16" s="1066"/>
      <c r="J16" s="73">
        <v>0</v>
      </c>
      <c r="K16" s="73">
        <v>0</v>
      </c>
      <c r="L16" s="73">
        <v>0</v>
      </c>
      <c r="M16" s="73">
        <v>0</v>
      </c>
      <c r="N16" s="73">
        <v>0</v>
      </c>
      <c r="O16" s="73">
        <v>0</v>
      </c>
      <c r="P16" s="73">
        <v>0</v>
      </c>
      <c r="Q16" s="73">
        <v>0</v>
      </c>
      <c r="R16" s="73">
        <v>9.2490000000000006</v>
      </c>
      <c r="S16" s="73">
        <v>0</v>
      </c>
      <c r="T16" s="73">
        <v>0</v>
      </c>
      <c r="U16" s="73">
        <v>0</v>
      </c>
      <c r="V16" s="73">
        <v>0</v>
      </c>
      <c r="W16" s="73">
        <v>0</v>
      </c>
      <c r="X16" s="73">
        <v>0</v>
      </c>
      <c r="Y16" s="73">
        <v>5.4939999999999998</v>
      </c>
      <c r="Z16" s="73">
        <v>0</v>
      </c>
      <c r="AA16" s="73">
        <v>0</v>
      </c>
      <c r="AB16" s="73">
        <v>0</v>
      </c>
      <c r="AC16" s="73">
        <v>0</v>
      </c>
      <c r="AD16" s="73">
        <v>39.841000000000001</v>
      </c>
      <c r="AE16" s="73">
        <v>67.706999999999994</v>
      </c>
      <c r="AF16" s="73">
        <v>0</v>
      </c>
      <c r="AG16" s="73">
        <v>0</v>
      </c>
      <c r="AH16" s="73">
        <v>0</v>
      </c>
      <c r="AI16" s="73">
        <v>0</v>
      </c>
      <c r="AJ16" s="73">
        <v>3.6890000000000001</v>
      </c>
      <c r="AK16" s="73">
        <v>0</v>
      </c>
      <c r="AL16" s="73">
        <v>0</v>
      </c>
      <c r="AM16" s="73">
        <v>0</v>
      </c>
      <c r="AN16" s="73">
        <v>0</v>
      </c>
      <c r="AO16" s="73">
        <v>0</v>
      </c>
      <c r="AP16" s="73">
        <v>0.64700000000000002</v>
      </c>
      <c r="AQ16" s="73">
        <v>0</v>
      </c>
      <c r="AR16" s="73">
        <v>0</v>
      </c>
      <c r="AS16" s="73">
        <v>47.32</v>
      </c>
      <c r="AT16" s="73">
        <v>2.2679999999999998</v>
      </c>
      <c r="AU16" s="73">
        <v>0</v>
      </c>
      <c r="AV16" s="73">
        <v>6.2969999999999997</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1.9830000000000001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34.317999999999998</v>
      </c>
      <c r="CM16" s="73">
        <v>0</v>
      </c>
      <c r="CN16" s="73">
        <v>24.806999999999999</v>
      </c>
      <c r="CO16" s="73">
        <v>0</v>
      </c>
      <c r="CP16" s="73">
        <v>0</v>
      </c>
      <c r="CQ16" s="73">
        <v>0</v>
      </c>
      <c r="CR16" s="73">
        <v>0</v>
      </c>
      <c r="CS16" s="73">
        <v>63.566000000000003</v>
      </c>
      <c r="CT16" s="73">
        <v>0</v>
      </c>
      <c r="CU16" s="73">
        <v>0</v>
      </c>
      <c r="CV16" s="73">
        <v>0</v>
      </c>
      <c r="CW16" s="73">
        <v>0</v>
      </c>
      <c r="CX16" s="73">
        <v>0</v>
      </c>
      <c r="CY16" s="73">
        <v>0</v>
      </c>
      <c r="CZ16" s="73">
        <v>0</v>
      </c>
      <c r="DA16" s="73">
        <v>0</v>
      </c>
      <c r="DB16" s="73">
        <v>0</v>
      </c>
      <c r="DC16" s="73">
        <v>0</v>
      </c>
      <c r="DD16" s="73">
        <v>0</v>
      </c>
      <c r="DE16" s="73">
        <v>0</v>
      </c>
      <c r="DF16" s="73">
        <v>0</v>
      </c>
      <c r="DG16" s="73">
        <v>0.64700000000000002</v>
      </c>
      <c r="DH16" s="73">
        <v>0</v>
      </c>
      <c r="DI16" s="73">
        <v>0</v>
      </c>
      <c r="DJ16" s="73">
        <v>0</v>
      </c>
      <c r="DK16" s="73">
        <v>0</v>
      </c>
      <c r="DL16" s="73">
        <v>0</v>
      </c>
      <c r="DM16" s="73">
        <v>0</v>
      </c>
      <c r="DN16" s="73">
        <v>0</v>
      </c>
      <c r="DO16" s="73">
        <v>0</v>
      </c>
      <c r="DP16" s="73">
        <v>0</v>
      </c>
      <c r="DQ16" s="73">
        <v>0</v>
      </c>
      <c r="DR16" s="73">
        <v>0</v>
      </c>
      <c r="DS16" s="73">
        <v>9.2490000000000006</v>
      </c>
      <c r="DT16" s="73">
        <v>0</v>
      </c>
      <c r="DU16" s="73">
        <v>0</v>
      </c>
      <c r="DV16" s="73">
        <v>0</v>
      </c>
      <c r="DW16" s="73">
        <v>0</v>
      </c>
      <c r="DX16" s="73">
        <v>0</v>
      </c>
      <c r="DY16" s="73">
        <v>0</v>
      </c>
      <c r="DZ16" s="73">
        <v>5.4939999999999998</v>
      </c>
      <c r="EA16" s="73">
        <v>0</v>
      </c>
      <c r="EB16" s="73">
        <v>0</v>
      </c>
      <c r="EC16" s="73">
        <v>0</v>
      </c>
      <c r="ED16" s="73">
        <v>0</v>
      </c>
      <c r="EE16" s="73">
        <v>39.841000000000001</v>
      </c>
      <c r="EF16" s="73">
        <v>67.706999999999994</v>
      </c>
      <c r="EG16" s="73">
        <v>0</v>
      </c>
      <c r="EH16" s="73">
        <v>0</v>
      </c>
      <c r="EI16" s="73">
        <v>0</v>
      </c>
      <c r="EJ16" s="73">
        <v>0</v>
      </c>
      <c r="EK16" s="73">
        <v>3.6890000000000001</v>
      </c>
      <c r="EL16" s="73">
        <v>0</v>
      </c>
      <c r="EM16" s="73">
        <v>0</v>
      </c>
      <c r="EN16" s="73">
        <v>0</v>
      </c>
      <c r="EO16" s="73">
        <v>0</v>
      </c>
      <c r="EP16" s="73">
        <v>0</v>
      </c>
      <c r="EQ16" s="73">
        <v>0</v>
      </c>
      <c r="ER16" s="73">
        <v>0</v>
      </c>
      <c r="ES16" s="73">
        <v>0</v>
      </c>
      <c r="ET16" s="73">
        <v>47.32</v>
      </c>
      <c r="EU16" s="73">
        <v>2.2679999999999998</v>
      </c>
      <c r="EV16" s="73">
        <v>0</v>
      </c>
      <c r="EW16" s="73">
        <v>6.2969999999999997</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1.9830000000000001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34.317999999999998</v>
      </c>
      <c r="GN16" s="73">
        <v>0</v>
      </c>
      <c r="GO16" s="73">
        <v>24.806999999999999</v>
      </c>
      <c r="GP16" s="73">
        <v>0</v>
      </c>
      <c r="GQ16" s="73">
        <v>0</v>
      </c>
      <c r="GR16" s="73">
        <v>0</v>
      </c>
      <c r="GS16" s="73">
        <v>0</v>
      </c>
      <c r="GT16" s="73">
        <v>63.566000000000003</v>
      </c>
      <c r="GU16" s="73">
        <v>0</v>
      </c>
      <c r="GV16" s="73">
        <v>0</v>
      </c>
      <c r="GW16" s="73">
        <v>0</v>
      </c>
      <c r="GX16" s="73">
        <v>0</v>
      </c>
      <c r="GY16" s="73">
        <v>0</v>
      </c>
      <c r="GZ16" s="73">
        <v>0</v>
      </c>
      <c r="HA16" s="73">
        <v>0</v>
      </c>
      <c r="HB16" s="73">
        <v>0</v>
      </c>
      <c r="HC16" s="73">
        <v>0</v>
      </c>
      <c r="HD16" s="73">
        <v>0</v>
      </c>
      <c r="HE16" s="73">
        <v>0</v>
      </c>
      <c r="HF16" s="73">
        <v>0.64700000000000002</v>
      </c>
      <c r="HG16" s="73">
        <v>0</v>
      </c>
      <c r="HH16" s="73">
        <v>0</v>
      </c>
      <c r="HI16" s="73">
        <v>0</v>
      </c>
      <c r="HJ16" s="73">
        <v>0</v>
      </c>
      <c r="HK16" s="73">
        <v>125.98</v>
      </c>
      <c r="HL16" s="73">
        <v>47.32</v>
      </c>
      <c r="HM16" s="73">
        <v>8.5649999999999995</v>
      </c>
      <c r="HN16" s="73">
        <v>0</v>
      </c>
      <c r="HO16" s="73">
        <v>1.9830000000000001</v>
      </c>
      <c r="HP16" s="73">
        <v>0</v>
      </c>
      <c r="HQ16" s="73">
        <v>0</v>
      </c>
      <c r="HR16" s="73">
        <v>0</v>
      </c>
      <c r="HS16" s="73">
        <v>0</v>
      </c>
      <c r="HT16" s="73">
        <v>0</v>
      </c>
      <c r="HU16" s="73">
        <v>34.317999999999998</v>
      </c>
      <c r="HV16" s="73">
        <v>24.806999999999999</v>
      </c>
      <c r="HW16" s="73">
        <v>0</v>
      </c>
      <c r="HX16" s="73">
        <v>63.566000000000003</v>
      </c>
      <c r="HY16" s="73">
        <v>0</v>
      </c>
      <c r="HZ16" s="73">
        <v>0</v>
      </c>
      <c r="IA16" s="73">
        <v>0.64700000000000002</v>
      </c>
      <c r="IB16" s="73">
        <v>0</v>
      </c>
      <c r="IC16" s="73">
        <v>0</v>
      </c>
      <c r="ID16" s="73">
        <v>0</v>
      </c>
      <c r="IE16" s="73">
        <v>0</v>
      </c>
      <c r="IF16" s="73">
        <v>125.98</v>
      </c>
      <c r="IG16" s="73">
        <v>47.966999999999999</v>
      </c>
      <c r="IH16" s="73">
        <v>8.5649999999999995</v>
      </c>
      <c r="II16" s="73">
        <v>0</v>
      </c>
      <c r="IJ16" s="73">
        <v>1.9830000000000001</v>
      </c>
      <c r="IK16" s="73">
        <v>0</v>
      </c>
      <c r="IL16" s="73">
        <v>0</v>
      </c>
      <c r="IM16" s="73">
        <v>0</v>
      </c>
      <c r="IN16" s="73">
        <v>0</v>
      </c>
      <c r="IO16" s="73">
        <v>0</v>
      </c>
      <c r="IP16" s="73">
        <v>34.317999999999998</v>
      </c>
      <c r="IQ16" s="73">
        <v>24.806999999999999</v>
      </c>
      <c r="IR16" s="73">
        <v>0</v>
      </c>
      <c r="IS16" s="73">
        <v>63.566000000000003</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2</v>
      </c>
      <c r="JM16" s="71">
        <v>0</v>
      </c>
      <c r="JN16" s="71">
        <v>0</v>
      </c>
      <c r="JO16" s="71">
        <v>0</v>
      </c>
      <c r="JP16" s="71">
        <v>0</v>
      </c>
      <c r="JQ16" s="71">
        <v>1</v>
      </c>
      <c r="JR16" s="71">
        <v>3</v>
      </c>
      <c r="JS16" s="71">
        <v>0</v>
      </c>
      <c r="JT16" s="71">
        <v>0</v>
      </c>
      <c r="JU16" s="71">
        <v>0</v>
      </c>
      <c r="JV16" s="71">
        <v>0</v>
      </c>
      <c r="JW16" s="71">
        <v>1</v>
      </c>
      <c r="JX16" s="71">
        <v>0</v>
      </c>
      <c r="JY16" s="71">
        <v>0</v>
      </c>
      <c r="JZ16" s="71">
        <v>0</v>
      </c>
      <c r="KA16" s="71">
        <v>0</v>
      </c>
      <c r="KB16" s="71">
        <v>0</v>
      </c>
      <c r="KC16" s="71">
        <v>1</v>
      </c>
      <c r="KD16" s="71">
        <v>0</v>
      </c>
      <c r="KE16" s="71">
        <v>0</v>
      </c>
      <c r="KF16" s="71">
        <v>2</v>
      </c>
      <c r="KG16" s="71">
        <v>1</v>
      </c>
      <c r="KH16" s="71">
        <v>0</v>
      </c>
      <c r="KI16" s="71">
        <v>1</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3</v>
      </c>
      <c r="LZ16" s="71">
        <v>0</v>
      </c>
      <c r="MA16" s="71">
        <v>4</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2</v>
      </c>
      <c r="NN16" s="71">
        <v>0</v>
      </c>
      <c r="NO16" s="71">
        <v>0</v>
      </c>
      <c r="NP16" s="71">
        <v>0</v>
      </c>
      <c r="NQ16" s="71">
        <v>0</v>
      </c>
      <c r="NR16" s="71">
        <v>1</v>
      </c>
      <c r="NS16" s="71">
        <v>3</v>
      </c>
      <c r="NT16" s="71">
        <v>0</v>
      </c>
      <c r="NU16" s="71">
        <v>0</v>
      </c>
      <c r="NV16" s="71">
        <v>0</v>
      </c>
      <c r="NW16" s="71">
        <v>0</v>
      </c>
      <c r="NX16" s="71">
        <v>1</v>
      </c>
      <c r="NY16" s="71">
        <v>0</v>
      </c>
      <c r="NZ16" s="71">
        <v>0</v>
      </c>
      <c r="OA16" s="71">
        <v>0</v>
      </c>
      <c r="OB16" s="71">
        <v>0</v>
      </c>
      <c r="OC16" s="71">
        <v>0</v>
      </c>
      <c r="OD16" s="71">
        <v>0</v>
      </c>
      <c r="OE16" s="71">
        <v>0</v>
      </c>
      <c r="OF16" s="71">
        <v>0</v>
      </c>
      <c r="OG16" s="71">
        <v>2</v>
      </c>
      <c r="OH16" s="71">
        <v>1</v>
      </c>
      <c r="OI16" s="71">
        <v>0</v>
      </c>
      <c r="OJ16" s="71">
        <v>1</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3</v>
      </c>
      <c r="QA16" s="71">
        <v>0</v>
      </c>
      <c r="QB16" s="71">
        <v>4</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8</v>
      </c>
      <c r="QY16" s="71">
        <v>2</v>
      </c>
      <c r="QZ16" s="71">
        <v>2</v>
      </c>
      <c r="RA16" s="71">
        <v>0</v>
      </c>
      <c r="RB16" s="71">
        <v>1</v>
      </c>
      <c r="RC16" s="71">
        <v>0</v>
      </c>
      <c r="RD16" s="71">
        <v>0</v>
      </c>
      <c r="RE16" s="71">
        <v>0</v>
      </c>
      <c r="RF16" s="71">
        <v>0</v>
      </c>
      <c r="RG16" s="71">
        <v>0</v>
      </c>
      <c r="RH16" s="71">
        <v>3</v>
      </c>
      <c r="RI16" s="71">
        <v>4</v>
      </c>
      <c r="RJ16" s="71">
        <v>0</v>
      </c>
      <c r="RK16" s="71">
        <v>1</v>
      </c>
      <c r="RL16" s="71">
        <v>0</v>
      </c>
      <c r="RM16" s="71">
        <v>0</v>
      </c>
      <c r="RN16" s="71">
        <v>1</v>
      </c>
      <c r="RO16" s="71">
        <v>0</v>
      </c>
      <c r="RP16" s="71">
        <v>0</v>
      </c>
      <c r="RQ16" s="71">
        <v>0</v>
      </c>
      <c r="RR16" s="71">
        <v>0</v>
      </c>
      <c r="RS16" s="71">
        <v>8</v>
      </c>
      <c r="RT16" s="71">
        <v>3</v>
      </c>
      <c r="RU16" s="71">
        <v>2</v>
      </c>
      <c r="RV16" s="71">
        <v>0</v>
      </c>
      <c r="RW16" s="71">
        <v>1</v>
      </c>
      <c r="RX16" s="71">
        <v>0</v>
      </c>
      <c r="RY16" s="71">
        <v>0</v>
      </c>
      <c r="RZ16" s="71">
        <v>0</v>
      </c>
      <c r="SA16" s="71">
        <v>0</v>
      </c>
      <c r="SB16" s="71">
        <v>0</v>
      </c>
      <c r="SC16" s="71">
        <v>3</v>
      </c>
      <c r="SD16" s="71">
        <v>4</v>
      </c>
      <c r="SE16" s="71">
        <v>0</v>
      </c>
      <c r="SF16" s="71">
        <v>1</v>
      </c>
      <c r="SG16" s="71">
        <v>0</v>
      </c>
      <c r="SH16" s="71">
        <v>0</v>
      </c>
    </row>
    <row r="17" spans="1:502">
      <c r="A17" s="16" t="s">
        <v>2209</v>
      </c>
      <c r="B17" s="70">
        <v>9</v>
      </c>
      <c r="C17" s="70">
        <v>9</v>
      </c>
      <c r="D17" s="70">
        <v>1</v>
      </c>
      <c r="E17" s="70">
        <v>2012</v>
      </c>
      <c r="F17" s="70" t="s">
        <v>179</v>
      </c>
      <c r="G17" s="1073" t="s">
        <v>2200</v>
      </c>
      <c r="H17" s="70" t="s">
        <v>2201</v>
      </c>
      <c r="I17" s="1066"/>
      <c r="J17" s="73">
        <v>0</v>
      </c>
      <c r="K17" s="73">
        <v>0</v>
      </c>
      <c r="L17" s="73">
        <v>0</v>
      </c>
      <c r="M17" s="73">
        <v>0</v>
      </c>
      <c r="N17" s="73">
        <v>0</v>
      </c>
      <c r="O17" s="73">
        <v>0</v>
      </c>
      <c r="P17" s="73">
        <v>0</v>
      </c>
      <c r="Q17" s="73">
        <v>0</v>
      </c>
      <c r="R17" s="73">
        <v>10.831</v>
      </c>
      <c r="S17" s="73">
        <v>0</v>
      </c>
      <c r="T17" s="73">
        <v>0</v>
      </c>
      <c r="U17" s="73">
        <v>0</v>
      </c>
      <c r="V17" s="73">
        <v>0</v>
      </c>
      <c r="W17" s="73">
        <v>0</v>
      </c>
      <c r="X17" s="73">
        <v>23.222000000000001</v>
      </c>
      <c r="Y17" s="73">
        <v>6.1710000000000003</v>
      </c>
      <c r="Z17" s="73">
        <v>0</v>
      </c>
      <c r="AA17" s="73">
        <v>0</v>
      </c>
      <c r="AB17" s="73">
        <v>0</v>
      </c>
      <c r="AC17" s="73">
        <v>0</v>
      </c>
      <c r="AD17" s="73">
        <v>38.774000000000001</v>
      </c>
      <c r="AE17" s="73">
        <v>66.179000000000002</v>
      </c>
      <c r="AF17" s="73">
        <v>0</v>
      </c>
      <c r="AG17" s="73">
        <v>0</v>
      </c>
      <c r="AH17" s="73">
        <v>0</v>
      </c>
      <c r="AI17" s="73">
        <v>0</v>
      </c>
      <c r="AJ17" s="73">
        <v>4.0010000000000003</v>
      </c>
      <c r="AK17" s="73">
        <v>0</v>
      </c>
      <c r="AL17" s="73">
        <v>0</v>
      </c>
      <c r="AM17" s="73">
        <v>0</v>
      </c>
      <c r="AN17" s="73">
        <v>0</v>
      </c>
      <c r="AO17" s="73">
        <v>0</v>
      </c>
      <c r="AP17" s="73">
        <v>0.46300000000000002</v>
      </c>
      <c r="AQ17" s="73">
        <v>0</v>
      </c>
      <c r="AR17" s="73">
        <v>0</v>
      </c>
      <c r="AS17" s="73">
        <v>77.870999999999995</v>
      </c>
      <c r="AT17" s="73">
        <v>2.7040000000000002</v>
      </c>
      <c r="AU17" s="73">
        <v>0</v>
      </c>
      <c r="AV17" s="73">
        <v>6.5780000000000003</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7.6260000000000003</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41.189</v>
      </c>
      <c r="CM17" s="73">
        <v>0</v>
      </c>
      <c r="CN17" s="73">
        <v>26.885999999999999</v>
      </c>
      <c r="CO17" s="73">
        <v>0</v>
      </c>
      <c r="CP17" s="73">
        <v>0</v>
      </c>
      <c r="CQ17" s="73">
        <v>0</v>
      </c>
      <c r="CR17" s="73">
        <v>0</v>
      </c>
      <c r="CS17" s="73">
        <v>1.3180000000000001</v>
      </c>
      <c r="CT17" s="73">
        <v>0</v>
      </c>
      <c r="CU17" s="73">
        <v>0</v>
      </c>
      <c r="CV17" s="73">
        <v>0</v>
      </c>
      <c r="CW17" s="73">
        <v>0</v>
      </c>
      <c r="CX17" s="73">
        <v>0</v>
      </c>
      <c r="CY17" s="73">
        <v>0</v>
      </c>
      <c r="CZ17" s="73">
        <v>0</v>
      </c>
      <c r="DA17" s="73">
        <v>0</v>
      </c>
      <c r="DB17" s="73">
        <v>0</v>
      </c>
      <c r="DC17" s="73">
        <v>0</v>
      </c>
      <c r="DD17" s="73">
        <v>0</v>
      </c>
      <c r="DE17" s="73">
        <v>0</v>
      </c>
      <c r="DF17" s="73">
        <v>0</v>
      </c>
      <c r="DG17" s="73">
        <v>0.46300000000000002</v>
      </c>
      <c r="DH17" s="73">
        <v>0</v>
      </c>
      <c r="DI17" s="73">
        <v>0</v>
      </c>
      <c r="DJ17" s="73">
        <v>0</v>
      </c>
      <c r="DK17" s="73">
        <v>0</v>
      </c>
      <c r="DL17" s="73">
        <v>0</v>
      </c>
      <c r="DM17" s="73">
        <v>0</v>
      </c>
      <c r="DN17" s="73">
        <v>0</v>
      </c>
      <c r="DO17" s="73">
        <v>0</v>
      </c>
      <c r="DP17" s="73">
        <v>0</v>
      </c>
      <c r="DQ17" s="73">
        <v>0</v>
      </c>
      <c r="DR17" s="73">
        <v>0</v>
      </c>
      <c r="DS17" s="73">
        <v>10.831</v>
      </c>
      <c r="DT17" s="73">
        <v>0</v>
      </c>
      <c r="DU17" s="73">
        <v>0</v>
      </c>
      <c r="DV17" s="73">
        <v>0</v>
      </c>
      <c r="DW17" s="73">
        <v>0</v>
      </c>
      <c r="DX17" s="73">
        <v>0</v>
      </c>
      <c r="DY17" s="73">
        <v>23.222000000000001</v>
      </c>
      <c r="DZ17" s="73">
        <v>6.1710000000000003</v>
      </c>
      <c r="EA17" s="73">
        <v>0</v>
      </c>
      <c r="EB17" s="73">
        <v>0</v>
      </c>
      <c r="EC17" s="73">
        <v>0</v>
      </c>
      <c r="ED17" s="73">
        <v>0</v>
      </c>
      <c r="EE17" s="73">
        <v>38.774000000000001</v>
      </c>
      <c r="EF17" s="73">
        <v>66.179000000000002</v>
      </c>
      <c r="EG17" s="73">
        <v>0</v>
      </c>
      <c r="EH17" s="73">
        <v>0</v>
      </c>
      <c r="EI17" s="73">
        <v>0</v>
      </c>
      <c r="EJ17" s="73">
        <v>0</v>
      </c>
      <c r="EK17" s="73">
        <v>4.0010000000000003</v>
      </c>
      <c r="EL17" s="73">
        <v>0</v>
      </c>
      <c r="EM17" s="73">
        <v>0</v>
      </c>
      <c r="EN17" s="73">
        <v>0</v>
      </c>
      <c r="EO17" s="73">
        <v>0</v>
      </c>
      <c r="EP17" s="73">
        <v>0</v>
      </c>
      <c r="EQ17" s="73">
        <v>0</v>
      </c>
      <c r="ER17" s="73">
        <v>0</v>
      </c>
      <c r="ES17" s="73">
        <v>0</v>
      </c>
      <c r="ET17" s="73">
        <v>77.870999999999995</v>
      </c>
      <c r="EU17" s="73">
        <v>2.7040000000000002</v>
      </c>
      <c r="EV17" s="73">
        <v>0</v>
      </c>
      <c r="EW17" s="73">
        <v>6.5780000000000003</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7.6260000000000003</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41.189</v>
      </c>
      <c r="GN17" s="73">
        <v>0</v>
      </c>
      <c r="GO17" s="73">
        <v>26.885999999999999</v>
      </c>
      <c r="GP17" s="73">
        <v>0</v>
      </c>
      <c r="GQ17" s="73">
        <v>0</v>
      </c>
      <c r="GR17" s="73">
        <v>0</v>
      </c>
      <c r="GS17" s="73">
        <v>0</v>
      </c>
      <c r="GT17" s="73">
        <v>1.3180000000000001</v>
      </c>
      <c r="GU17" s="73">
        <v>0</v>
      </c>
      <c r="GV17" s="73">
        <v>0</v>
      </c>
      <c r="GW17" s="73">
        <v>0</v>
      </c>
      <c r="GX17" s="73">
        <v>0</v>
      </c>
      <c r="GY17" s="73">
        <v>0</v>
      </c>
      <c r="GZ17" s="73">
        <v>0</v>
      </c>
      <c r="HA17" s="73">
        <v>0</v>
      </c>
      <c r="HB17" s="73">
        <v>0</v>
      </c>
      <c r="HC17" s="73">
        <v>0</v>
      </c>
      <c r="HD17" s="73">
        <v>0</v>
      </c>
      <c r="HE17" s="73">
        <v>0</v>
      </c>
      <c r="HF17" s="73">
        <v>0.46300000000000002</v>
      </c>
      <c r="HG17" s="73">
        <v>0</v>
      </c>
      <c r="HH17" s="73">
        <v>0</v>
      </c>
      <c r="HI17" s="73">
        <v>0</v>
      </c>
      <c r="HJ17" s="73">
        <v>0</v>
      </c>
      <c r="HK17" s="73">
        <v>149.178</v>
      </c>
      <c r="HL17" s="73">
        <v>77.870999999999995</v>
      </c>
      <c r="HM17" s="73">
        <v>9.282</v>
      </c>
      <c r="HN17" s="73">
        <v>0</v>
      </c>
      <c r="HO17" s="73">
        <v>7.6260000000000003</v>
      </c>
      <c r="HP17" s="73">
        <v>0</v>
      </c>
      <c r="HQ17" s="73">
        <v>0</v>
      </c>
      <c r="HR17" s="73">
        <v>0</v>
      </c>
      <c r="HS17" s="73">
        <v>0</v>
      </c>
      <c r="HT17" s="73">
        <v>0</v>
      </c>
      <c r="HU17" s="73">
        <v>41.189</v>
      </c>
      <c r="HV17" s="73">
        <v>26.885999999999999</v>
      </c>
      <c r="HW17" s="73">
        <v>0</v>
      </c>
      <c r="HX17" s="73">
        <v>1.3180000000000001</v>
      </c>
      <c r="HY17" s="73">
        <v>0</v>
      </c>
      <c r="HZ17" s="73">
        <v>0</v>
      </c>
      <c r="IA17" s="73">
        <v>0.46300000000000002</v>
      </c>
      <c r="IB17" s="73">
        <v>0</v>
      </c>
      <c r="IC17" s="73">
        <v>0</v>
      </c>
      <c r="ID17" s="73">
        <v>0</v>
      </c>
      <c r="IE17" s="73">
        <v>0</v>
      </c>
      <c r="IF17" s="73">
        <v>149.178</v>
      </c>
      <c r="IG17" s="73">
        <v>78.334000000000003</v>
      </c>
      <c r="IH17" s="73">
        <v>9.282</v>
      </c>
      <c r="II17" s="73">
        <v>0</v>
      </c>
      <c r="IJ17" s="73">
        <v>7.6260000000000003</v>
      </c>
      <c r="IK17" s="73">
        <v>0</v>
      </c>
      <c r="IL17" s="73">
        <v>0</v>
      </c>
      <c r="IM17" s="73">
        <v>0</v>
      </c>
      <c r="IN17" s="73">
        <v>0</v>
      </c>
      <c r="IO17" s="73">
        <v>0</v>
      </c>
      <c r="IP17" s="73">
        <v>41.189</v>
      </c>
      <c r="IQ17" s="73">
        <v>26.885999999999999</v>
      </c>
      <c r="IR17" s="73">
        <v>0</v>
      </c>
      <c r="IS17" s="73">
        <v>1.3180000000000001</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2</v>
      </c>
      <c r="JL17" s="71">
        <v>2</v>
      </c>
      <c r="JM17" s="71">
        <v>0</v>
      </c>
      <c r="JN17" s="71">
        <v>0</v>
      </c>
      <c r="JO17" s="71">
        <v>0</v>
      </c>
      <c r="JP17" s="71">
        <v>0</v>
      </c>
      <c r="JQ17" s="71">
        <v>1</v>
      </c>
      <c r="JR17" s="71">
        <v>3</v>
      </c>
      <c r="JS17" s="71">
        <v>0</v>
      </c>
      <c r="JT17" s="71">
        <v>0</v>
      </c>
      <c r="JU17" s="71">
        <v>0</v>
      </c>
      <c r="JV17" s="71">
        <v>0</v>
      </c>
      <c r="JW17" s="71">
        <v>1</v>
      </c>
      <c r="JX17" s="71">
        <v>0</v>
      </c>
      <c r="JY17" s="71">
        <v>0</v>
      </c>
      <c r="JZ17" s="71">
        <v>0</v>
      </c>
      <c r="KA17" s="71">
        <v>0</v>
      </c>
      <c r="KB17" s="71">
        <v>0</v>
      </c>
      <c r="KC17" s="71">
        <v>1</v>
      </c>
      <c r="KD17" s="71">
        <v>0</v>
      </c>
      <c r="KE17" s="71">
        <v>0</v>
      </c>
      <c r="KF17" s="71">
        <v>2</v>
      </c>
      <c r="KG17" s="71">
        <v>1</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3</v>
      </c>
      <c r="LZ17" s="71">
        <v>0</v>
      </c>
      <c r="MA17" s="71">
        <v>4</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2</v>
      </c>
      <c r="NM17" s="71">
        <v>2</v>
      </c>
      <c r="NN17" s="71">
        <v>0</v>
      </c>
      <c r="NO17" s="71">
        <v>0</v>
      </c>
      <c r="NP17" s="71">
        <v>0</v>
      </c>
      <c r="NQ17" s="71">
        <v>0</v>
      </c>
      <c r="NR17" s="71">
        <v>1</v>
      </c>
      <c r="NS17" s="71">
        <v>3</v>
      </c>
      <c r="NT17" s="71">
        <v>0</v>
      </c>
      <c r="NU17" s="71">
        <v>0</v>
      </c>
      <c r="NV17" s="71">
        <v>0</v>
      </c>
      <c r="NW17" s="71">
        <v>0</v>
      </c>
      <c r="NX17" s="71">
        <v>1</v>
      </c>
      <c r="NY17" s="71">
        <v>0</v>
      </c>
      <c r="NZ17" s="71">
        <v>0</v>
      </c>
      <c r="OA17" s="71">
        <v>0</v>
      </c>
      <c r="OB17" s="71">
        <v>0</v>
      </c>
      <c r="OC17" s="71">
        <v>0</v>
      </c>
      <c r="OD17" s="71">
        <v>0</v>
      </c>
      <c r="OE17" s="71">
        <v>0</v>
      </c>
      <c r="OF17" s="71">
        <v>0</v>
      </c>
      <c r="OG17" s="71">
        <v>2</v>
      </c>
      <c r="OH17" s="71">
        <v>1</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3</v>
      </c>
      <c r="QA17" s="71">
        <v>0</v>
      </c>
      <c r="QB17" s="71">
        <v>4</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10</v>
      </c>
      <c r="QY17" s="71">
        <v>2</v>
      </c>
      <c r="QZ17" s="71">
        <v>2</v>
      </c>
      <c r="RA17" s="71">
        <v>0</v>
      </c>
      <c r="RB17" s="71">
        <v>2</v>
      </c>
      <c r="RC17" s="71">
        <v>0</v>
      </c>
      <c r="RD17" s="71">
        <v>0</v>
      </c>
      <c r="RE17" s="71">
        <v>0</v>
      </c>
      <c r="RF17" s="71">
        <v>0</v>
      </c>
      <c r="RG17" s="71">
        <v>0</v>
      </c>
      <c r="RH17" s="71">
        <v>3</v>
      </c>
      <c r="RI17" s="71">
        <v>4</v>
      </c>
      <c r="RJ17" s="71">
        <v>0</v>
      </c>
      <c r="RK17" s="71">
        <v>1</v>
      </c>
      <c r="RL17" s="71">
        <v>0</v>
      </c>
      <c r="RM17" s="71">
        <v>0</v>
      </c>
      <c r="RN17" s="71">
        <v>1</v>
      </c>
      <c r="RO17" s="71">
        <v>0</v>
      </c>
      <c r="RP17" s="71">
        <v>0</v>
      </c>
      <c r="RQ17" s="71">
        <v>0</v>
      </c>
      <c r="RR17" s="71">
        <v>0</v>
      </c>
      <c r="RS17" s="71">
        <v>10</v>
      </c>
      <c r="RT17" s="71">
        <v>3</v>
      </c>
      <c r="RU17" s="71">
        <v>2</v>
      </c>
      <c r="RV17" s="71">
        <v>0</v>
      </c>
      <c r="RW17" s="71">
        <v>2</v>
      </c>
      <c r="RX17" s="71">
        <v>0</v>
      </c>
      <c r="RY17" s="71">
        <v>0</v>
      </c>
      <c r="RZ17" s="71">
        <v>0</v>
      </c>
      <c r="SA17" s="71">
        <v>0</v>
      </c>
      <c r="SB17" s="71">
        <v>0</v>
      </c>
      <c r="SC17" s="71">
        <v>3</v>
      </c>
      <c r="SD17" s="71">
        <v>4</v>
      </c>
      <c r="SE17" s="71">
        <v>0</v>
      </c>
      <c r="SF17" s="71">
        <v>1</v>
      </c>
      <c r="SG17" s="71">
        <v>0</v>
      </c>
      <c r="SH17" s="71">
        <v>0</v>
      </c>
    </row>
    <row r="18" spans="1:502">
      <c r="A18" s="16" t="s">
        <v>2210</v>
      </c>
      <c r="B18" s="70">
        <v>10</v>
      </c>
      <c r="C18" s="70">
        <v>10</v>
      </c>
      <c r="D18" s="70">
        <v>1</v>
      </c>
      <c r="E18" s="70">
        <v>2013</v>
      </c>
      <c r="F18" s="70" t="s">
        <v>180</v>
      </c>
      <c r="G18" s="1073" t="s">
        <v>2200</v>
      </c>
      <c r="H18" s="70" t="s">
        <v>2201</v>
      </c>
      <c r="I18" s="1066"/>
      <c r="J18" s="73">
        <v>0</v>
      </c>
      <c r="K18" s="73">
        <v>0</v>
      </c>
      <c r="L18" s="73">
        <v>0</v>
      </c>
      <c r="M18" s="73">
        <v>0</v>
      </c>
      <c r="N18" s="73">
        <v>0</v>
      </c>
      <c r="O18" s="73">
        <v>0</v>
      </c>
      <c r="P18" s="73">
        <v>0</v>
      </c>
      <c r="Q18" s="73">
        <v>0</v>
      </c>
      <c r="R18" s="73">
        <v>11.428000000000001</v>
      </c>
      <c r="S18" s="73">
        <v>0</v>
      </c>
      <c r="T18" s="73">
        <v>0</v>
      </c>
      <c r="U18" s="73">
        <v>0</v>
      </c>
      <c r="V18" s="73">
        <v>0</v>
      </c>
      <c r="W18" s="73">
        <v>0</v>
      </c>
      <c r="X18" s="73">
        <v>22.803000000000001</v>
      </c>
      <c r="Y18" s="73">
        <v>4.1150000000000002</v>
      </c>
      <c r="Z18" s="73">
        <v>0</v>
      </c>
      <c r="AA18" s="73">
        <v>0</v>
      </c>
      <c r="AB18" s="73">
        <v>0</v>
      </c>
      <c r="AC18" s="73">
        <v>0</v>
      </c>
      <c r="AD18" s="73">
        <v>41.268000000000001</v>
      </c>
      <c r="AE18" s="73">
        <v>71.296999999999997</v>
      </c>
      <c r="AF18" s="73">
        <v>0</v>
      </c>
      <c r="AG18" s="73">
        <v>0</v>
      </c>
      <c r="AH18" s="73">
        <v>0</v>
      </c>
      <c r="AI18" s="73">
        <v>0</v>
      </c>
      <c r="AJ18" s="73">
        <v>4.5640000000000001</v>
      </c>
      <c r="AK18" s="73">
        <v>0</v>
      </c>
      <c r="AL18" s="73">
        <v>0</v>
      </c>
      <c r="AM18" s="73">
        <v>0</v>
      </c>
      <c r="AN18" s="73">
        <v>0</v>
      </c>
      <c r="AO18" s="73">
        <v>0</v>
      </c>
      <c r="AP18" s="73">
        <v>0.41499999999999998</v>
      </c>
      <c r="AQ18" s="73">
        <v>0</v>
      </c>
      <c r="AR18" s="73">
        <v>0</v>
      </c>
      <c r="AS18" s="73">
        <v>88.301000000000002</v>
      </c>
      <c r="AT18" s="73">
        <v>2.67</v>
      </c>
      <c r="AU18" s="73">
        <v>0</v>
      </c>
      <c r="AV18" s="73">
        <v>5.8739999999999997</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5.1529999999999996</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44.908999999999999</v>
      </c>
      <c r="CM18" s="73">
        <v>0</v>
      </c>
      <c r="CN18" s="73">
        <v>28.763000000000002</v>
      </c>
      <c r="CO18" s="73">
        <v>0</v>
      </c>
      <c r="CP18" s="73">
        <v>0</v>
      </c>
      <c r="CQ18" s="73">
        <v>0</v>
      </c>
      <c r="CR18" s="73">
        <v>0</v>
      </c>
      <c r="CS18" s="73">
        <v>76.319999999999993</v>
      </c>
      <c r="CT18" s="73">
        <v>0</v>
      </c>
      <c r="CU18" s="73">
        <v>0</v>
      </c>
      <c r="CV18" s="73">
        <v>0</v>
      </c>
      <c r="CW18" s="73">
        <v>0</v>
      </c>
      <c r="CX18" s="73">
        <v>0</v>
      </c>
      <c r="CY18" s="73">
        <v>0</v>
      </c>
      <c r="CZ18" s="73">
        <v>0</v>
      </c>
      <c r="DA18" s="73">
        <v>0</v>
      </c>
      <c r="DB18" s="73">
        <v>0</v>
      </c>
      <c r="DC18" s="73">
        <v>0</v>
      </c>
      <c r="DD18" s="73">
        <v>0</v>
      </c>
      <c r="DE18" s="73">
        <v>0</v>
      </c>
      <c r="DF18" s="73">
        <v>0</v>
      </c>
      <c r="DG18" s="73">
        <v>0.41499999999999998</v>
      </c>
      <c r="DH18" s="73">
        <v>0</v>
      </c>
      <c r="DI18" s="73">
        <v>0</v>
      </c>
      <c r="DJ18" s="73">
        <v>0</v>
      </c>
      <c r="DK18" s="73">
        <v>0</v>
      </c>
      <c r="DL18" s="73">
        <v>0</v>
      </c>
      <c r="DM18" s="73">
        <v>0</v>
      </c>
      <c r="DN18" s="73">
        <v>0</v>
      </c>
      <c r="DO18" s="73">
        <v>0</v>
      </c>
      <c r="DP18" s="73">
        <v>0</v>
      </c>
      <c r="DQ18" s="73">
        <v>0</v>
      </c>
      <c r="DR18" s="73">
        <v>0</v>
      </c>
      <c r="DS18" s="73">
        <v>11.428000000000001</v>
      </c>
      <c r="DT18" s="73">
        <v>0</v>
      </c>
      <c r="DU18" s="73">
        <v>0</v>
      </c>
      <c r="DV18" s="73">
        <v>0</v>
      </c>
      <c r="DW18" s="73">
        <v>0</v>
      </c>
      <c r="DX18" s="73">
        <v>0</v>
      </c>
      <c r="DY18" s="73">
        <v>22.803000000000001</v>
      </c>
      <c r="DZ18" s="73">
        <v>4.1150000000000002</v>
      </c>
      <c r="EA18" s="73">
        <v>0</v>
      </c>
      <c r="EB18" s="73">
        <v>0</v>
      </c>
      <c r="EC18" s="73">
        <v>0</v>
      </c>
      <c r="ED18" s="73">
        <v>0</v>
      </c>
      <c r="EE18" s="73">
        <v>41.268000000000001</v>
      </c>
      <c r="EF18" s="73">
        <v>71.296999999999997</v>
      </c>
      <c r="EG18" s="73">
        <v>0</v>
      </c>
      <c r="EH18" s="73">
        <v>0</v>
      </c>
      <c r="EI18" s="73">
        <v>0</v>
      </c>
      <c r="EJ18" s="73">
        <v>0</v>
      </c>
      <c r="EK18" s="73">
        <v>4.5640000000000001</v>
      </c>
      <c r="EL18" s="73">
        <v>0</v>
      </c>
      <c r="EM18" s="73">
        <v>0</v>
      </c>
      <c r="EN18" s="73">
        <v>0</v>
      </c>
      <c r="EO18" s="73">
        <v>0</v>
      </c>
      <c r="EP18" s="73">
        <v>0</v>
      </c>
      <c r="EQ18" s="73">
        <v>0</v>
      </c>
      <c r="ER18" s="73">
        <v>0</v>
      </c>
      <c r="ES18" s="73">
        <v>0</v>
      </c>
      <c r="ET18" s="73">
        <v>88.301000000000002</v>
      </c>
      <c r="EU18" s="73">
        <v>2.67</v>
      </c>
      <c r="EV18" s="73">
        <v>0</v>
      </c>
      <c r="EW18" s="73">
        <v>5.8739999999999997</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5.1529999999999996</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44.908999999999999</v>
      </c>
      <c r="GN18" s="73">
        <v>0</v>
      </c>
      <c r="GO18" s="73">
        <v>28.763000000000002</v>
      </c>
      <c r="GP18" s="73">
        <v>0</v>
      </c>
      <c r="GQ18" s="73">
        <v>0</v>
      </c>
      <c r="GR18" s="73">
        <v>0</v>
      </c>
      <c r="GS18" s="73">
        <v>0</v>
      </c>
      <c r="GT18" s="73">
        <v>76.319999999999993</v>
      </c>
      <c r="GU18" s="73">
        <v>0</v>
      </c>
      <c r="GV18" s="73">
        <v>0</v>
      </c>
      <c r="GW18" s="73">
        <v>0</v>
      </c>
      <c r="GX18" s="73">
        <v>0</v>
      </c>
      <c r="GY18" s="73">
        <v>0</v>
      </c>
      <c r="GZ18" s="73">
        <v>0</v>
      </c>
      <c r="HA18" s="73">
        <v>0</v>
      </c>
      <c r="HB18" s="73">
        <v>0</v>
      </c>
      <c r="HC18" s="73">
        <v>0</v>
      </c>
      <c r="HD18" s="73">
        <v>0</v>
      </c>
      <c r="HE18" s="73">
        <v>0</v>
      </c>
      <c r="HF18" s="73">
        <v>0.41499999999999998</v>
      </c>
      <c r="HG18" s="73">
        <v>0</v>
      </c>
      <c r="HH18" s="73">
        <v>0</v>
      </c>
      <c r="HI18" s="73">
        <v>0</v>
      </c>
      <c r="HJ18" s="73">
        <v>0</v>
      </c>
      <c r="HK18" s="73">
        <v>155.47499999999999</v>
      </c>
      <c r="HL18" s="73">
        <v>88.301000000000002</v>
      </c>
      <c r="HM18" s="73">
        <v>8.5440000000000005</v>
      </c>
      <c r="HN18" s="73">
        <v>0</v>
      </c>
      <c r="HO18" s="73">
        <v>5.1529999999999996</v>
      </c>
      <c r="HP18" s="73">
        <v>0</v>
      </c>
      <c r="HQ18" s="73">
        <v>0</v>
      </c>
      <c r="HR18" s="73">
        <v>0</v>
      </c>
      <c r="HS18" s="73">
        <v>0</v>
      </c>
      <c r="HT18" s="73">
        <v>0</v>
      </c>
      <c r="HU18" s="73">
        <v>44.908999999999999</v>
      </c>
      <c r="HV18" s="73">
        <v>28.763000000000002</v>
      </c>
      <c r="HW18" s="73">
        <v>0</v>
      </c>
      <c r="HX18" s="73">
        <v>76.319999999999993</v>
      </c>
      <c r="HY18" s="73">
        <v>0</v>
      </c>
      <c r="HZ18" s="73">
        <v>0</v>
      </c>
      <c r="IA18" s="73">
        <v>0.41499999999999998</v>
      </c>
      <c r="IB18" s="73">
        <v>0</v>
      </c>
      <c r="IC18" s="73">
        <v>0</v>
      </c>
      <c r="ID18" s="73">
        <v>0</v>
      </c>
      <c r="IE18" s="73">
        <v>0</v>
      </c>
      <c r="IF18" s="73">
        <v>155.47499999999999</v>
      </c>
      <c r="IG18" s="73">
        <v>88.715999999999994</v>
      </c>
      <c r="IH18" s="73">
        <v>8.5440000000000005</v>
      </c>
      <c r="II18" s="73">
        <v>0</v>
      </c>
      <c r="IJ18" s="73">
        <v>5.1529999999999996</v>
      </c>
      <c r="IK18" s="73">
        <v>0</v>
      </c>
      <c r="IL18" s="73">
        <v>0</v>
      </c>
      <c r="IM18" s="73">
        <v>0</v>
      </c>
      <c r="IN18" s="73">
        <v>0</v>
      </c>
      <c r="IO18" s="73">
        <v>0</v>
      </c>
      <c r="IP18" s="73">
        <v>44.908999999999999</v>
      </c>
      <c r="IQ18" s="73">
        <v>28.763000000000002</v>
      </c>
      <c r="IR18" s="73">
        <v>0</v>
      </c>
      <c r="IS18" s="73">
        <v>76.319999999999993</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2</v>
      </c>
      <c r="JL18" s="71">
        <v>1</v>
      </c>
      <c r="JM18" s="71">
        <v>0</v>
      </c>
      <c r="JN18" s="71">
        <v>0</v>
      </c>
      <c r="JO18" s="71">
        <v>0</v>
      </c>
      <c r="JP18" s="71">
        <v>0</v>
      </c>
      <c r="JQ18" s="71">
        <v>1</v>
      </c>
      <c r="JR18" s="71">
        <v>3</v>
      </c>
      <c r="JS18" s="71">
        <v>0</v>
      </c>
      <c r="JT18" s="71">
        <v>0</v>
      </c>
      <c r="JU18" s="71">
        <v>0</v>
      </c>
      <c r="JV18" s="71">
        <v>0</v>
      </c>
      <c r="JW18" s="71">
        <v>1</v>
      </c>
      <c r="JX18" s="71">
        <v>0</v>
      </c>
      <c r="JY18" s="71">
        <v>0</v>
      </c>
      <c r="JZ18" s="71">
        <v>0</v>
      </c>
      <c r="KA18" s="71">
        <v>0</v>
      </c>
      <c r="KB18" s="71">
        <v>0</v>
      </c>
      <c r="KC18" s="71">
        <v>1</v>
      </c>
      <c r="KD18" s="71">
        <v>0</v>
      </c>
      <c r="KE18" s="71">
        <v>0</v>
      </c>
      <c r="KF18" s="71">
        <v>2</v>
      </c>
      <c r="KG18" s="71">
        <v>1</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3</v>
      </c>
      <c r="LZ18" s="71">
        <v>0</v>
      </c>
      <c r="MA18" s="71">
        <v>4</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2</v>
      </c>
      <c r="NM18" s="71">
        <v>1</v>
      </c>
      <c r="NN18" s="71">
        <v>0</v>
      </c>
      <c r="NO18" s="71">
        <v>0</v>
      </c>
      <c r="NP18" s="71">
        <v>0</v>
      </c>
      <c r="NQ18" s="71">
        <v>0</v>
      </c>
      <c r="NR18" s="71">
        <v>1</v>
      </c>
      <c r="NS18" s="71">
        <v>3</v>
      </c>
      <c r="NT18" s="71">
        <v>0</v>
      </c>
      <c r="NU18" s="71">
        <v>0</v>
      </c>
      <c r="NV18" s="71">
        <v>0</v>
      </c>
      <c r="NW18" s="71">
        <v>0</v>
      </c>
      <c r="NX18" s="71">
        <v>1</v>
      </c>
      <c r="NY18" s="71">
        <v>0</v>
      </c>
      <c r="NZ18" s="71">
        <v>0</v>
      </c>
      <c r="OA18" s="71">
        <v>0</v>
      </c>
      <c r="OB18" s="71">
        <v>0</v>
      </c>
      <c r="OC18" s="71">
        <v>0</v>
      </c>
      <c r="OD18" s="71">
        <v>0</v>
      </c>
      <c r="OE18" s="71">
        <v>0</v>
      </c>
      <c r="OF18" s="71">
        <v>0</v>
      </c>
      <c r="OG18" s="71">
        <v>2</v>
      </c>
      <c r="OH18" s="71">
        <v>1</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3</v>
      </c>
      <c r="QA18" s="71">
        <v>0</v>
      </c>
      <c r="QB18" s="71">
        <v>4</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9</v>
      </c>
      <c r="QY18" s="71">
        <v>2</v>
      </c>
      <c r="QZ18" s="71">
        <v>2</v>
      </c>
      <c r="RA18" s="71">
        <v>0</v>
      </c>
      <c r="RB18" s="71">
        <v>1</v>
      </c>
      <c r="RC18" s="71">
        <v>0</v>
      </c>
      <c r="RD18" s="71">
        <v>0</v>
      </c>
      <c r="RE18" s="71">
        <v>0</v>
      </c>
      <c r="RF18" s="71">
        <v>0</v>
      </c>
      <c r="RG18" s="71">
        <v>0</v>
      </c>
      <c r="RH18" s="71">
        <v>3</v>
      </c>
      <c r="RI18" s="71">
        <v>4</v>
      </c>
      <c r="RJ18" s="71">
        <v>0</v>
      </c>
      <c r="RK18" s="71">
        <v>1</v>
      </c>
      <c r="RL18" s="71">
        <v>0</v>
      </c>
      <c r="RM18" s="71">
        <v>0</v>
      </c>
      <c r="RN18" s="71">
        <v>1</v>
      </c>
      <c r="RO18" s="71">
        <v>0</v>
      </c>
      <c r="RP18" s="71">
        <v>0</v>
      </c>
      <c r="RQ18" s="71">
        <v>0</v>
      </c>
      <c r="RR18" s="71">
        <v>0</v>
      </c>
      <c r="RS18" s="71">
        <v>9</v>
      </c>
      <c r="RT18" s="71">
        <v>3</v>
      </c>
      <c r="RU18" s="71">
        <v>2</v>
      </c>
      <c r="RV18" s="71">
        <v>0</v>
      </c>
      <c r="RW18" s="71">
        <v>1</v>
      </c>
      <c r="RX18" s="71">
        <v>0</v>
      </c>
      <c r="RY18" s="71">
        <v>0</v>
      </c>
      <c r="RZ18" s="71">
        <v>0</v>
      </c>
      <c r="SA18" s="71">
        <v>0</v>
      </c>
      <c r="SB18" s="71">
        <v>0</v>
      </c>
      <c r="SC18" s="71">
        <v>3</v>
      </c>
      <c r="SD18" s="71">
        <v>4</v>
      </c>
      <c r="SE18" s="71">
        <v>0</v>
      </c>
      <c r="SF18" s="71">
        <v>1</v>
      </c>
      <c r="SG18" s="71">
        <v>0</v>
      </c>
      <c r="SH18" s="71">
        <v>0</v>
      </c>
    </row>
    <row r="19" spans="1:502">
      <c r="A19" s="16" t="s">
        <v>2211</v>
      </c>
      <c r="B19" s="70">
        <v>11</v>
      </c>
      <c r="C19" s="70">
        <v>11</v>
      </c>
      <c r="D19" s="70">
        <v>1</v>
      </c>
      <c r="E19" s="70">
        <v>2014</v>
      </c>
      <c r="F19" s="70" t="s">
        <v>181</v>
      </c>
      <c r="G19" s="1073" t="s">
        <v>2200</v>
      </c>
      <c r="H19" s="70" t="s">
        <v>2201</v>
      </c>
      <c r="I19" s="1066"/>
      <c r="J19" s="73">
        <v>0</v>
      </c>
      <c r="K19" s="73">
        <v>0</v>
      </c>
      <c r="L19" s="73">
        <v>0</v>
      </c>
      <c r="M19" s="73">
        <v>0</v>
      </c>
      <c r="N19" s="73">
        <v>0</v>
      </c>
      <c r="O19" s="73">
        <v>0</v>
      </c>
      <c r="P19" s="73">
        <v>0</v>
      </c>
      <c r="Q19" s="73">
        <v>0</v>
      </c>
      <c r="R19" s="73">
        <v>10.605</v>
      </c>
      <c r="S19" s="73">
        <v>0</v>
      </c>
      <c r="T19" s="73">
        <v>0</v>
      </c>
      <c r="U19" s="73">
        <v>0</v>
      </c>
      <c r="V19" s="73">
        <v>0</v>
      </c>
      <c r="W19" s="73">
        <v>0</v>
      </c>
      <c r="X19" s="73">
        <v>18.346</v>
      </c>
      <c r="Y19" s="73">
        <v>3.5739999999999998</v>
      </c>
      <c r="Z19" s="73">
        <v>0</v>
      </c>
      <c r="AA19" s="73">
        <v>0</v>
      </c>
      <c r="AB19" s="73">
        <v>0</v>
      </c>
      <c r="AC19" s="73">
        <v>0</v>
      </c>
      <c r="AD19" s="73">
        <v>42.625</v>
      </c>
      <c r="AE19" s="73">
        <v>75.174000000000007</v>
      </c>
      <c r="AF19" s="73">
        <v>0</v>
      </c>
      <c r="AG19" s="73">
        <v>0</v>
      </c>
      <c r="AH19" s="73">
        <v>0</v>
      </c>
      <c r="AI19" s="73">
        <v>0</v>
      </c>
      <c r="AJ19" s="73">
        <v>4.4790000000000001</v>
      </c>
      <c r="AK19" s="73">
        <v>0</v>
      </c>
      <c r="AL19" s="73">
        <v>0</v>
      </c>
      <c r="AM19" s="73">
        <v>0</v>
      </c>
      <c r="AN19" s="73">
        <v>0</v>
      </c>
      <c r="AO19" s="73">
        <v>0</v>
      </c>
      <c r="AP19" s="73">
        <v>0.40799999999999997</v>
      </c>
      <c r="AQ19" s="73">
        <v>0</v>
      </c>
      <c r="AR19" s="73">
        <v>0</v>
      </c>
      <c r="AS19" s="73">
        <v>79.438999999999993</v>
      </c>
      <c r="AT19" s="73">
        <v>0</v>
      </c>
      <c r="AU19" s="73">
        <v>0</v>
      </c>
      <c r="AV19" s="73">
        <v>6.359</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5.0039999999999996</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44.619</v>
      </c>
      <c r="CM19" s="73">
        <v>0</v>
      </c>
      <c r="CN19" s="73">
        <v>25.67</v>
      </c>
      <c r="CO19" s="73">
        <v>0</v>
      </c>
      <c r="CP19" s="73">
        <v>0</v>
      </c>
      <c r="CQ19" s="73">
        <v>0</v>
      </c>
      <c r="CR19" s="73">
        <v>0</v>
      </c>
      <c r="CS19" s="73">
        <v>70.215000000000003</v>
      </c>
      <c r="CT19" s="73">
        <v>0</v>
      </c>
      <c r="CU19" s="73">
        <v>0</v>
      </c>
      <c r="CV19" s="73">
        <v>0</v>
      </c>
      <c r="CW19" s="73">
        <v>0</v>
      </c>
      <c r="CX19" s="73">
        <v>0</v>
      </c>
      <c r="CY19" s="73">
        <v>0</v>
      </c>
      <c r="CZ19" s="73">
        <v>0</v>
      </c>
      <c r="DA19" s="73">
        <v>0</v>
      </c>
      <c r="DB19" s="73">
        <v>0</v>
      </c>
      <c r="DC19" s="73">
        <v>0</v>
      </c>
      <c r="DD19" s="73">
        <v>0</v>
      </c>
      <c r="DE19" s="73">
        <v>0</v>
      </c>
      <c r="DF19" s="73">
        <v>0</v>
      </c>
      <c r="DG19" s="73">
        <v>0.40799999999999997</v>
      </c>
      <c r="DH19" s="73">
        <v>0</v>
      </c>
      <c r="DI19" s="73">
        <v>0</v>
      </c>
      <c r="DJ19" s="73">
        <v>0</v>
      </c>
      <c r="DK19" s="73">
        <v>0</v>
      </c>
      <c r="DL19" s="73">
        <v>0</v>
      </c>
      <c r="DM19" s="73">
        <v>0</v>
      </c>
      <c r="DN19" s="73">
        <v>0</v>
      </c>
      <c r="DO19" s="73">
        <v>0</v>
      </c>
      <c r="DP19" s="73">
        <v>0</v>
      </c>
      <c r="DQ19" s="73">
        <v>0</v>
      </c>
      <c r="DR19" s="73">
        <v>0</v>
      </c>
      <c r="DS19" s="73">
        <v>10.605</v>
      </c>
      <c r="DT19" s="73">
        <v>0</v>
      </c>
      <c r="DU19" s="73">
        <v>0</v>
      </c>
      <c r="DV19" s="73">
        <v>0</v>
      </c>
      <c r="DW19" s="73">
        <v>0</v>
      </c>
      <c r="DX19" s="73">
        <v>0</v>
      </c>
      <c r="DY19" s="73">
        <v>18.346</v>
      </c>
      <c r="DZ19" s="73">
        <v>3.5739999999999998</v>
      </c>
      <c r="EA19" s="73">
        <v>0</v>
      </c>
      <c r="EB19" s="73">
        <v>0</v>
      </c>
      <c r="EC19" s="73">
        <v>0</v>
      </c>
      <c r="ED19" s="73">
        <v>0</v>
      </c>
      <c r="EE19" s="73">
        <v>42.625</v>
      </c>
      <c r="EF19" s="73">
        <v>75.174000000000007</v>
      </c>
      <c r="EG19" s="73">
        <v>0</v>
      </c>
      <c r="EH19" s="73">
        <v>0</v>
      </c>
      <c r="EI19" s="73">
        <v>0</v>
      </c>
      <c r="EJ19" s="73">
        <v>0</v>
      </c>
      <c r="EK19" s="73">
        <v>4.4790000000000001</v>
      </c>
      <c r="EL19" s="73">
        <v>0</v>
      </c>
      <c r="EM19" s="73">
        <v>0</v>
      </c>
      <c r="EN19" s="73">
        <v>0</v>
      </c>
      <c r="EO19" s="73">
        <v>0</v>
      </c>
      <c r="EP19" s="73">
        <v>0</v>
      </c>
      <c r="EQ19" s="73">
        <v>0</v>
      </c>
      <c r="ER19" s="73">
        <v>0</v>
      </c>
      <c r="ES19" s="73">
        <v>0</v>
      </c>
      <c r="ET19" s="73">
        <v>79.438999999999993</v>
      </c>
      <c r="EU19" s="73">
        <v>0</v>
      </c>
      <c r="EV19" s="73">
        <v>0</v>
      </c>
      <c r="EW19" s="73">
        <v>6.359</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5.0039999999999996</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44.619</v>
      </c>
      <c r="GN19" s="73">
        <v>0</v>
      </c>
      <c r="GO19" s="73">
        <v>25.67</v>
      </c>
      <c r="GP19" s="73">
        <v>0</v>
      </c>
      <c r="GQ19" s="73">
        <v>0</v>
      </c>
      <c r="GR19" s="73">
        <v>0</v>
      </c>
      <c r="GS19" s="73">
        <v>0</v>
      </c>
      <c r="GT19" s="73">
        <v>70.215000000000003</v>
      </c>
      <c r="GU19" s="73">
        <v>0</v>
      </c>
      <c r="GV19" s="73">
        <v>0</v>
      </c>
      <c r="GW19" s="73">
        <v>0</v>
      </c>
      <c r="GX19" s="73">
        <v>0</v>
      </c>
      <c r="GY19" s="73">
        <v>0</v>
      </c>
      <c r="GZ19" s="73">
        <v>0</v>
      </c>
      <c r="HA19" s="73">
        <v>0</v>
      </c>
      <c r="HB19" s="73">
        <v>0</v>
      </c>
      <c r="HC19" s="73">
        <v>0</v>
      </c>
      <c r="HD19" s="73">
        <v>0</v>
      </c>
      <c r="HE19" s="73">
        <v>0</v>
      </c>
      <c r="HF19" s="73">
        <v>0.40799999999999997</v>
      </c>
      <c r="HG19" s="73">
        <v>0</v>
      </c>
      <c r="HH19" s="73">
        <v>0</v>
      </c>
      <c r="HI19" s="73">
        <v>0</v>
      </c>
      <c r="HJ19" s="73">
        <v>0</v>
      </c>
      <c r="HK19" s="73">
        <v>154.803</v>
      </c>
      <c r="HL19" s="73">
        <v>79.438999999999993</v>
      </c>
      <c r="HM19" s="73">
        <v>6.359</v>
      </c>
      <c r="HN19" s="73">
        <v>0</v>
      </c>
      <c r="HO19" s="73">
        <v>5.0039999999999996</v>
      </c>
      <c r="HP19" s="73">
        <v>0</v>
      </c>
      <c r="HQ19" s="73">
        <v>0</v>
      </c>
      <c r="HR19" s="73">
        <v>0</v>
      </c>
      <c r="HS19" s="73">
        <v>0</v>
      </c>
      <c r="HT19" s="73">
        <v>0</v>
      </c>
      <c r="HU19" s="73">
        <v>44.619</v>
      </c>
      <c r="HV19" s="73">
        <v>25.67</v>
      </c>
      <c r="HW19" s="73">
        <v>0</v>
      </c>
      <c r="HX19" s="73">
        <v>70.215000000000003</v>
      </c>
      <c r="HY19" s="73">
        <v>0</v>
      </c>
      <c r="HZ19" s="73">
        <v>0</v>
      </c>
      <c r="IA19" s="73">
        <v>0.40799999999999997</v>
      </c>
      <c r="IB19" s="73">
        <v>0</v>
      </c>
      <c r="IC19" s="73">
        <v>0</v>
      </c>
      <c r="ID19" s="73">
        <v>0</v>
      </c>
      <c r="IE19" s="73">
        <v>0</v>
      </c>
      <c r="IF19" s="73">
        <v>154.803</v>
      </c>
      <c r="IG19" s="73">
        <v>79.846999999999994</v>
      </c>
      <c r="IH19" s="73">
        <v>6.359</v>
      </c>
      <c r="II19" s="73">
        <v>0</v>
      </c>
      <c r="IJ19" s="73">
        <v>5.0039999999999996</v>
      </c>
      <c r="IK19" s="73">
        <v>0</v>
      </c>
      <c r="IL19" s="73">
        <v>0</v>
      </c>
      <c r="IM19" s="73">
        <v>0</v>
      </c>
      <c r="IN19" s="73">
        <v>0</v>
      </c>
      <c r="IO19" s="73">
        <v>0</v>
      </c>
      <c r="IP19" s="73">
        <v>44.619</v>
      </c>
      <c r="IQ19" s="73">
        <v>25.67</v>
      </c>
      <c r="IR19" s="73">
        <v>0</v>
      </c>
      <c r="IS19" s="73">
        <v>70.215000000000003</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1</v>
      </c>
      <c r="JL19" s="71">
        <v>1</v>
      </c>
      <c r="JM19" s="71">
        <v>0</v>
      </c>
      <c r="JN19" s="71">
        <v>0</v>
      </c>
      <c r="JO19" s="71">
        <v>0</v>
      </c>
      <c r="JP19" s="71">
        <v>0</v>
      </c>
      <c r="JQ19" s="71">
        <v>1</v>
      </c>
      <c r="JR19" s="71">
        <v>3</v>
      </c>
      <c r="JS19" s="71">
        <v>0</v>
      </c>
      <c r="JT19" s="71">
        <v>0</v>
      </c>
      <c r="JU19" s="71">
        <v>0</v>
      </c>
      <c r="JV19" s="71">
        <v>0</v>
      </c>
      <c r="JW19" s="71">
        <v>1</v>
      </c>
      <c r="JX19" s="71">
        <v>0</v>
      </c>
      <c r="JY19" s="71">
        <v>0</v>
      </c>
      <c r="JZ19" s="71">
        <v>0</v>
      </c>
      <c r="KA19" s="71">
        <v>0</v>
      </c>
      <c r="KB19" s="71">
        <v>0</v>
      </c>
      <c r="KC19" s="71">
        <v>1</v>
      </c>
      <c r="KD19" s="71">
        <v>0</v>
      </c>
      <c r="KE19" s="71">
        <v>0</v>
      </c>
      <c r="KF19" s="71">
        <v>2</v>
      </c>
      <c r="KG19" s="71">
        <v>0</v>
      </c>
      <c r="KH19" s="71">
        <v>0</v>
      </c>
      <c r="KI19" s="71">
        <v>1</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3</v>
      </c>
      <c r="LZ19" s="71">
        <v>0</v>
      </c>
      <c r="MA19" s="71">
        <v>3</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1</v>
      </c>
      <c r="NM19" s="71">
        <v>1</v>
      </c>
      <c r="NN19" s="71">
        <v>0</v>
      </c>
      <c r="NO19" s="71">
        <v>0</v>
      </c>
      <c r="NP19" s="71">
        <v>0</v>
      </c>
      <c r="NQ19" s="71">
        <v>0</v>
      </c>
      <c r="NR19" s="71">
        <v>1</v>
      </c>
      <c r="NS19" s="71">
        <v>3</v>
      </c>
      <c r="NT19" s="71">
        <v>0</v>
      </c>
      <c r="NU19" s="71">
        <v>0</v>
      </c>
      <c r="NV19" s="71">
        <v>0</v>
      </c>
      <c r="NW19" s="71">
        <v>0</v>
      </c>
      <c r="NX19" s="71">
        <v>1</v>
      </c>
      <c r="NY19" s="71">
        <v>0</v>
      </c>
      <c r="NZ19" s="71">
        <v>0</v>
      </c>
      <c r="OA19" s="71">
        <v>0</v>
      </c>
      <c r="OB19" s="71">
        <v>0</v>
      </c>
      <c r="OC19" s="71">
        <v>0</v>
      </c>
      <c r="OD19" s="71">
        <v>0</v>
      </c>
      <c r="OE19" s="71">
        <v>0</v>
      </c>
      <c r="OF19" s="71">
        <v>0</v>
      </c>
      <c r="OG19" s="71">
        <v>2</v>
      </c>
      <c r="OH19" s="71">
        <v>0</v>
      </c>
      <c r="OI19" s="71">
        <v>0</v>
      </c>
      <c r="OJ19" s="71">
        <v>1</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3</v>
      </c>
      <c r="QA19" s="71">
        <v>0</v>
      </c>
      <c r="QB19" s="71">
        <v>3</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8</v>
      </c>
      <c r="QY19" s="71">
        <v>2</v>
      </c>
      <c r="QZ19" s="71">
        <v>1</v>
      </c>
      <c r="RA19" s="71">
        <v>0</v>
      </c>
      <c r="RB19" s="71">
        <v>1</v>
      </c>
      <c r="RC19" s="71">
        <v>0</v>
      </c>
      <c r="RD19" s="71">
        <v>0</v>
      </c>
      <c r="RE19" s="71">
        <v>0</v>
      </c>
      <c r="RF19" s="71">
        <v>0</v>
      </c>
      <c r="RG19" s="71">
        <v>0</v>
      </c>
      <c r="RH19" s="71">
        <v>3</v>
      </c>
      <c r="RI19" s="71">
        <v>3</v>
      </c>
      <c r="RJ19" s="71">
        <v>0</v>
      </c>
      <c r="RK19" s="71">
        <v>1</v>
      </c>
      <c r="RL19" s="71">
        <v>0</v>
      </c>
      <c r="RM19" s="71">
        <v>0</v>
      </c>
      <c r="RN19" s="71">
        <v>1</v>
      </c>
      <c r="RO19" s="71">
        <v>0</v>
      </c>
      <c r="RP19" s="71">
        <v>0</v>
      </c>
      <c r="RQ19" s="71">
        <v>0</v>
      </c>
      <c r="RR19" s="71">
        <v>0</v>
      </c>
      <c r="RS19" s="71">
        <v>8</v>
      </c>
      <c r="RT19" s="71">
        <v>3</v>
      </c>
      <c r="RU19" s="71">
        <v>1</v>
      </c>
      <c r="RV19" s="71">
        <v>0</v>
      </c>
      <c r="RW19" s="71">
        <v>1</v>
      </c>
      <c r="RX19" s="71">
        <v>0</v>
      </c>
      <c r="RY19" s="71">
        <v>0</v>
      </c>
      <c r="RZ19" s="71">
        <v>0</v>
      </c>
      <c r="SA19" s="71">
        <v>0</v>
      </c>
      <c r="SB19" s="71">
        <v>0</v>
      </c>
      <c r="SC19" s="71">
        <v>3</v>
      </c>
      <c r="SD19" s="71">
        <v>3</v>
      </c>
      <c r="SE19" s="71">
        <v>0</v>
      </c>
      <c r="SF19" s="71">
        <v>1</v>
      </c>
      <c r="SG19" s="71">
        <v>0</v>
      </c>
      <c r="SH19" s="71">
        <v>0</v>
      </c>
    </row>
    <row r="20" spans="1:502">
      <c r="A20" s="16" t="s">
        <v>2212</v>
      </c>
      <c r="B20" s="70">
        <v>12</v>
      </c>
      <c r="C20" s="70">
        <v>12</v>
      </c>
      <c r="D20" s="70">
        <v>1</v>
      </c>
      <c r="E20" s="70">
        <v>2015</v>
      </c>
      <c r="F20" s="70" t="s">
        <v>182</v>
      </c>
      <c r="G20" s="1073" t="s">
        <v>2200</v>
      </c>
      <c r="H20" s="70" t="s">
        <v>2201</v>
      </c>
      <c r="I20" s="1066"/>
      <c r="J20" s="73">
        <v>0</v>
      </c>
      <c r="K20" s="73">
        <v>0</v>
      </c>
      <c r="L20" s="73">
        <v>0</v>
      </c>
      <c r="M20" s="73">
        <v>0</v>
      </c>
      <c r="N20" s="73">
        <v>0</v>
      </c>
      <c r="O20" s="73">
        <v>0</v>
      </c>
      <c r="P20" s="73">
        <v>0</v>
      </c>
      <c r="Q20" s="73">
        <v>0</v>
      </c>
      <c r="R20" s="73">
        <v>10.179</v>
      </c>
      <c r="S20" s="73">
        <v>0</v>
      </c>
      <c r="T20" s="73">
        <v>0</v>
      </c>
      <c r="U20" s="73">
        <v>0</v>
      </c>
      <c r="V20" s="73">
        <v>0</v>
      </c>
      <c r="W20" s="73">
        <v>0</v>
      </c>
      <c r="X20" s="73">
        <v>17.149000000000001</v>
      </c>
      <c r="Y20" s="73">
        <v>3.4609999999999999</v>
      </c>
      <c r="Z20" s="73">
        <v>0</v>
      </c>
      <c r="AA20" s="73">
        <v>0</v>
      </c>
      <c r="AB20" s="73">
        <v>0</v>
      </c>
      <c r="AC20" s="73">
        <v>0</v>
      </c>
      <c r="AD20" s="73">
        <v>43.981999999999999</v>
      </c>
      <c r="AE20" s="73">
        <v>71.147999999999996</v>
      </c>
      <c r="AF20" s="73">
        <v>0</v>
      </c>
      <c r="AG20" s="73">
        <v>0</v>
      </c>
      <c r="AH20" s="73">
        <v>0</v>
      </c>
      <c r="AI20" s="73">
        <v>0</v>
      </c>
      <c r="AJ20" s="73">
        <v>4.2519999999999998</v>
      </c>
      <c r="AK20" s="73">
        <v>0</v>
      </c>
      <c r="AL20" s="73">
        <v>0</v>
      </c>
      <c r="AM20" s="73">
        <v>0</v>
      </c>
      <c r="AN20" s="73">
        <v>0</v>
      </c>
      <c r="AO20" s="73">
        <v>0</v>
      </c>
      <c r="AP20" s="73">
        <v>0.434</v>
      </c>
      <c r="AQ20" s="73">
        <v>0</v>
      </c>
      <c r="AR20" s="73">
        <v>0</v>
      </c>
      <c r="AS20" s="73">
        <v>75.941000000000003</v>
      </c>
      <c r="AT20" s="73">
        <v>0</v>
      </c>
      <c r="AU20" s="73">
        <v>0</v>
      </c>
      <c r="AV20" s="73">
        <v>6.1920000000000002</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4.7560000000000002</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42.664999999999999</v>
      </c>
      <c r="CM20" s="73">
        <v>0</v>
      </c>
      <c r="CN20" s="73">
        <v>24.46</v>
      </c>
      <c r="CO20" s="73">
        <v>0</v>
      </c>
      <c r="CP20" s="73">
        <v>0</v>
      </c>
      <c r="CQ20" s="73">
        <v>0</v>
      </c>
      <c r="CR20" s="73">
        <v>0</v>
      </c>
      <c r="CS20" s="73">
        <v>65.454999999999998</v>
      </c>
      <c r="CT20" s="73">
        <v>0</v>
      </c>
      <c r="CU20" s="73">
        <v>0</v>
      </c>
      <c r="CV20" s="73">
        <v>0</v>
      </c>
      <c r="CW20" s="73">
        <v>0</v>
      </c>
      <c r="CX20" s="73">
        <v>0</v>
      </c>
      <c r="CY20" s="73">
        <v>0</v>
      </c>
      <c r="CZ20" s="73">
        <v>0</v>
      </c>
      <c r="DA20" s="73">
        <v>0</v>
      </c>
      <c r="DB20" s="73">
        <v>0</v>
      </c>
      <c r="DC20" s="73">
        <v>0</v>
      </c>
      <c r="DD20" s="73">
        <v>0</v>
      </c>
      <c r="DE20" s="73">
        <v>0</v>
      </c>
      <c r="DF20" s="73">
        <v>0</v>
      </c>
      <c r="DG20" s="73">
        <v>0.434</v>
      </c>
      <c r="DH20" s="73">
        <v>0</v>
      </c>
      <c r="DI20" s="73">
        <v>0</v>
      </c>
      <c r="DJ20" s="73">
        <v>0</v>
      </c>
      <c r="DK20" s="73">
        <v>0</v>
      </c>
      <c r="DL20" s="73">
        <v>0</v>
      </c>
      <c r="DM20" s="73">
        <v>0</v>
      </c>
      <c r="DN20" s="73">
        <v>0</v>
      </c>
      <c r="DO20" s="73">
        <v>0</v>
      </c>
      <c r="DP20" s="73">
        <v>0</v>
      </c>
      <c r="DQ20" s="73">
        <v>0</v>
      </c>
      <c r="DR20" s="73">
        <v>0</v>
      </c>
      <c r="DS20" s="73">
        <v>10.179</v>
      </c>
      <c r="DT20" s="73">
        <v>0</v>
      </c>
      <c r="DU20" s="73">
        <v>0</v>
      </c>
      <c r="DV20" s="73">
        <v>0</v>
      </c>
      <c r="DW20" s="73">
        <v>0</v>
      </c>
      <c r="DX20" s="73">
        <v>0</v>
      </c>
      <c r="DY20" s="73">
        <v>17.149000000000001</v>
      </c>
      <c r="DZ20" s="73">
        <v>3.4609999999999999</v>
      </c>
      <c r="EA20" s="73">
        <v>0</v>
      </c>
      <c r="EB20" s="73">
        <v>0</v>
      </c>
      <c r="EC20" s="73">
        <v>0</v>
      </c>
      <c r="ED20" s="73">
        <v>0</v>
      </c>
      <c r="EE20" s="73">
        <v>43.981999999999999</v>
      </c>
      <c r="EF20" s="73">
        <v>71.147999999999996</v>
      </c>
      <c r="EG20" s="73">
        <v>0</v>
      </c>
      <c r="EH20" s="73">
        <v>0</v>
      </c>
      <c r="EI20" s="73">
        <v>0</v>
      </c>
      <c r="EJ20" s="73">
        <v>0</v>
      </c>
      <c r="EK20" s="73">
        <v>4.2519999999999998</v>
      </c>
      <c r="EL20" s="73">
        <v>0</v>
      </c>
      <c r="EM20" s="73">
        <v>0</v>
      </c>
      <c r="EN20" s="73">
        <v>0</v>
      </c>
      <c r="EO20" s="73">
        <v>0</v>
      </c>
      <c r="EP20" s="73">
        <v>0</v>
      </c>
      <c r="EQ20" s="73">
        <v>0</v>
      </c>
      <c r="ER20" s="73">
        <v>0</v>
      </c>
      <c r="ES20" s="73">
        <v>0</v>
      </c>
      <c r="ET20" s="73">
        <v>75.941000000000003</v>
      </c>
      <c r="EU20" s="73">
        <v>0</v>
      </c>
      <c r="EV20" s="73">
        <v>0</v>
      </c>
      <c r="EW20" s="73">
        <v>6.1920000000000002</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4.7560000000000002</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42.664999999999999</v>
      </c>
      <c r="GN20" s="73">
        <v>0</v>
      </c>
      <c r="GO20" s="73">
        <v>24.46</v>
      </c>
      <c r="GP20" s="73">
        <v>0</v>
      </c>
      <c r="GQ20" s="73">
        <v>0</v>
      </c>
      <c r="GR20" s="73">
        <v>0</v>
      </c>
      <c r="GS20" s="73">
        <v>0</v>
      </c>
      <c r="GT20" s="73">
        <v>65.454999999999998</v>
      </c>
      <c r="GU20" s="73">
        <v>0</v>
      </c>
      <c r="GV20" s="73">
        <v>0</v>
      </c>
      <c r="GW20" s="73">
        <v>0</v>
      </c>
      <c r="GX20" s="73">
        <v>0</v>
      </c>
      <c r="GY20" s="73">
        <v>0</v>
      </c>
      <c r="GZ20" s="73">
        <v>0</v>
      </c>
      <c r="HA20" s="73">
        <v>0</v>
      </c>
      <c r="HB20" s="73">
        <v>0</v>
      </c>
      <c r="HC20" s="73">
        <v>0</v>
      </c>
      <c r="HD20" s="73">
        <v>0</v>
      </c>
      <c r="HE20" s="73">
        <v>0</v>
      </c>
      <c r="HF20" s="73">
        <v>0.434</v>
      </c>
      <c r="HG20" s="73">
        <v>0</v>
      </c>
      <c r="HH20" s="73">
        <v>0</v>
      </c>
      <c r="HI20" s="73">
        <v>0</v>
      </c>
      <c r="HJ20" s="73">
        <v>0</v>
      </c>
      <c r="HK20" s="73">
        <v>150.17099999999999</v>
      </c>
      <c r="HL20" s="73">
        <v>75.941000000000003</v>
      </c>
      <c r="HM20" s="73">
        <v>6.1920000000000002</v>
      </c>
      <c r="HN20" s="73">
        <v>0</v>
      </c>
      <c r="HO20" s="73">
        <v>4.7560000000000002</v>
      </c>
      <c r="HP20" s="73">
        <v>0</v>
      </c>
      <c r="HQ20" s="73">
        <v>0</v>
      </c>
      <c r="HR20" s="73">
        <v>0</v>
      </c>
      <c r="HS20" s="73">
        <v>0</v>
      </c>
      <c r="HT20" s="73">
        <v>0</v>
      </c>
      <c r="HU20" s="73">
        <v>42.664999999999999</v>
      </c>
      <c r="HV20" s="73">
        <v>24.46</v>
      </c>
      <c r="HW20" s="73">
        <v>0</v>
      </c>
      <c r="HX20" s="73">
        <v>65.454999999999998</v>
      </c>
      <c r="HY20" s="73">
        <v>0</v>
      </c>
      <c r="HZ20" s="73">
        <v>0</v>
      </c>
      <c r="IA20" s="73">
        <v>0.434</v>
      </c>
      <c r="IB20" s="73">
        <v>0</v>
      </c>
      <c r="IC20" s="73">
        <v>0</v>
      </c>
      <c r="ID20" s="73">
        <v>0</v>
      </c>
      <c r="IE20" s="73">
        <v>0</v>
      </c>
      <c r="IF20" s="73">
        <v>150.17099999999999</v>
      </c>
      <c r="IG20" s="73">
        <v>76.375</v>
      </c>
      <c r="IH20" s="73">
        <v>6.1920000000000002</v>
      </c>
      <c r="II20" s="73">
        <v>0</v>
      </c>
      <c r="IJ20" s="73">
        <v>4.7560000000000002</v>
      </c>
      <c r="IK20" s="73">
        <v>0</v>
      </c>
      <c r="IL20" s="73">
        <v>0</v>
      </c>
      <c r="IM20" s="73">
        <v>0</v>
      </c>
      <c r="IN20" s="73">
        <v>0</v>
      </c>
      <c r="IO20" s="73">
        <v>0</v>
      </c>
      <c r="IP20" s="73">
        <v>42.664999999999999</v>
      </c>
      <c r="IQ20" s="73">
        <v>24.46</v>
      </c>
      <c r="IR20" s="73">
        <v>0</v>
      </c>
      <c r="IS20" s="73">
        <v>65.454999999999998</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1</v>
      </c>
      <c r="JL20" s="71">
        <v>1</v>
      </c>
      <c r="JM20" s="71">
        <v>0</v>
      </c>
      <c r="JN20" s="71">
        <v>0</v>
      </c>
      <c r="JO20" s="71">
        <v>0</v>
      </c>
      <c r="JP20" s="71">
        <v>0</v>
      </c>
      <c r="JQ20" s="71">
        <v>1</v>
      </c>
      <c r="JR20" s="71">
        <v>3</v>
      </c>
      <c r="JS20" s="71">
        <v>0</v>
      </c>
      <c r="JT20" s="71">
        <v>0</v>
      </c>
      <c r="JU20" s="71">
        <v>0</v>
      </c>
      <c r="JV20" s="71">
        <v>0</v>
      </c>
      <c r="JW20" s="71">
        <v>1</v>
      </c>
      <c r="JX20" s="71">
        <v>0</v>
      </c>
      <c r="JY20" s="71">
        <v>0</v>
      </c>
      <c r="JZ20" s="71">
        <v>0</v>
      </c>
      <c r="KA20" s="71">
        <v>0</v>
      </c>
      <c r="KB20" s="71">
        <v>0</v>
      </c>
      <c r="KC20" s="71">
        <v>1</v>
      </c>
      <c r="KD20" s="71">
        <v>0</v>
      </c>
      <c r="KE20" s="71">
        <v>0</v>
      </c>
      <c r="KF20" s="71">
        <v>3</v>
      </c>
      <c r="KG20" s="71">
        <v>0</v>
      </c>
      <c r="KH20" s="71">
        <v>0</v>
      </c>
      <c r="KI20" s="71">
        <v>1</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3</v>
      </c>
      <c r="LZ20" s="71">
        <v>0</v>
      </c>
      <c r="MA20" s="71">
        <v>3</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1</v>
      </c>
      <c r="NM20" s="71">
        <v>1</v>
      </c>
      <c r="NN20" s="71">
        <v>0</v>
      </c>
      <c r="NO20" s="71">
        <v>0</v>
      </c>
      <c r="NP20" s="71">
        <v>0</v>
      </c>
      <c r="NQ20" s="71">
        <v>0</v>
      </c>
      <c r="NR20" s="71">
        <v>1</v>
      </c>
      <c r="NS20" s="71">
        <v>3</v>
      </c>
      <c r="NT20" s="71">
        <v>0</v>
      </c>
      <c r="NU20" s="71">
        <v>0</v>
      </c>
      <c r="NV20" s="71">
        <v>0</v>
      </c>
      <c r="NW20" s="71">
        <v>0</v>
      </c>
      <c r="NX20" s="71">
        <v>1</v>
      </c>
      <c r="NY20" s="71">
        <v>0</v>
      </c>
      <c r="NZ20" s="71">
        <v>0</v>
      </c>
      <c r="OA20" s="71">
        <v>0</v>
      </c>
      <c r="OB20" s="71">
        <v>0</v>
      </c>
      <c r="OC20" s="71">
        <v>0</v>
      </c>
      <c r="OD20" s="71">
        <v>0</v>
      </c>
      <c r="OE20" s="71">
        <v>0</v>
      </c>
      <c r="OF20" s="71">
        <v>0</v>
      </c>
      <c r="OG20" s="71">
        <v>3</v>
      </c>
      <c r="OH20" s="71">
        <v>0</v>
      </c>
      <c r="OI20" s="71">
        <v>0</v>
      </c>
      <c r="OJ20" s="71">
        <v>1</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3</v>
      </c>
      <c r="QA20" s="71">
        <v>0</v>
      </c>
      <c r="QB20" s="71">
        <v>3</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8</v>
      </c>
      <c r="QY20" s="71">
        <v>3</v>
      </c>
      <c r="QZ20" s="71">
        <v>1</v>
      </c>
      <c r="RA20" s="71">
        <v>0</v>
      </c>
      <c r="RB20" s="71">
        <v>1</v>
      </c>
      <c r="RC20" s="71">
        <v>0</v>
      </c>
      <c r="RD20" s="71">
        <v>0</v>
      </c>
      <c r="RE20" s="71">
        <v>0</v>
      </c>
      <c r="RF20" s="71">
        <v>0</v>
      </c>
      <c r="RG20" s="71">
        <v>0</v>
      </c>
      <c r="RH20" s="71">
        <v>3</v>
      </c>
      <c r="RI20" s="71">
        <v>3</v>
      </c>
      <c r="RJ20" s="71">
        <v>0</v>
      </c>
      <c r="RK20" s="71">
        <v>1</v>
      </c>
      <c r="RL20" s="71">
        <v>0</v>
      </c>
      <c r="RM20" s="71">
        <v>0</v>
      </c>
      <c r="RN20" s="71">
        <v>1</v>
      </c>
      <c r="RO20" s="71">
        <v>0</v>
      </c>
      <c r="RP20" s="71">
        <v>0</v>
      </c>
      <c r="RQ20" s="71">
        <v>0</v>
      </c>
      <c r="RR20" s="71">
        <v>0</v>
      </c>
      <c r="RS20" s="71">
        <v>8</v>
      </c>
      <c r="RT20" s="71">
        <v>4</v>
      </c>
      <c r="RU20" s="71">
        <v>1</v>
      </c>
      <c r="RV20" s="71">
        <v>0</v>
      </c>
      <c r="RW20" s="71">
        <v>1</v>
      </c>
      <c r="RX20" s="71">
        <v>0</v>
      </c>
      <c r="RY20" s="71">
        <v>0</v>
      </c>
      <c r="RZ20" s="71">
        <v>0</v>
      </c>
      <c r="SA20" s="71">
        <v>0</v>
      </c>
      <c r="SB20" s="71">
        <v>0</v>
      </c>
      <c r="SC20" s="71">
        <v>3</v>
      </c>
      <c r="SD20" s="71">
        <v>3</v>
      </c>
      <c r="SE20" s="71">
        <v>0</v>
      </c>
      <c r="SF20" s="71">
        <v>1</v>
      </c>
      <c r="SG20" s="71">
        <v>0</v>
      </c>
      <c r="SH20" s="71">
        <v>0</v>
      </c>
    </row>
    <row r="21" spans="1:502">
      <c r="A21" s="16" t="s">
        <v>2213</v>
      </c>
      <c r="B21" s="70">
        <v>13</v>
      </c>
      <c r="C21" s="70">
        <v>13</v>
      </c>
      <c r="D21" s="70">
        <v>1</v>
      </c>
      <c r="E21" s="70">
        <v>2016</v>
      </c>
      <c r="F21" s="70" t="s">
        <v>155</v>
      </c>
      <c r="G21" s="1073" t="s">
        <v>2200</v>
      </c>
      <c r="H21" s="70" t="s">
        <v>2201</v>
      </c>
      <c r="I21" s="1066"/>
      <c r="J21" s="73">
        <v>0</v>
      </c>
      <c r="K21" s="73">
        <v>0</v>
      </c>
      <c r="L21" s="73">
        <v>0</v>
      </c>
      <c r="M21" s="73">
        <v>0</v>
      </c>
      <c r="N21" s="73">
        <v>0</v>
      </c>
      <c r="O21" s="73">
        <v>0</v>
      </c>
      <c r="P21" s="73">
        <v>0</v>
      </c>
      <c r="Q21" s="73">
        <v>0</v>
      </c>
      <c r="R21" s="73">
        <v>10.287000000000001</v>
      </c>
      <c r="S21" s="73">
        <v>0</v>
      </c>
      <c r="T21" s="73">
        <v>0</v>
      </c>
      <c r="U21" s="73">
        <v>0</v>
      </c>
      <c r="V21" s="73">
        <v>0</v>
      </c>
      <c r="W21" s="73">
        <v>0</v>
      </c>
      <c r="X21" s="73">
        <v>19.414000000000001</v>
      </c>
      <c r="Y21" s="73">
        <v>3.714</v>
      </c>
      <c r="Z21" s="73">
        <v>0</v>
      </c>
      <c r="AA21" s="73">
        <v>0</v>
      </c>
      <c r="AB21" s="73">
        <v>0</v>
      </c>
      <c r="AC21" s="73">
        <v>0</v>
      </c>
      <c r="AD21" s="73">
        <v>42.4</v>
      </c>
      <c r="AE21" s="73">
        <v>73.918000000000006</v>
      </c>
      <c r="AF21" s="73">
        <v>0</v>
      </c>
      <c r="AG21" s="73">
        <v>0</v>
      </c>
      <c r="AH21" s="73">
        <v>0</v>
      </c>
      <c r="AI21" s="73">
        <v>0</v>
      </c>
      <c r="AJ21" s="73">
        <v>3.91</v>
      </c>
      <c r="AK21" s="73">
        <v>0</v>
      </c>
      <c r="AL21" s="73">
        <v>0</v>
      </c>
      <c r="AM21" s="73">
        <v>0</v>
      </c>
      <c r="AN21" s="73">
        <v>0</v>
      </c>
      <c r="AO21" s="73">
        <v>0</v>
      </c>
      <c r="AP21" s="73">
        <v>0.44500000000000001</v>
      </c>
      <c r="AQ21" s="73">
        <v>0</v>
      </c>
      <c r="AR21" s="73">
        <v>0</v>
      </c>
      <c r="AS21" s="73">
        <v>59.219000000000001</v>
      </c>
      <c r="AT21" s="73">
        <v>0</v>
      </c>
      <c r="AU21" s="73">
        <v>0</v>
      </c>
      <c r="AV21" s="73">
        <v>5.9480000000000004</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4.657</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42.03</v>
      </c>
      <c r="CM21" s="73">
        <v>0</v>
      </c>
      <c r="CN21" s="73">
        <v>23.276</v>
      </c>
      <c r="CO21" s="73">
        <v>0</v>
      </c>
      <c r="CP21" s="73">
        <v>0</v>
      </c>
      <c r="CQ21" s="73">
        <v>0</v>
      </c>
      <c r="CR21" s="73">
        <v>0</v>
      </c>
      <c r="CS21" s="73">
        <v>63.551000000000002</v>
      </c>
      <c r="CT21" s="73">
        <v>0</v>
      </c>
      <c r="CU21" s="73">
        <v>0</v>
      </c>
      <c r="CV21" s="73">
        <v>0</v>
      </c>
      <c r="CW21" s="73">
        <v>0</v>
      </c>
      <c r="CX21" s="73">
        <v>0</v>
      </c>
      <c r="CY21" s="73">
        <v>0</v>
      </c>
      <c r="CZ21" s="73">
        <v>0</v>
      </c>
      <c r="DA21" s="73">
        <v>0</v>
      </c>
      <c r="DB21" s="73">
        <v>0</v>
      </c>
      <c r="DC21" s="73">
        <v>0</v>
      </c>
      <c r="DD21" s="73">
        <v>0</v>
      </c>
      <c r="DE21" s="73">
        <v>0</v>
      </c>
      <c r="DF21" s="73">
        <v>0</v>
      </c>
      <c r="DG21" s="73">
        <v>0.44500000000000001</v>
      </c>
      <c r="DH21" s="73">
        <v>0</v>
      </c>
      <c r="DI21" s="73">
        <v>0</v>
      </c>
      <c r="DJ21" s="73">
        <v>0</v>
      </c>
      <c r="DK21" s="73">
        <v>0</v>
      </c>
      <c r="DL21" s="73">
        <v>0</v>
      </c>
      <c r="DM21" s="73">
        <v>0</v>
      </c>
      <c r="DN21" s="73">
        <v>0</v>
      </c>
      <c r="DO21" s="73">
        <v>0</v>
      </c>
      <c r="DP21" s="73">
        <v>0</v>
      </c>
      <c r="DQ21" s="73">
        <v>0</v>
      </c>
      <c r="DR21" s="73">
        <v>0</v>
      </c>
      <c r="DS21" s="73">
        <v>10.287000000000001</v>
      </c>
      <c r="DT21" s="73">
        <v>0</v>
      </c>
      <c r="DU21" s="73">
        <v>0</v>
      </c>
      <c r="DV21" s="73">
        <v>0</v>
      </c>
      <c r="DW21" s="73">
        <v>0</v>
      </c>
      <c r="DX21" s="73">
        <v>0</v>
      </c>
      <c r="DY21" s="73">
        <v>19.414000000000001</v>
      </c>
      <c r="DZ21" s="73">
        <v>3.714</v>
      </c>
      <c r="EA21" s="73">
        <v>0</v>
      </c>
      <c r="EB21" s="73">
        <v>0</v>
      </c>
      <c r="EC21" s="73">
        <v>0</v>
      </c>
      <c r="ED21" s="73">
        <v>0</v>
      </c>
      <c r="EE21" s="73">
        <v>42.4</v>
      </c>
      <c r="EF21" s="73">
        <v>73.918000000000006</v>
      </c>
      <c r="EG21" s="73">
        <v>0</v>
      </c>
      <c r="EH21" s="73">
        <v>0</v>
      </c>
      <c r="EI21" s="73">
        <v>0</v>
      </c>
      <c r="EJ21" s="73">
        <v>0</v>
      </c>
      <c r="EK21" s="73">
        <v>3.91</v>
      </c>
      <c r="EL21" s="73">
        <v>0</v>
      </c>
      <c r="EM21" s="73">
        <v>0</v>
      </c>
      <c r="EN21" s="73">
        <v>0</v>
      </c>
      <c r="EO21" s="73">
        <v>0</v>
      </c>
      <c r="EP21" s="73">
        <v>0</v>
      </c>
      <c r="EQ21" s="73">
        <v>0</v>
      </c>
      <c r="ER21" s="73">
        <v>0</v>
      </c>
      <c r="ES21" s="73">
        <v>0</v>
      </c>
      <c r="ET21" s="73">
        <v>59.219000000000001</v>
      </c>
      <c r="EU21" s="73">
        <v>0</v>
      </c>
      <c r="EV21" s="73">
        <v>0</v>
      </c>
      <c r="EW21" s="73">
        <v>5.9480000000000004</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4.657</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42.03</v>
      </c>
      <c r="GN21" s="73">
        <v>0</v>
      </c>
      <c r="GO21" s="73">
        <v>23.276</v>
      </c>
      <c r="GP21" s="73">
        <v>0</v>
      </c>
      <c r="GQ21" s="73">
        <v>0</v>
      </c>
      <c r="GR21" s="73">
        <v>0</v>
      </c>
      <c r="GS21" s="73">
        <v>0</v>
      </c>
      <c r="GT21" s="73">
        <v>63.551000000000002</v>
      </c>
      <c r="GU21" s="73">
        <v>0</v>
      </c>
      <c r="GV21" s="73">
        <v>0</v>
      </c>
      <c r="GW21" s="73">
        <v>0</v>
      </c>
      <c r="GX21" s="73">
        <v>0</v>
      </c>
      <c r="GY21" s="73">
        <v>0</v>
      </c>
      <c r="GZ21" s="73">
        <v>0</v>
      </c>
      <c r="HA21" s="73">
        <v>0</v>
      </c>
      <c r="HB21" s="73">
        <v>0</v>
      </c>
      <c r="HC21" s="73">
        <v>0</v>
      </c>
      <c r="HD21" s="73">
        <v>0</v>
      </c>
      <c r="HE21" s="73">
        <v>0</v>
      </c>
      <c r="HF21" s="73">
        <v>0.44500000000000001</v>
      </c>
      <c r="HG21" s="73">
        <v>0</v>
      </c>
      <c r="HH21" s="73">
        <v>0</v>
      </c>
      <c r="HI21" s="73">
        <v>0</v>
      </c>
      <c r="HJ21" s="73">
        <v>0</v>
      </c>
      <c r="HK21" s="73">
        <v>153.643</v>
      </c>
      <c r="HL21" s="73">
        <v>59.219000000000001</v>
      </c>
      <c r="HM21" s="73">
        <v>5.9480000000000004</v>
      </c>
      <c r="HN21" s="73">
        <v>0</v>
      </c>
      <c r="HO21" s="73">
        <v>4.657</v>
      </c>
      <c r="HP21" s="73">
        <v>0</v>
      </c>
      <c r="HQ21" s="73">
        <v>0</v>
      </c>
      <c r="HR21" s="73">
        <v>0</v>
      </c>
      <c r="HS21" s="73">
        <v>0</v>
      </c>
      <c r="HT21" s="73">
        <v>0</v>
      </c>
      <c r="HU21" s="73">
        <v>42.03</v>
      </c>
      <c r="HV21" s="73">
        <v>23.276</v>
      </c>
      <c r="HW21" s="73">
        <v>0</v>
      </c>
      <c r="HX21" s="73">
        <v>63.551000000000002</v>
      </c>
      <c r="HY21" s="73">
        <v>0</v>
      </c>
      <c r="HZ21" s="73">
        <v>0</v>
      </c>
      <c r="IA21" s="73">
        <v>0.44500000000000001</v>
      </c>
      <c r="IB21" s="73">
        <v>0</v>
      </c>
      <c r="IC21" s="73">
        <v>0</v>
      </c>
      <c r="ID21" s="73">
        <v>0</v>
      </c>
      <c r="IE21" s="73">
        <v>0</v>
      </c>
      <c r="IF21" s="73">
        <v>153.643</v>
      </c>
      <c r="IG21" s="73">
        <v>59.664000000000001</v>
      </c>
      <c r="IH21" s="73">
        <v>5.9480000000000004</v>
      </c>
      <c r="II21" s="73">
        <v>0</v>
      </c>
      <c r="IJ21" s="73">
        <v>4.657</v>
      </c>
      <c r="IK21" s="73">
        <v>0</v>
      </c>
      <c r="IL21" s="73">
        <v>0</v>
      </c>
      <c r="IM21" s="73">
        <v>0</v>
      </c>
      <c r="IN21" s="73">
        <v>0</v>
      </c>
      <c r="IO21" s="73">
        <v>0</v>
      </c>
      <c r="IP21" s="73">
        <v>42.03</v>
      </c>
      <c r="IQ21" s="73">
        <v>23.276</v>
      </c>
      <c r="IR21" s="73">
        <v>0</v>
      </c>
      <c r="IS21" s="73">
        <v>63.551000000000002</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2</v>
      </c>
      <c r="JL21" s="71">
        <v>1</v>
      </c>
      <c r="JM21" s="71">
        <v>0</v>
      </c>
      <c r="JN21" s="71">
        <v>0</v>
      </c>
      <c r="JO21" s="71">
        <v>0</v>
      </c>
      <c r="JP21" s="71">
        <v>0</v>
      </c>
      <c r="JQ21" s="71">
        <v>1</v>
      </c>
      <c r="JR21" s="71">
        <v>3</v>
      </c>
      <c r="JS21" s="71">
        <v>0</v>
      </c>
      <c r="JT21" s="71">
        <v>0</v>
      </c>
      <c r="JU21" s="71">
        <v>0</v>
      </c>
      <c r="JV21" s="71">
        <v>0</v>
      </c>
      <c r="JW21" s="71">
        <v>1</v>
      </c>
      <c r="JX21" s="71">
        <v>0</v>
      </c>
      <c r="JY21" s="71">
        <v>0</v>
      </c>
      <c r="JZ21" s="71">
        <v>0</v>
      </c>
      <c r="KA21" s="71">
        <v>0</v>
      </c>
      <c r="KB21" s="71">
        <v>0</v>
      </c>
      <c r="KC21" s="71">
        <v>1</v>
      </c>
      <c r="KD21" s="71">
        <v>0</v>
      </c>
      <c r="KE21" s="71">
        <v>0</v>
      </c>
      <c r="KF21" s="71">
        <v>4</v>
      </c>
      <c r="KG21" s="71">
        <v>0</v>
      </c>
      <c r="KH21" s="71">
        <v>0</v>
      </c>
      <c r="KI21" s="71">
        <v>1</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3</v>
      </c>
      <c r="LZ21" s="71">
        <v>0</v>
      </c>
      <c r="MA21" s="71">
        <v>3</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2</v>
      </c>
      <c r="NM21" s="71">
        <v>1</v>
      </c>
      <c r="NN21" s="71">
        <v>0</v>
      </c>
      <c r="NO21" s="71">
        <v>0</v>
      </c>
      <c r="NP21" s="71">
        <v>0</v>
      </c>
      <c r="NQ21" s="71">
        <v>0</v>
      </c>
      <c r="NR21" s="71">
        <v>1</v>
      </c>
      <c r="NS21" s="71">
        <v>3</v>
      </c>
      <c r="NT21" s="71">
        <v>0</v>
      </c>
      <c r="NU21" s="71">
        <v>0</v>
      </c>
      <c r="NV21" s="71">
        <v>0</v>
      </c>
      <c r="NW21" s="71">
        <v>0</v>
      </c>
      <c r="NX21" s="71">
        <v>1</v>
      </c>
      <c r="NY21" s="71">
        <v>0</v>
      </c>
      <c r="NZ21" s="71">
        <v>0</v>
      </c>
      <c r="OA21" s="71">
        <v>0</v>
      </c>
      <c r="OB21" s="71">
        <v>0</v>
      </c>
      <c r="OC21" s="71">
        <v>0</v>
      </c>
      <c r="OD21" s="71">
        <v>0</v>
      </c>
      <c r="OE21" s="71">
        <v>0</v>
      </c>
      <c r="OF21" s="71">
        <v>0</v>
      </c>
      <c r="OG21" s="71">
        <v>4</v>
      </c>
      <c r="OH21" s="71">
        <v>0</v>
      </c>
      <c r="OI21" s="71">
        <v>0</v>
      </c>
      <c r="OJ21" s="71">
        <v>1</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3</v>
      </c>
      <c r="QA21" s="71">
        <v>0</v>
      </c>
      <c r="QB21" s="71">
        <v>3</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9</v>
      </c>
      <c r="QY21" s="71">
        <v>4</v>
      </c>
      <c r="QZ21" s="71">
        <v>1</v>
      </c>
      <c r="RA21" s="71">
        <v>0</v>
      </c>
      <c r="RB21" s="71">
        <v>1</v>
      </c>
      <c r="RC21" s="71">
        <v>0</v>
      </c>
      <c r="RD21" s="71">
        <v>0</v>
      </c>
      <c r="RE21" s="71">
        <v>0</v>
      </c>
      <c r="RF21" s="71">
        <v>0</v>
      </c>
      <c r="RG21" s="71">
        <v>0</v>
      </c>
      <c r="RH21" s="71">
        <v>3</v>
      </c>
      <c r="RI21" s="71">
        <v>3</v>
      </c>
      <c r="RJ21" s="71">
        <v>0</v>
      </c>
      <c r="RK21" s="71">
        <v>1</v>
      </c>
      <c r="RL21" s="71">
        <v>0</v>
      </c>
      <c r="RM21" s="71">
        <v>0</v>
      </c>
      <c r="RN21" s="71">
        <v>1</v>
      </c>
      <c r="RO21" s="71">
        <v>0</v>
      </c>
      <c r="RP21" s="71">
        <v>0</v>
      </c>
      <c r="RQ21" s="71">
        <v>0</v>
      </c>
      <c r="RR21" s="71">
        <v>0</v>
      </c>
      <c r="RS21" s="71">
        <v>9</v>
      </c>
      <c r="RT21" s="71">
        <v>5</v>
      </c>
      <c r="RU21" s="71">
        <v>1</v>
      </c>
      <c r="RV21" s="71">
        <v>0</v>
      </c>
      <c r="RW21" s="71">
        <v>1</v>
      </c>
      <c r="RX21" s="71">
        <v>0</v>
      </c>
      <c r="RY21" s="71">
        <v>0</v>
      </c>
      <c r="RZ21" s="71">
        <v>0</v>
      </c>
      <c r="SA21" s="71">
        <v>0</v>
      </c>
      <c r="SB21" s="71">
        <v>0</v>
      </c>
      <c r="SC21" s="71">
        <v>3</v>
      </c>
      <c r="SD21" s="71">
        <v>3</v>
      </c>
      <c r="SE21" s="71">
        <v>0</v>
      </c>
      <c r="SF21" s="71">
        <v>1</v>
      </c>
      <c r="SG21" s="71">
        <v>0</v>
      </c>
      <c r="SH21" s="71">
        <v>0</v>
      </c>
    </row>
    <row r="22" spans="1:502">
      <c r="A22" s="16" t="s">
        <v>2214</v>
      </c>
      <c r="B22" s="70">
        <v>14</v>
      </c>
      <c r="C22" s="70">
        <v>14</v>
      </c>
      <c r="D22" s="70">
        <v>1</v>
      </c>
      <c r="E22" s="70">
        <v>2017</v>
      </c>
      <c r="F22" s="70" t="s">
        <v>156</v>
      </c>
      <c r="G22" s="1073" t="s">
        <v>2200</v>
      </c>
      <c r="H22" s="70" t="s">
        <v>2201</v>
      </c>
      <c r="I22" s="1066"/>
      <c r="J22" s="73">
        <v>0</v>
      </c>
      <c r="K22" s="73">
        <v>0</v>
      </c>
      <c r="L22" s="73">
        <v>0</v>
      </c>
      <c r="M22" s="73">
        <v>0</v>
      </c>
      <c r="N22" s="73">
        <v>0</v>
      </c>
      <c r="O22" s="73">
        <v>0</v>
      </c>
      <c r="P22" s="73">
        <v>0</v>
      </c>
      <c r="Q22" s="73">
        <v>0</v>
      </c>
      <c r="R22" s="73">
        <v>9.8019999999999996</v>
      </c>
      <c r="S22" s="73">
        <v>0</v>
      </c>
      <c r="T22" s="73">
        <v>0</v>
      </c>
      <c r="U22" s="73">
        <v>0</v>
      </c>
      <c r="V22" s="73">
        <v>0</v>
      </c>
      <c r="W22" s="73">
        <v>0</v>
      </c>
      <c r="X22" s="73">
        <v>16.225000000000001</v>
      </c>
      <c r="Y22" s="73">
        <v>3.7360000000000002</v>
      </c>
      <c r="Z22" s="73">
        <v>0</v>
      </c>
      <c r="AA22" s="73">
        <v>0</v>
      </c>
      <c r="AB22" s="73">
        <v>0</v>
      </c>
      <c r="AC22" s="73">
        <v>0</v>
      </c>
      <c r="AD22" s="73">
        <v>42.08</v>
      </c>
      <c r="AE22" s="73">
        <v>73.373999999999995</v>
      </c>
      <c r="AF22" s="73">
        <v>0</v>
      </c>
      <c r="AG22" s="73">
        <v>0</v>
      </c>
      <c r="AH22" s="73">
        <v>0</v>
      </c>
      <c r="AI22" s="73">
        <v>0</v>
      </c>
      <c r="AJ22" s="73">
        <v>3.5710000000000002</v>
      </c>
      <c r="AK22" s="73">
        <v>0</v>
      </c>
      <c r="AL22" s="73">
        <v>0</v>
      </c>
      <c r="AM22" s="73">
        <v>0</v>
      </c>
      <c r="AN22" s="73">
        <v>0</v>
      </c>
      <c r="AO22" s="73">
        <v>0</v>
      </c>
      <c r="AP22" s="73">
        <v>0.40699999999999997</v>
      </c>
      <c r="AQ22" s="73">
        <v>0</v>
      </c>
      <c r="AR22" s="73">
        <v>0</v>
      </c>
      <c r="AS22" s="73">
        <v>37.691000000000003</v>
      </c>
      <c r="AT22" s="73">
        <v>0</v>
      </c>
      <c r="AU22" s="73">
        <v>0</v>
      </c>
      <c r="AV22" s="73">
        <v>5.18</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4.5960000000000001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40.81</v>
      </c>
      <c r="CM22" s="73">
        <v>0</v>
      </c>
      <c r="CN22" s="73">
        <v>23.984999999999999</v>
      </c>
      <c r="CO22" s="73">
        <v>0</v>
      </c>
      <c r="CP22" s="73">
        <v>0</v>
      </c>
      <c r="CQ22" s="73">
        <v>0</v>
      </c>
      <c r="CR22" s="73">
        <v>0</v>
      </c>
      <c r="CS22" s="73">
        <v>60.573999999999998</v>
      </c>
      <c r="CT22" s="73">
        <v>0</v>
      </c>
      <c r="CU22" s="73">
        <v>0</v>
      </c>
      <c r="CV22" s="73">
        <v>0</v>
      </c>
      <c r="CW22" s="73">
        <v>0</v>
      </c>
      <c r="CX22" s="73">
        <v>0</v>
      </c>
      <c r="CY22" s="73">
        <v>0</v>
      </c>
      <c r="CZ22" s="73">
        <v>0</v>
      </c>
      <c r="DA22" s="73">
        <v>0</v>
      </c>
      <c r="DB22" s="73">
        <v>0</v>
      </c>
      <c r="DC22" s="73">
        <v>0</v>
      </c>
      <c r="DD22" s="73">
        <v>0</v>
      </c>
      <c r="DE22" s="73">
        <v>0</v>
      </c>
      <c r="DF22" s="73">
        <v>0</v>
      </c>
      <c r="DG22" s="73">
        <v>0.40699999999999997</v>
      </c>
      <c r="DH22" s="73">
        <v>0</v>
      </c>
      <c r="DI22" s="73">
        <v>0</v>
      </c>
      <c r="DJ22" s="73">
        <v>0</v>
      </c>
      <c r="DK22" s="73">
        <v>0</v>
      </c>
      <c r="DL22" s="73">
        <v>0</v>
      </c>
      <c r="DM22" s="73">
        <v>0</v>
      </c>
      <c r="DN22" s="73">
        <v>0</v>
      </c>
      <c r="DO22" s="73">
        <v>0</v>
      </c>
      <c r="DP22" s="73">
        <v>0</v>
      </c>
      <c r="DQ22" s="73">
        <v>0</v>
      </c>
      <c r="DR22" s="73">
        <v>0</v>
      </c>
      <c r="DS22" s="73">
        <v>9.8019999999999996</v>
      </c>
      <c r="DT22" s="73">
        <v>0</v>
      </c>
      <c r="DU22" s="73">
        <v>0</v>
      </c>
      <c r="DV22" s="73">
        <v>0</v>
      </c>
      <c r="DW22" s="73">
        <v>0</v>
      </c>
      <c r="DX22" s="73">
        <v>0</v>
      </c>
      <c r="DY22" s="73">
        <v>16.225000000000001</v>
      </c>
      <c r="DZ22" s="73">
        <v>3.7360000000000002</v>
      </c>
      <c r="EA22" s="73">
        <v>0</v>
      </c>
      <c r="EB22" s="73">
        <v>0</v>
      </c>
      <c r="EC22" s="73">
        <v>0</v>
      </c>
      <c r="ED22" s="73">
        <v>0</v>
      </c>
      <c r="EE22" s="73">
        <v>42.08</v>
      </c>
      <c r="EF22" s="73">
        <v>73.373999999999995</v>
      </c>
      <c r="EG22" s="73">
        <v>0</v>
      </c>
      <c r="EH22" s="73">
        <v>0</v>
      </c>
      <c r="EI22" s="73">
        <v>0</v>
      </c>
      <c r="EJ22" s="73">
        <v>0</v>
      </c>
      <c r="EK22" s="73">
        <v>3.5710000000000002</v>
      </c>
      <c r="EL22" s="73">
        <v>0</v>
      </c>
      <c r="EM22" s="73">
        <v>0</v>
      </c>
      <c r="EN22" s="73">
        <v>0</v>
      </c>
      <c r="EO22" s="73">
        <v>0</v>
      </c>
      <c r="EP22" s="73">
        <v>0</v>
      </c>
      <c r="EQ22" s="73">
        <v>0</v>
      </c>
      <c r="ER22" s="73">
        <v>0</v>
      </c>
      <c r="ES22" s="73">
        <v>0</v>
      </c>
      <c r="ET22" s="73">
        <v>37.691000000000003</v>
      </c>
      <c r="EU22" s="73">
        <v>0</v>
      </c>
      <c r="EV22" s="73">
        <v>0</v>
      </c>
      <c r="EW22" s="73">
        <v>5.18</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4.5960000000000001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40.81</v>
      </c>
      <c r="GN22" s="73">
        <v>0</v>
      </c>
      <c r="GO22" s="73">
        <v>23.984999999999999</v>
      </c>
      <c r="GP22" s="73">
        <v>0</v>
      </c>
      <c r="GQ22" s="73">
        <v>0</v>
      </c>
      <c r="GR22" s="73">
        <v>0</v>
      </c>
      <c r="GS22" s="73">
        <v>0</v>
      </c>
      <c r="GT22" s="73">
        <v>60.573999999999998</v>
      </c>
      <c r="GU22" s="73">
        <v>0</v>
      </c>
      <c r="GV22" s="73">
        <v>0</v>
      </c>
      <c r="GW22" s="73">
        <v>0</v>
      </c>
      <c r="GX22" s="73">
        <v>0</v>
      </c>
      <c r="GY22" s="73">
        <v>0</v>
      </c>
      <c r="GZ22" s="73">
        <v>0</v>
      </c>
      <c r="HA22" s="73">
        <v>0</v>
      </c>
      <c r="HB22" s="73">
        <v>0</v>
      </c>
      <c r="HC22" s="73">
        <v>0</v>
      </c>
      <c r="HD22" s="73">
        <v>0</v>
      </c>
      <c r="HE22" s="73">
        <v>0</v>
      </c>
      <c r="HF22" s="73">
        <v>0.40699999999999997</v>
      </c>
      <c r="HG22" s="73">
        <v>0</v>
      </c>
      <c r="HH22" s="73">
        <v>0</v>
      </c>
      <c r="HI22" s="73">
        <v>0</v>
      </c>
      <c r="HJ22" s="73">
        <v>0</v>
      </c>
      <c r="HK22" s="73">
        <v>148.78800000000001</v>
      </c>
      <c r="HL22" s="73">
        <v>37.691000000000003</v>
      </c>
      <c r="HM22" s="73">
        <v>5.18</v>
      </c>
      <c r="HN22" s="73">
        <v>0</v>
      </c>
      <c r="HO22" s="73">
        <v>4.5960000000000001</v>
      </c>
      <c r="HP22" s="73">
        <v>0</v>
      </c>
      <c r="HQ22" s="73">
        <v>0</v>
      </c>
      <c r="HR22" s="73">
        <v>0</v>
      </c>
      <c r="HS22" s="73">
        <v>0</v>
      </c>
      <c r="HT22" s="73">
        <v>0</v>
      </c>
      <c r="HU22" s="73">
        <v>40.81</v>
      </c>
      <c r="HV22" s="73">
        <v>23.984999999999999</v>
      </c>
      <c r="HW22" s="73">
        <v>0</v>
      </c>
      <c r="HX22" s="73">
        <v>60.573999999999998</v>
      </c>
      <c r="HY22" s="73">
        <v>0</v>
      </c>
      <c r="HZ22" s="73">
        <v>0</v>
      </c>
      <c r="IA22" s="73">
        <v>0.40699999999999997</v>
      </c>
      <c r="IB22" s="73">
        <v>0</v>
      </c>
      <c r="IC22" s="73">
        <v>0</v>
      </c>
      <c r="ID22" s="73">
        <v>0</v>
      </c>
      <c r="IE22" s="73">
        <v>0</v>
      </c>
      <c r="IF22" s="73">
        <v>148.78800000000001</v>
      </c>
      <c r="IG22" s="73">
        <v>38.097999999999999</v>
      </c>
      <c r="IH22" s="73">
        <v>5.18</v>
      </c>
      <c r="II22" s="73">
        <v>0</v>
      </c>
      <c r="IJ22" s="73">
        <v>4.5960000000000001</v>
      </c>
      <c r="IK22" s="73">
        <v>0</v>
      </c>
      <c r="IL22" s="73">
        <v>0</v>
      </c>
      <c r="IM22" s="73">
        <v>0</v>
      </c>
      <c r="IN22" s="73">
        <v>0</v>
      </c>
      <c r="IO22" s="73">
        <v>0</v>
      </c>
      <c r="IP22" s="73">
        <v>40.81</v>
      </c>
      <c r="IQ22" s="73">
        <v>23.984999999999999</v>
      </c>
      <c r="IR22" s="73">
        <v>0</v>
      </c>
      <c r="IS22" s="73">
        <v>60.573999999999998</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2</v>
      </c>
      <c r="JL22" s="71">
        <v>1</v>
      </c>
      <c r="JM22" s="71">
        <v>0</v>
      </c>
      <c r="JN22" s="71">
        <v>0</v>
      </c>
      <c r="JO22" s="71">
        <v>0</v>
      </c>
      <c r="JP22" s="71">
        <v>0</v>
      </c>
      <c r="JQ22" s="71">
        <v>1</v>
      </c>
      <c r="JR22" s="71">
        <v>3</v>
      </c>
      <c r="JS22" s="71">
        <v>0</v>
      </c>
      <c r="JT22" s="71">
        <v>0</v>
      </c>
      <c r="JU22" s="71">
        <v>0</v>
      </c>
      <c r="JV22" s="71">
        <v>0</v>
      </c>
      <c r="JW22" s="71">
        <v>1</v>
      </c>
      <c r="JX22" s="71">
        <v>0</v>
      </c>
      <c r="JY22" s="71">
        <v>0</v>
      </c>
      <c r="JZ22" s="71">
        <v>0</v>
      </c>
      <c r="KA22" s="71">
        <v>0</v>
      </c>
      <c r="KB22" s="71">
        <v>0</v>
      </c>
      <c r="KC22" s="71">
        <v>1</v>
      </c>
      <c r="KD22" s="71">
        <v>0</v>
      </c>
      <c r="KE22" s="71">
        <v>0</v>
      </c>
      <c r="KF22" s="71">
        <v>4</v>
      </c>
      <c r="KG22" s="71">
        <v>0</v>
      </c>
      <c r="KH22" s="71">
        <v>0</v>
      </c>
      <c r="KI22" s="71">
        <v>1</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3</v>
      </c>
      <c r="LZ22" s="71">
        <v>0</v>
      </c>
      <c r="MA22" s="71">
        <v>3</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2</v>
      </c>
      <c r="NM22" s="71">
        <v>1</v>
      </c>
      <c r="NN22" s="71">
        <v>0</v>
      </c>
      <c r="NO22" s="71">
        <v>0</v>
      </c>
      <c r="NP22" s="71">
        <v>0</v>
      </c>
      <c r="NQ22" s="71">
        <v>0</v>
      </c>
      <c r="NR22" s="71">
        <v>1</v>
      </c>
      <c r="NS22" s="71">
        <v>3</v>
      </c>
      <c r="NT22" s="71">
        <v>0</v>
      </c>
      <c r="NU22" s="71">
        <v>0</v>
      </c>
      <c r="NV22" s="71">
        <v>0</v>
      </c>
      <c r="NW22" s="71">
        <v>0</v>
      </c>
      <c r="NX22" s="71">
        <v>1</v>
      </c>
      <c r="NY22" s="71">
        <v>0</v>
      </c>
      <c r="NZ22" s="71">
        <v>0</v>
      </c>
      <c r="OA22" s="71">
        <v>0</v>
      </c>
      <c r="OB22" s="71">
        <v>0</v>
      </c>
      <c r="OC22" s="71">
        <v>0</v>
      </c>
      <c r="OD22" s="71">
        <v>0</v>
      </c>
      <c r="OE22" s="71">
        <v>0</v>
      </c>
      <c r="OF22" s="71">
        <v>0</v>
      </c>
      <c r="OG22" s="71">
        <v>4</v>
      </c>
      <c r="OH22" s="71">
        <v>0</v>
      </c>
      <c r="OI22" s="71">
        <v>0</v>
      </c>
      <c r="OJ22" s="71">
        <v>1</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3</v>
      </c>
      <c r="QA22" s="71">
        <v>0</v>
      </c>
      <c r="QB22" s="71">
        <v>3</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9</v>
      </c>
      <c r="QY22" s="71">
        <v>4</v>
      </c>
      <c r="QZ22" s="71">
        <v>1</v>
      </c>
      <c r="RA22" s="71">
        <v>0</v>
      </c>
      <c r="RB22" s="71">
        <v>1</v>
      </c>
      <c r="RC22" s="71">
        <v>0</v>
      </c>
      <c r="RD22" s="71">
        <v>0</v>
      </c>
      <c r="RE22" s="71">
        <v>0</v>
      </c>
      <c r="RF22" s="71">
        <v>0</v>
      </c>
      <c r="RG22" s="71">
        <v>0</v>
      </c>
      <c r="RH22" s="71">
        <v>3</v>
      </c>
      <c r="RI22" s="71">
        <v>3</v>
      </c>
      <c r="RJ22" s="71">
        <v>0</v>
      </c>
      <c r="RK22" s="71">
        <v>1</v>
      </c>
      <c r="RL22" s="71">
        <v>0</v>
      </c>
      <c r="RM22" s="71">
        <v>0</v>
      </c>
      <c r="RN22" s="71">
        <v>1</v>
      </c>
      <c r="RO22" s="71">
        <v>0</v>
      </c>
      <c r="RP22" s="71">
        <v>0</v>
      </c>
      <c r="RQ22" s="71">
        <v>0</v>
      </c>
      <c r="RR22" s="71">
        <v>0</v>
      </c>
      <c r="RS22" s="71">
        <v>9</v>
      </c>
      <c r="RT22" s="71">
        <v>5</v>
      </c>
      <c r="RU22" s="71">
        <v>1</v>
      </c>
      <c r="RV22" s="71">
        <v>0</v>
      </c>
      <c r="RW22" s="71">
        <v>1</v>
      </c>
      <c r="RX22" s="71">
        <v>0</v>
      </c>
      <c r="RY22" s="71">
        <v>0</v>
      </c>
      <c r="RZ22" s="71">
        <v>0</v>
      </c>
      <c r="SA22" s="71">
        <v>0</v>
      </c>
      <c r="SB22" s="71">
        <v>0</v>
      </c>
      <c r="SC22" s="71">
        <v>3</v>
      </c>
      <c r="SD22" s="71">
        <v>3</v>
      </c>
      <c r="SE22" s="71">
        <v>0</v>
      </c>
      <c r="SF22" s="71">
        <v>1</v>
      </c>
      <c r="SG22" s="71">
        <v>0</v>
      </c>
      <c r="SH22" s="71">
        <v>0</v>
      </c>
    </row>
    <row r="23" spans="1:502">
      <c r="A23" s="16" t="s">
        <v>2215</v>
      </c>
      <c r="B23" s="70">
        <v>15</v>
      </c>
      <c r="C23" s="70">
        <v>15</v>
      </c>
      <c r="D23" s="70">
        <v>1</v>
      </c>
      <c r="E23" s="70">
        <v>2018</v>
      </c>
      <c r="F23" s="70" t="s">
        <v>183</v>
      </c>
      <c r="G23" s="1073" t="s">
        <v>2200</v>
      </c>
      <c r="H23" s="70" t="s">
        <v>2201</v>
      </c>
      <c r="I23" s="1066"/>
      <c r="J23" s="73">
        <v>0</v>
      </c>
      <c r="K23" s="73">
        <v>0</v>
      </c>
      <c r="L23" s="73">
        <v>0</v>
      </c>
      <c r="M23" s="73">
        <v>0</v>
      </c>
      <c r="N23" s="73">
        <v>0</v>
      </c>
      <c r="O23" s="73">
        <v>0</v>
      </c>
      <c r="P23" s="73">
        <v>0</v>
      </c>
      <c r="Q23" s="73">
        <v>0</v>
      </c>
      <c r="R23" s="73">
        <v>9.7509999999999994</v>
      </c>
      <c r="S23" s="73">
        <v>0</v>
      </c>
      <c r="T23" s="73">
        <v>0</v>
      </c>
      <c r="U23" s="73">
        <v>0</v>
      </c>
      <c r="V23" s="73">
        <v>0</v>
      </c>
      <c r="W23" s="73">
        <v>0</v>
      </c>
      <c r="X23" s="73">
        <v>18.73</v>
      </c>
      <c r="Y23" s="73">
        <v>3.7629999999999999</v>
      </c>
      <c r="Z23" s="73">
        <v>0</v>
      </c>
      <c r="AA23" s="73">
        <v>0</v>
      </c>
      <c r="AB23" s="73">
        <v>0</v>
      </c>
      <c r="AC23" s="73">
        <v>0</v>
      </c>
      <c r="AD23" s="73">
        <v>41.780999999999999</v>
      </c>
      <c r="AE23" s="73">
        <v>69.335999999999999</v>
      </c>
      <c r="AF23" s="73">
        <v>0</v>
      </c>
      <c r="AG23" s="73">
        <v>0</v>
      </c>
      <c r="AH23" s="73">
        <v>0</v>
      </c>
      <c r="AI23" s="73">
        <v>0</v>
      </c>
      <c r="AJ23" s="73">
        <v>3.419</v>
      </c>
      <c r="AK23" s="73">
        <v>0</v>
      </c>
      <c r="AL23" s="73">
        <v>0</v>
      </c>
      <c r="AM23" s="73">
        <v>0</v>
      </c>
      <c r="AN23" s="73">
        <v>0</v>
      </c>
      <c r="AO23" s="73">
        <v>0</v>
      </c>
      <c r="AP23" s="73">
        <v>0.432</v>
      </c>
      <c r="AQ23" s="73">
        <v>0</v>
      </c>
      <c r="AR23" s="73">
        <v>0</v>
      </c>
      <c r="AS23" s="73">
        <v>78.522000000000006</v>
      </c>
      <c r="AT23" s="73">
        <v>0</v>
      </c>
      <c r="AU23" s="73">
        <v>0</v>
      </c>
      <c r="AV23" s="73">
        <v>4.8479999999999999</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4.6239999999999997</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40.290999999999997</v>
      </c>
      <c r="CM23" s="73">
        <v>0</v>
      </c>
      <c r="CN23" s="73">
        <v>24.280999999999999</v>
      </c>
      <c r="CO23" s="73">
        <v>0</v>
      </c>
      <c r="CP23" s="73">
        <v>0</v>
      </c>
      <c r="CQ23" s="73">
        <v>0</v>
      </c>
      <c r="CR23" s="73">
        <v>0</v>
      </c>
      <c r="CS23" s="73">
        <v>73.414000000000001</v>
      </c>
      <c r="CT23" s="73">
        <v>0</v>
      </c>
      <c r="CU23" s="73">
        <v>0</v>
      </c>
      <c r="CV23" s="73">
        <v>0</v>
      </c>
      <c r="CW23" s="73">
        <v>0</v>
      </c>
      <c r="CX23" s="73">
        <v>0</v>
      </c>
      <c r="CY23" s="73">
        <v>0</v>
      </c>
      <c r="CZ23" s="73">
        <v>0</v>
      </c>
      <c r="DA23" s="73">
        <v>0</v>
      </c>
      <c r="DB23" s="73">
        <v>0</v>
      </c>
      <c r="DC23" s="73">
        <v>0</v>
      </c>
      <c r="DD23" s="73">
        <v>0</v>
      </c>
      <c r="DE23" s="73">
        <v>0</v>
      </c>
      <c r="DF23" s="73">
        <v>0</v>
      </c>
      <c r="DG23" s="73">
        <v>0.432</v>
      </c>
      <c r="DH23" s="73">
        <v>0</v>
      </c>
      <c r="DI23" s="73">
        <v>0</v>
      </c>
      <c r="DJ23" s="73">
        <v>0</v>
      </c>
      <c r="DK23" s="73">
        <v>0</v>
      </c>
      <c r="DL23" s="73">
        <v>0</v>
      </c>
      <c r="DM23" s="73">
        <v>0</v>
      </c>
      <c r="DN23" s="73">
        <v>0</v>
      </c>
      <c r="DO23" s="73">
        <v>0</v>
      </c>
      <c r="DP23" s="73">
        <v>0</v>
      </c>
      <c r="DQ23" s="73">
        <v>0</v>
      </c>
      <c r="DR23" s="73">
        <v>0</v>
      </c>
      <c r="DS23" s="73">
        <v>9.7509999999999994</v>
      </c>
      <c r="DT23" s="73">
        <v>0</v>
      </c>
      <c r="DU23" s="73">
        <v>0</v>
      </c>
      <c r="DV23" s="73">
        <v>0</v>
      </c>
      <c r="DW23" s="73">
        <v>0</v>
      </c>
      <c r="DX23" s="73">
        <v>0</v>
      </c>
      <c r="DY23" s="73">
        <v>18.73</v>
      </c>
      <c r="DZ23" s="73">
        <v>3.7629999999999999</v>
      </c>
      <c r="EA23" s="73">
        <v>0</v>
      </c>
      <c r="EB23" s="73">
        <v>0</v>
      </c>
      <c r="EC23" s="73">
        <v>0</v>
      </c>
      <c r="ED23" s="73">
        <v>0</v>
      </c>
      <c r="EE23" s="73">
        <v>41.780999999999999</v>
      </c>
      <c r="EF23" s="73">
        <v>69.335999999999999</v>
      </c>
      <c r="EG23" s="73">
        <v>0</v>
      </c>
      <c r="EH23" s="73">
        <v>0</v>
      </c>
      <c r="EI23" s="73">
        <v>0</v>
      </c>
      <c r="EJ23" s="73">
        <v>0</v>
      </c>
      <c r="EK23" s="73">
        <v>3.419</v>
      </c>
      <c r="EL23" s="73">
        <v>0</v>
      </c>
      <c r="EM23" s="73">
        <v>0</v>
      </c>
      <c r="EN23" s="73">
        <v>0</v>
      </c>
      <c r="EO23" s="73">
        <v>0</v>
      </c>
      <c r="EP23" s="73">
        <v>0</v>
      </c>
      <c r="EQ23" s="73">
        <v>0</v>
      </c>
      <c r="ER23" s="73">
        <v>0</v>
      </c>
      <c r="ES23" s="73">
        <v>0</v>
      </c>
      <c r="ET23" s="73">
        <v>78.522000000000006</v>
      </c>
      <c r="EU23" s="73">
        <v>0</v>
      </c>
      <c r="EV23" s="73">
        <v>0</v>
      </c>
      <c r="EW23" s="73">
        <v>4.8479999999999999</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4.6239999999999997</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40.290999999999997</v>
      </c>
      <c r="GN23" s="73">
        <v>0</v>
      </c>
      <c r="GO23" s="73">
        <v>24.280999999999999</v>
      </c>
      <c r="GP23" s="73">
        <v>0</v>
      </c>
      <c r="GQ23" s="73">
        <v>0</v>
      </c>
      <c r="GR23" s="73">
        <v>0</v>
      </c>
      <c r="GS23" s="73">
        <v>0</v>
      </c>
      <c r="GT23" s="73">
        <v>73.414000000000001</v>
      </c>
      <c r="GU23" s="73">
        <v>0</v>
      </c>
      <c r="GV23" s="73">
        <v>0</v>
      </c>
      <c r="GW23" s="73">
        <v>0</v>
      </c>
      <c r="GX23" s="73">
        <v>0</v>
      </c>
      <c r="GY23" s="73">
        <v>0</v>
      </c>
      <c r="GZ23" s="73">
        <v>0</v>
      </c>
      <c r="HA23" s="73">
        <v>0</v>
      </c>
      <c r="HB23" s="73">
        <v>0</v>
      </c>
      <c r="HC23" s="73">
        <v>0</v>
      </c>
      <c r="HD23" s="73">
        <v>0</v>
      </c>
      <c r="HE23" s="73">
        <v>0</v>
      </c>
      <c r="HF23" s="73">
        <v>0.432</v>
      </c>
      <c r="HG23" s="73">
        <v>0</v>
      </c>
      <c r="HH23" s="73">
        <v>0</v>
      </c>
      <c r="HI23" s="73">
        <v>0</v>
      </c>
      <c r="HJ23" s="73">
        <v>0</v>
      </c>
      <c r="HK23" s="73">
        <v>146.78</v>
      </c>
      <c r="HL23" s="73">
        <v>78.522000000000006</v>
      </c>
      <c r="HM23" s="73">
        <v>4.8479999999999999</v>
      </c>
      <c r="HN23" s="73">
        <v>0</v>
      </c>
      <c r="HO23" s="73">
        <v>4.6239999999999997</v>
      </c>
      <c r="HP23" s="73">
        <v>0</v>
      </c>
      <c r="HQ23" s="73">
        <v>0</v>
      </c>
      <c r="HR23" s="73">
        <v>0</v>
      </c>
      <c r="HS23" s="73">
        <v>0</v>
      </c>
      <c r="HT23" s="73">
        <v>0</v>
      </c>
      <c r="HU23" s="73">
        <v>40.290999999999997</v>
      </c>
      <c r="HV23" s="73">
        <v>24.280999999999999</v>
      </c>
      <c r="HW23" s="73">
        <v>0</v>
      </c>
      <c r="HX23" s="73">
        <v>73.414000000000001</v>
      </c>
      <c r="HY23" s="73">
        <v>0</v>
      </c>
      <c r="HZ23" s="73">
        <v>0</v>
      </c>
      <c r="IA23" s="73">
        <v>0.432</v>
      </c>
      <c r="IB23" s="73">
        <v>0</v>
      </c>
      <c r="IC23" s="73">
        <v>0</v>
      </c>
      <c r="ID23" s="73">
        <v>0</v>
      </c>
      <c r="IE23" s="73">
        <v>0</v>
      </c>
      <c r="IF23" s="73">
        <v>146.78</v>
      </c>
      <c r="IG23" s="73">
        <v>78.953999999999994</v>
      </c>
      <c r="IH23" s="73">
        <v>4.8479999999999999</v>
      </c>
      <c r="II23" s="73">
        <v>0</v>
      </c>
      <c r="IJ23" s="73">
        <v>4.6239999999999997</v>
      </c>
      <c r="IK23" s="73">
        <v>0</v>
      </c>
      <c r="IL23" s="73">
        <v>0</v>
      </c>
      <c r="IM23" s="73">
        <v>0</v>
      </c>
      <c r="IN23" s="73">
        <v>0</v>
      </c>
      <c r="IO23" s="73">
        <v>0</v>
      </c>
      <c r="IP23" s="73">
        <v>40.290999999999997</v>
      </c>
      <c r="IQ23" s="73">
        <v>24.280999999999999</v>
      </c>
      <c r="IR23" s="73">
        <v>0</v>
      </c>
      <c r="IS23" s="73">
        <v>73.414000000000001</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3</v>
      </c>
      <c r="JL23" s="71">
        <v>1</v>
      </c>
      <c r="JM23" s="71">
        <v>0</v>
      </c>
      <c r="JN23" s="71">
        <v>0</v>
      </c>
      <c r="JO23" s="71">
        <v>0</v>
      </c>
      <c r="JP23" s="71">
        <v>0</v>
      </c>
      <c r="JQ23" s="71">
        <v>1</v>
      </c>
      <c r="JR23" s="71">
        <v>3</v>
      </c>
      <c r="JS23" s="71">
        <v>0</v>
      </c>
      <c r="JT23" s="71">
        <v>0</v>
      </c>
      <c r="JU23" s="71">
        <v>0</v>
      </c>
      <c r="JV23" s="71">
        <v>0</v>
      </c>
      <c r="JW23" s="71">
        <v>1</v>
      </c>
      <c r="JX23" s="71">
        <v>0</v>
      </c>
      <c r="JY23" s="71">
        <v>0</v>
      </c>
      <c r="JZ23" s="71">
        <v>0</v>
      </c>
      <c r="KA23" s="71">
        <v>0</v>
      </c>
      <c r="KB23" s="71">
        <v>0</v>
      </c>
      <c r="KC23" s="71">
        <v>1</v>
      </c>
      <c r="KD23" s="71">
        <v>0</v>
      </c>
      <c r="KE23" s="71">
        <v>0</v>
      </c>
      <c r="KF23" s="71">
        <v>4</v>
      </c>
      <c r="KG23" s="71">
        <v>0</v>
      </c>
      <c r="KH23" s="71">
        <v>0</v>
      </c>
      <c r="KI23" s="71">
        <v>1</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3</v>
      </c>
      <c r="LZ23" s="71">
        <v>0</v>
      </c>
      <c r="MA23" s="71">
        <v>3</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3</v>
      </c>
      <c r="NM23" s="71">
        <v>1</v>
      </c>
      <c r="NN23" s="71">
        <v>0</v>
      </c>
      <c r="NO23" s="71">
        <v>0</v>
      </c>
      <c r="NP23" s="71">
        <v>0</v>
      </c>
      <c r="NQ23" s="71">
        <v>0</v>
      </c>
      <c r="NR23" s="71">
        <v>1</v>
      </c>
      <c r="NS23" s="71">
        <v>3</v>
      </c>
      <c r="NT23" s="71">
        <v>0</v>
      </c>
      <c r="NU23" s="71">
        <v>0</v>
      </c>
      <c r="NV23" s="71">
        <v>0</v>
      </c>
      <c r="NW23" s="71">
        <v>0</v>
      </c>
      <c r="NX23" s="71">
        <v>1</v>
      </c>
      <c r="NY23" s="71">
        <v>0</v>
      </c>
      <c r="NZ23" s="71">
        <v>0</v>
      </c>
      <c r="OA23" s="71">
        <v>0</v>
      </c>
      <c r="OB23" s="71">
        <v>0</v>
      </c>
      <c r="OC23" s="71">
        <v>0</v>
      </c>
      <c r="OD23" s="71">
        <v>0</v>
      </c>
      <c r="OE23" s="71">
        <v>0</v>
      </c>
      <c r="OF23" s="71">
        <v>0</v>
      </c>
      <c r="OG23" s="71">
        <v>4</v>
      </c>
      <c r="OH23" s="71">
        <v>0</v>
      </c>
      <c r="OI23" s="71">
        <v>0</v>
      </c>
      <c r="OJ23" s="71">
        <v>1</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3</v>
      </c>
      <c r="QA23" s="71">
        <v>0</v>
      </c>
      <c r="QB23" s="71">
        <v>3</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10</v>
      </c>
      <c r="QY23" s="71">
        <v>4</v>
      </c>
      <c r="QZ23" s="71">
        <v>1</v>
      </c>
      <c r="RA23" s="71">
        <v>0</v>
      </c>
      <c r="RB23" s="71">
        <v>1</v>
      </c>
      <c r="RC23" s="71">
        <v>0</v>
      </c>
      <c r="RD23" s="71">
        <v>0</v>
      </c>
      <c r="RE23" s="71">
        <v>0</v>
      </c>
      <c r="RF23" s="71">
        <v>0</v>
      </c>
      <c r="RG23" s="71">
        <v>0</v>
      </c>
      <c r="RH23" s="71">
        <v>3</v>
      </c>
      <c r="RI23" s="71">
        <v>3</v>
      </c>
      <c r="RJ23" s="71">
        <v>0</v>
      </c>
      <c r="RK23" s="71">
        <v>1</v>
      </c>
      <c r="RL23" s="71">
        <v>0</v>
      </c>
      <c r="RM23" s="71">
        <v>0</v>
      </c>
      <c r="RN23" s="71">
        <v>1</v>
      </c>
      <c r="RO23" s="71">
        <v>0</v>
      </c>
      <c r="RP23" s="71">
        <v>0</v>
      </c>
      <c r="RQ23" s="71">
        <v>0</v>
      </c>
      <c r="RR23" s="71">
        <v>0</v>
      </c>
      <c r="RS23" s="71">
        <v>10</v>
      </c>
      <c r="RT23" s="71">
        <v>5</v>
      </c>
      <c r="RU23" s="71">
        <v>1</v>
      </c>
      <c r="RV23" s="71">
        <v>0</v>
      </c>
      <c r="RW23" s="71">
        <v>1</v>
      </c>
      <c r="RX23" s="71">
        <v>0</v>
      </c>
      <c r="RY23" s="71">
        <v>0</v>
      </c>
      <c r="RZ23" s="71">
        <v>0</v>
      </c>
      <c r="SA23" s="71">
        <v>0</v>
      </c>
      <c r="SB23" s="71">
        <v>0</v>
      </c>
      <c r="SC23" s="71">
        <v>3</v>
      </c>
      <c r="SD23" s="71">
        <v>3</v>
      </c>
      <c r="SE23" s="71">
        <v>0</v>
      </c>
      <c r="SF23" s="71">
        <v>1</v>
      </c>
      <c r="SG23" s="71">
        <v>0</v>
      </c>
      <c r="SH23" s="71">
        <v>0</v>
      </c>
    </row>
    <row r="24" spans="1:502">
      <c r="A24" s="16" t="s">
        <v>2216</v>
      </c>
      <c r="B24" s="70">
        <v>16</v>
      </c>
      <c r="C24" s="70">
        <v>16</v>
      </c>
      <c r="D24" s="70">
        <v>1</v>
      </c>
      <c r="E24" s="70">
        <v>2019</v>
      </c>
      <c r="F24" s="70" t="s">
        <v>158</v>
      </c>
      <c r="G24" s="1073" t="s">
        <v>2200</v>
      </c>
      <c r="H24" s="70" t="s">
        <v>2201</v>
      </c>
      <c r="I24" s="1066"/>
      <c r="J24" s="73">
        <v>0</v>
      </c>
      <c r="K24" s="73">
        <v>0</v>
      </c>
      <c r="L24" s="73">
        <v>0</v>
      </c>
      <c r="M24" s="73">
        <v>0</v>
      </c>
      <c r="N24" s="73">
        <v>0</v>
      </c>
      <c r="O24" s="73">
        <v>0</v>
      </c>
      <c r="P24" s="73">
        <v>0</v>
      </c>
      <c r="Q24" s="73">
        <v>0</v>
      </c>
      <c r="R24" s="73">
        <v>9.6050000000000004</v>
      </c>
      <c r="S24" s="73">
        <v>0</v>
      </c>
      <c r="T24" s="73">
        <v>0</v>
      </c>
      <c r="U24" s="73">
        <v>0</v>
      </c>
      <c r="V24" s="73">
        <v>0</v>
      </c>
      <c r="W24" s="73">
        <v>0</v>
      </c>
      <c r="X24" s="73">
        <v>15.565</v>
      </c>
      <c r="Y24" s="73">
        <v>3.6539999999999999</v>
      </c>
      <c r="Z24" s="73">
        <v>0</v>
      </c>
      <c r="AA24" s="73">
        <v>0</v>
      </c>
      <c r="AB24" s="73">
        <v>0</v>
      </c>
      <c r="AC24" s="73">
        <v>0</v>
      </c>
      <c r="AD24" s="73">
        <v>42.344000000000001</v>
      </c>
      <c r="AE24" s="73">
        <v>56.570999999999998</v>
      </c>
      <c r="AF24" s="73">
        <v>0</v>
      </c>
      <c r="AG24" s="73">
        <v>0</v>
      </c>
      <c r="AH24" s="73">
        <v>0</v>
      </c>
      <c r="AI24" s="73">
        <v>0</v>
      </c>
      <c r="AJ24" s="73">
        <v>3.206</v>
      </c>
      <c r="AK24" s="73">
        <v>0</v>
      </c>
      <c r="AL24" s="73">
        <v>0</v>
      </c>
      <c r="AM24" s="73">
        <v>0</v>
      </c>
      <c r="AN24" s="73">
        <v>0</v>
      </c>
      <c r="AO24" s="73">
        <v>0</v>
      </c>
      <c r="AP24" s="73">
        <v>0.41199999999999998</v>
      </c>
      <c r="AQ24" s="73">
        <v>0</v>
      </c>
      <c r="AR24" s="73">
        <v>0</v>
      </c>
      <c r="AS24" s="73">
        <v>73.448999999999998</v>
      </c>
      <c r="AT24" s="73">
        <v>0</v>
      </c>
      <c r="AU24" s="73">
        <v>0</v>
      </c>
      <c r="AV24" s="73">
        <v>4.867</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4.6829999999999998</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39.618000000000002</v>
      </c>
      <c r="CM24" s="73">
        <v>0</v>
      </c>
      <c r="CN24" s="73">
        <v>23.274000000000001</v>
      </c>
      <c r="CO24" s="73">
        <v>0</v>
      </c>
      <c r="CP24" s="73">
        <v>0</v>
      </c>
      <c r="CQ24" s="73">
        <v>0</v>
      </c>
      <c r="CR24" s="73">
        <v>0</v>
      </c>
      <c r="CS24" s="73">
        <v>71.248999999999995</v>
      </c>
      <c r="CT24" s="73">
        <v>0</v>
      </c>
      <c r="CU24" s="73">
        <v>0</v>
      </c>
      <c r="CV24" s="73">
        <v>0</v>
      </c>
      <c r="CW24" s="73">
        <v>0</v>
      </c>
      <c r="CX24" s="73">
        <v>0</v>
      </c>
      <c r="CY24" s="73">
        <v>0</v>
      </c>
      <c r="CZ24" s="73">
        <v>0</v>
      </c>
      <c r="DA24" s="73">
        <v>0</v>
      </c>
      <c r="DB24" s="73">
        <v>0</v>
      </c>
      <c r="DC24" s="73">
        <v>0</v>
      </c>
      <c r="DD24" s="73">
        <v>0</v>
      </c>
      <c r="DE24" s="73">
        <v>0</v>
      </c>
      <c r="DF24" s="73">
        <v>0</v>
      </c>
      <c r="DG24" s="73">
        <v>0.41199999999999998</v>
      </c>
      <c r="DH24" s="73">
        <v>0</v>
      </c>
      <c r="DI24" s="73">
        <v>0</v>
      </c>
      <c r="DJ24" s="73">
        <v>0</v>
      </c>
      <c r="DK24" s="73">
        <v>0</v>
      </c>
      <c r="DL24" s="73">
        <v>0</v>
      </c>
      <c r="DM24" s="73">
        <v>0</v>
      </c>
      <c r="DN24" s="73">
        <v>0</v>
      </c>
      <c r="DO24" s="73">
        <v>0</v>
      </c>
      <c r="DP24" s="73">
        <v>0</v>
      </c>
      <c r="DQ24" s="73">
        <v>0</v>
      </c>
      <c r="DR24" s="73">
        <v>0</v>
      </c>
      <c r="DS24" s="73">
        <v>9.6050000000000004</v>
      </c>
      <c r="DT24" s="73">
        <v>0</v>
      </c>
      <c r="DU24" s="73">
        <v>0</v>
      </c>
      <c r="DV24" s="73">
        <v>0</v>
      </c>
      <c r="DW24" s="73">
        <v>0</v>
      </c>
      <c r="DX24" s="73">
        <v>0</v>
      </c>
      <c r="DY24" s="73">
        <v>15.565</v>
      </c>
      <c r="DZ24" s="73">
        <v>3.6539999999999999</v>
      </c>
      <c r="EA24" s="73">
        <v>0</v>
      </c>
      <c r="EB24" s="73">
        <v>0</v>
      </c>
      <c r="EC24" s="73">
        <v>0</v>
      </c>
      <c r="ED24" s="73">
        <v>0</v>
      </c>
      <c r="EE24" s="73">
        <v>42.344000000000001</v>
      </c>
      <c r="EF24" s="73">
        <v>56.570999999999998</v>
      </c>
      <c r="EG24" s="73">
        <v>0</v>
      </c>
      <c r="EH24" s="73">
        <v>0</v>
      </c>
      <c r="EI24" s="73">
        <v>0</v>
      </c>
      <c r="EJ24" s="73">
        <v>0</v>
      </c>
      <c r="EK24" s="73">
        <v>3.206</v>
      </c>
      <c r="EL24" s="73">
        <v>0</v>
      </c>
      <c r="EM24" s="73">
        <v>0</v>
      </c>
      <c r="EN24" s="73">
        <v>0</v>
      </c>
      <c r="EO24" s="73">
        <v>0</v>
      </c>
      <c r="EP24" s="73">
        <v>0</v>
      </c>
      <c r="EQ24" s="73">
        <v>0</v>
      </c>
      <c r="ER24" s="73">
        <v>0</v>
      </c>
      <c r="ES24" s="73">
        <v>0</v>
      </c>
      <c r="ET24" s="73">
        <v>73.448999999999998</v>
      </c>
      <c r="EU24" s="73">
        <v>0</v>
      </c>
      <c r="EV24" s="73">
        <v>0</v>
      </c>
      <c r="EW24" s="73">
        <v>4.867</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4.6829999999999998</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39.618000000000002</v>
      </c>
      <c r="GN24" s="73">
        <v>0</v>
      </c>
      <c r="GO24" s="73">
        <v>23.274000000000001</v>
      </c>
      <c r="GP24" s="73">
        <v>0</v>
      </c>
      <c r="GQ24" s="73">
        <v>0</v>
      </c>
      <c r="GR24" s="73">
        <v>0</v>
      </c>
      <c r="GS24" s="73">
        <v>0</v>
      </c>
      <c r="GT24" s="73">
        <v>71.248999999999995</v>
      </c>
      <c r="GU24" s="73">
        <v>0</v>
      </c>
      <c r="GV24" s="73">
        <v>0</v>
      </c>
      <c r="GW24" s="73">
        <v>0</v>
      </c>
      <c r="GX24" s="73">
        <v>0</v>
      </c>
      <c r="GY24" s="73">
        <v>0</v>
      </c>
      <c r="GZ24" s="73">
        <v>0</v>
      </c>
      <c r="HA24" s="73">
        <v>0</v>
      </c>
      <c r="HB24" s="73">
        <v>0</v>
      </c>
      <c r="HC24" s="73">
        <v>0</v>
      </c>
      <c r="HD24" s="73">
        <v>0</v>
      </c>
      <c r="HE24" s="73">
        <v>0</v>
      </c>
      <c r="HF24" s="73">
        <v>0.41199999999999998</v>
      </c>
      <c r="HG24" s="73">
        <v>0</v>
      </c>
      <c r="HH24" s="73">
        <v>0</v>
      </c>
      <c r="HI24" s="73">
        <v>0</v>
      </c>
      <c r="HJ24" s="73">
        <v>0</v>
      </c>
      <c r="HK24" s="73">
        <v>130.94499999999999</v>
      </c>
      <c r="HL24" s="73">
        <v>73.448999999999998</v>
      </c>
      <c r="HM24" s="73">
        <v>4.867</v>
      </c>
      <c r="HN24" s="73">
        <v>0</v>
      </c>
      <c r="HO24" s="73">
        <v>4.6829999999999998</v>
      </c>
      <c r="HP24" s="73">
        <v>0</v>
      </c>
      <c r="HQ24" s="73">
        <v>0</v>
      </c>
      <c r="HR24" s="73">
        <v>0</v>
      </c>
      <c r="HS24" s="73">
        <v>0</v>
      </c>
      <c r="HT24" s="73">
        <v>0</v>
      </c>
      <c r="HU24" s="73">
        <v>39.618000000000002</v>
      </c>
      <c r="HV24" s="73">
        <v>23.274000000000001</v>
      </c>
      <c r="HW24" s="73">
        <v>0</v>
      </c>
      <c r="HX24" s="73">
        <v>71.248999999999995</v>
      </c>
      <c r="HY24" s="73">
        <v>0</v>
      </c>
      <c r="HZ24" s="73">
        <v>0</v>
      </c>
      <c r="IA24" s="73">
        <v>0.41199999999999998</v>
      </c>
      <c r="IB24" s="73">
        <v>0</v>
      </c>
      <c r="IC24" s="73">
        <v>0</v>
      </c>
      <c r="ID24" s="73">
        <v>0</v>
      </c>
      <c r="IE24" s="73">
        <v>0</v>
      </c>
      <c r="IF24" s="73">
        <v>130.94499999999999</v>
      </c>
      <c r="IG24" s="73">
        <v>73.861000000000004</v>
      </c>
      <c r="IH24" s="73">
        <v>4.867</v>
      </c>
      <c r="II24" s="73">
        <v>0</v>
      </c>
      <c r="IJ24" s="73">
        <v>4.6829999999999998</v>
      </c>
      <c r="IK24" s="73">
        <v>0</v>
      </c>
      <c r="IL24" s="73">
        <v>0</v>
      </c>
      <c r="IM24" s="73">
        <v>0</v>
      </c>
      <c r="IN24" s="73">
        <v>0</v>
      </c>
      <c r="IO24" s="73">
        <v>0</v>
      </c>
      <c r="IP24" s="73">
        <v>39.618000000000002</v>
      </c>
      <c r="IQ24" s="73">
        <v>23.274000000000001</v>
      </c>
      <c r="IR24" s="73">
        <v>0</v>
      </c>
      <c r="IS24" s="73">
        <v>71.248999999999995</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3</v>
      </c>
      <c r="JL24" s="71">
        <v>1</v>
      </c>
      <c r="JM24" s="71">
        <v>0</v>
      </c>
      <c r="JN24" s="71">
        <v>0</v>
      </c>
      <c r="JO24" s="71">
        <v>0</v>
      </c>
      <c r="JP24" s="71">
        <v>0</v>
      </c>
      <c r="JQ24" s="71">
        <v>1</v>
      </c>
      <c r="JR24" s="71">
        <v>3</v>
      </c>
      <c r="JS24" s="71">
        <v>0</v>
      </c>
      <c r="JT24" s="71">
        <v>0</v>
      </c>
      <c r="JU24" s="71">
        <v>0</v>
      </c>
      <c r="JV24" s="71">
        <v>0</v>
      </c>
      <c r="JW24" s="71">
        <v>1</v>
      </c>
      <c r="JX24" s="71">
        <v>0</v>
      </c>
      <c r="JY24" s="71">
        <v>0</v>
      </c>
      <c r="JZ24" s="71">
        <v>0</v>
      </c>
      <c r="KA24" s="71">
        <v>0</v>
      </c>
      <c r="KB24" s="71">
        <v>0</v>
      </c>
      <c r="KC24" s="71">
        <v>1</v>
      </c>
      <c r="KD24" s="71">
        <v>0</v>
      </c>
      <c r="KE24" s="71">
        <v>0</v>
      </c>
      <c r="KF24" s="71">
        <v>4</v>
      </c>
      <c r="KG24" s="71">
        <v>0</v>
      </c>
      <c r="KH24" s="71">
        <v>0</v>
      </c>
      <c r="KI24" s="71">
        <v>1</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3</v>
      </c>
      <c r="LZ24" s="71">
        <v>0</v>
      </c>
      <c r="MA24" s="71">
        <v>3</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3</v>
      </c>
      <c r="NM24" s="71">
        <v>1</v>
      </c>
      <c r="NN24" s="71">
        <v>0</v>
      </c>
      <c r="NO24" s="71">
        <v>0</v>
      </c>
      <c r="NP24" s="71">
        <v>0</v>
      </c>
      <c r="NQ24" s="71">
        <v>0</v>
      </c>
      <c r="NR24" s="71">
        <v>1</v>
      </c>
      <c r="NS24" s="71">
        <v>3</v>
      </c>
      <c r="NT24" s="71">
        <v>0</v>
      </c>
      <c r="NU24" s="71">
        <v>0</v>
      </c>
      <c r="NV24" s="71">
        <v>0</v>
      </c>
      <c r="NW24" s="71">
        <v>0</v>
      </c>
      <c r="NX24" s="71">
        <v>1</v>
      </c>
      <c r="NY24" s="71">
        <v>0</v>
      </c>
      <c r="NZ24" s="71">
        <v>0</v>
      </c>
      <c r="OA24" s="71">
        <v>0</v>
      </c>
      <c r="OB24" s="71">
        <v>0</v>
      </c>
      <c r="OC24" s="71">
        <v>0</v>
      </c>
      <c r="OD24" s="71">
        <v>0</v>
      </c>
      <c r="OE24" s="71">
        <v>0</v>
      </c>
      <c r="OF24" s="71">
        <v>0</v>
      </c>
      <c r="OG24" s="71">
        <v>4</v>
      </c>
      <c r="OH24" s="71">
        <v>0</v>
      </c>
      <c r="OI24" s="71">
        <v>0</v>
      </c>
      <c r="OJ24" s="71">
        <v>1</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3</v>
      </c>
      <c r="QA24" s="71">
        <v>0</v>
      </c>
      <c r="QB24" s="71">
        <v>3</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10</v>
      </c>
      <c r="QY24" s="71">
        <v>4</v>
      </c>
      <c r="QZ24" s="71">
        <v>1</v>
      </c>
      <c r="RA24" s="71">
        <v>0</v>
      </c>
      <c r="RB24" s="71">
        <v>1</v>
      </c>
      <c r="RC24" s="71">
        <v>0</v>
      </c>
      <c r="RD24" s="71">
        <v>0</v>
      </c>
      <c r="RE24" s="71">
        <v>0</v>
      </c>
      <c r="RF24" s="71">
        <v>0</v>
      </c>
      <c r="RG24" s="71">
        <v>0</v>
      </c>
      <c r="RH24" s="71">
        <v>3</v>
      </c>
      <c r="RI24" s="71">
        <v>3</v>
      </c>
      <c r="RJ24" s="71">
        <v>0</v>
      </c>
      <c r="RK24" s="71">
        <v>1</v>
      </c>
      <c r="RL24" s="71">
        <v>0</v>
      </c>
      <c r="RM24" s="71">
        <v>0</v>
      </c>
      <c r="RN24" s="71">
        <v>1</v>
      </c>
      <c r="RO24" s="71">
        <v>0</v>
      </c>
      <c r="RP24" s="71">
        <v>0</v>
      </c>
      <c r="RQ24" s="71">
        <v>0</v>
      </c>
      <c r="RR24" s="71">
        <v>0</v>
      </c>
      <c r="RS24" s="71">
        <v>10</v>
      </c>
      <c r="RT24" s="71">
        <v>5</v>
      </c>
      <c r="RU24" s="71">
        <v>1</v>
      </c>
      <c r="RV24" s="71">
        <v>0</v>
      </c>
      <c r="RW24" s="71">
        <v>1</v>
      </c>
      <c r="RX24" s="71">
        <v>0</v>
      </c>
      <c r="RY24" s="71">
        <v>0</v>
      </c>
      <c r="RZ24" s="71">
        <v>0</v>
      </c>
      <c r="SA24" s="71">
        <v>0</v>
      </c>
      <c r="SB24" s="71">
        <v>0</v>
      </c>
      <c r="SC24" s="71">
        <v>3</v>
      </c>
      <c r="SD24" s="71">
        <v>3</v>
      </c>
      <c r="SE24" s="71">
        <v>0</v>
      </c>
      <c r="SF24" s="71">
        <v>1</v>
      </c>
      <c r="SG24" s="71">
        <v>0</v>
      </c>
      <c r="SH24" s="71">
        <v>0</v>
      </c>
    </row>
    <row r="25" spans="1:502">
      <c r="A25" s="16" t="s">
        <v>2217</v>
      </c>
      <c r="B25" s="70">
        <v>17</v>
      </c>
      <c r="C25" s="70">
        <v>17</v>
      </c>
      <c r="D25" s="70">
        <v>1</v>
      </c>
      <c r="E25" s="70">
        <v>2020</v>
      </c>
      <c r="F25" s="70" t="s">
        <v>159</v>
      </c>
      <c r="G25" s="1073" t="s">
        <v>2200</v>
      </c>
      <c r="H25" s="70" t="s">
        <v>2201</v>
      </c>
      <c r="I25" s="1066"/>
      <c r="J25" s="73">
        <v>0</v>
      </c>
      <c r="K25" s="73">
        <v>0</v>
      </c>
      <c r="L25" s="73">
        <v>0</v>
      </c>
      <c r="M25" s="73">
        <v>0</v>
      </c>
      <c r="N25" s="73">
        <v>0</v>
      </c>
      <c r="O25" s="73">
        <v>0</v>
      </c>
      <c r="P25" s="73">
        <v>0</v>
      </c>
      <c r="Q25" s="73">
        <v>0</v>
      </c>
      <c r="R25" s="73">
        <v>8.7219999999999995</v>
      </c>
      <c r="S25" s="73">
        <v>0</v>
      </c>
      <c r="T25" s="73">
        <v>0</v>
      </c>
      <c r="U25" s="73">
        <v>0</v>
      </c>
      <c r="V25" s="73">
        <v>0</v>
      </c>
      <c r="W25" s="73">
        <v>0</v>
      </c>
      <c r="X25" s="73">
        <v>11.576000000000001</v>
      </c>
      <c r="Y25" s="73">
        <v>3.3420000000000001</v>
      </c>
      <c r="Z25" s="73">
        <v>0</v>
      </c>
      <c r="AA25" s="73">
        <v>0</v>
      </c>
      <c r="AB25" s="73">
        <v>0</v>
      </c>
      <c r="AC25" s="73">
        <v>0</v>
      </c>
      <c r="AD25" s="73">
        <v>40.238999999999997</v>
      </c>
      <c r="AE25" s="73">
        <v>34.58</v>
      </c>
      <c r="AF25" s="73">
        <v>0</v>
      </c>
      <c r="AG25" s="73">
        <v>0</v>
      </c>
      <c r="AH25" s="73">
        <v>0</v>
      </c>
      <c r="AI25" s="73">
        <v>0</v>
      </c>
      <c r="AJ25" s="73">
        <v>3.05</v>
      </c>
      <c r="AK25" s="73">
        <v>0</v>
      </c>
      <c r="AL25" s="73">
        <v>0</v>
      </c>
      <c r="AM25" s="73">
        <v>0</v>
      </c>
      <c r="AN25" s="73">
        <v>0</v>
      </c>
      <c r="AO25" s="73">
        <v>0</v>
      </c>
      <c r="AP25" s="73">
        <v>0.34899999999999998</v>
      </c>
      <c r="AQ25" s="73">
        <v>0</v>
      </c>
      <c r="AR25" s="73">
        <v>0</v>
      </c>
      <c r="AS25" s="73">
        <v>72.677000000000007</v>
      </c>
      <c r="AT25" s="73">
        <v>0</v>
      </c>
      <c r="AU25" s="73">
        <v>0</v>
      </c>
      <c r="AV25" s="73">
        <v>4.4630000000000001</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4.2169999999999996</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37.573999999999998</v>
      </c>
      <c r="CM25" s="73">
        <v>0</v>
      </c>
      <c r="CN25" s="73">
        <v>20.613</v>
      </c>
      <c r="CO25" s="73">
        <v>0</v>
      </c>
      <c r="CP25" s="73">
        <v>0</v>
      </c>
      <c r="CQ25" s="73">
        <v>0</v>
      </c>
      <c r="CR25" s="73">
        <v>0</v>
      </c>
      <c r="CS25" s="73">
        <v>61.975999999999999</v>
      </c>
      <c r="CT25" s="73">
        <v>0</v>
      </c>
      <c r="CU25" s="73">
        <v>0</v>
      </c>
      <c r="CV25" s="73">
        <v>0</v>
      </c>
      <c r="CW25" s="73">
        <v>0</v>
      </c>
      <c r="CX25" s="73">
        <v>0</v>
      </c>
      <c r="CY25" s="73">
        <v>0</v>
      </c>
      <c r="CZ25" s="73">
        <v>0</v>
      </c>
      <c r="DA25" s="73">
        <v>0</v>
      </c>
      <c r="DB25" s="73">
        <v>0</v>
      </c>
      <c r="DC25" s="73">
        <v>0</v>
      </c>
      <c r="DD25" s="73">
        <v>0</v>
      </c>
      <c r="DE25" s="73">
        <v>0</v>
      </c>
      <c r="DF25" s="73">
        <v>0</v>
      </c>
      <c r="DG25" s="73">
        <v>0.34899999999999998</v>
      </c>
      <c r="DH25" s="73">
        <v>0</v>
      </c>
      <c r="DI25" s="73">
        <v>0</v>
      </c>
      <c r="DJ25" s="73">
        <v>0</v>
      </c>
      <c r="DK25" s="73">
        <v>0</v>
      </c>
      <c r="DL25" s="73">
        <v>0</v>
      </c>
      <c r="DM25" s="73">
        <v>0</v>
      </c>
      <c r="DN25" s="73">
        <v>0</v>
      </c>
      <c r="DO25" s="73">
        <v>0</v>
      </c>
      <c r="DP25" s="73">
        <v>0</v>
      </c>
      <c r="DQ25" s="73">
        <v>0</v>
      </c>
      <c r="DR25" s="73">
        <v>0</v>
      </c>
      <c r="DS25" s="73">
        <v>8.7219999999999995</v>
      </c>
      <c r="DT25" s="73">
        <v>0</v>
      </c>
      <c r="DU25" s="73">
        <v>0</v>
      </c>
      <c r="DV25" s="73">
        <v>0</v>
      </c>
      <c r="DW25" s="73">
        <v>0</v>
      </c>
      <c r="DX25" s="73">
        <v>0</v>
      </c>
      <c r="DY25" s="73">
        <v>11.576000000000001</v>
      </c>
      <c r="DZ25" s="73">
        <v>3.3420000000000001</v>
      </c>
      <c r="EA25" s="73">
        <v>0</v>
      </c>
      <c r="EB25" s="73">
        <v>0</v>
      </c>
      <c r="EC25" s="73">
        <v>0</v>
      </c>
      <c r="ED25" s="73">
        <v>0</v>
      </c>
      <c r="EE25" s="73">
        <v>40.238999999999997</v>
      </c>
      <c r="EF25" s="73">
        <v>34.58</v>
      </c>
      <c r="EG25" s="73">
        <v>0</v>
      </c>
      <c r="EH25" s="73">
        <v>0</v>
      </c>
      <c r="EI25" s="73">
        <v>0</v>
      </c>
      <c r="EJ25" s="73">
        <v>0</v>
      </c>
      <c r="EK25" s="73">
        <v>3.05</v>
      </c>
      <c r="EL25" s="73">
        <v>0</v>
      </c>
      <c r="EM25" s="73">
        <v>0</v>
      </c>
      <c r="EN25" s="73">
        <v>0</v>
      </c>
      <c r="EO25" s="73">
        <v>0</v>
      </c>
      <c r="EP25" s="73">
        <v>0</v>
      </c>
      <c r="EQ25" s="73">
        <v>0</v>
      </c>
      <c r="ER25" s="73">
        <v>0</v>
      </c>
      <c r="ES25" s="73">
        <v>0</v>
      </c>
      <c r="ET25" s="73">
        <v>72.677000000000007</v>
      </c>
      <c r="EU25" s="73">
        <v>0</v>
      </c>
      <c r="EV25" s="73">
        <v>0</v>
      </c>
      <c r="EW25" s="73">
        <v>4.4630000000000001</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4.2169999999999996</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37.573999999999998</v>
      </c>
      <c r="GN25" s="73">
        <v>0</v>
      </c>
      <c r="GO25" s="73">
        <v>20.613</v>
      </c>
      <c r="GP25" s="73">
        <v>0</v>
      </c>
      <c r="GQ25" s="73">
        <v>0</v>
      </c>
      <c r="GR25" s="73">
        <v>0</v>
      </c>
      <c r="GS25" s="73">
        <v>0</v>
      </c>
      <c r="GT25" s="73">
        <v>61.975999999999999</v>
      </c>
      <c r="GU25" s="73">
        <v>0</v>
      </c>
      <c r="GV25" s="73">
        <v>0</v>
      </c>
      <c r="GW25" s="73">
        <v>0</v>
      </c>
      <c r="GX25" s="73">
        <v>0</v>
      </c>
      <c r="GY25" s="73">
        <v>0</v>
      </c>
      <c r="GZ25" s="73">
        <v>0</v>
      </c>
      <c r="HA25" s="73">
        <v>0</v>
      </c>
      <c r="HB25" s="73">
        <v>0</v>
      </c>
      <c r="HC25" s="73">
        <v>0</v>
      </c>
      <c r="HD25" s="73">
        <v>0</v>
      </c>
      <c r="HE25" s="73">
        <v>0</v>
      </c>
      <c r="HF25" s="73">
        <v>0.34899999999999998</v>
      </c>
      <c r="HG25" s="73">
        <v>0</v>
      </c>
      <c r="HH25" s="73">
        <v>0</v>
      </c>
      <c r="HI25" s="73">
        <v>0</v>
      </c>
      <c r="HJ25" s="73">
        <v>0</v>
      </c>
      <c r="HK25" s="73">
        <v>101.509</v>
      </c>
      <c r="HL25" s="73">
        <v>72.677000000000007</v>
      </c>
      <c r="HM25" s="73">
        <v>4.4630000000000001</v>
      </c>
      <c r="HN25" s="73">
        <v>0</v>
      </c>
      <c r="HO25" s="73">
        <v>4.2169999999999996</v>
      </c>
      <c r="HP25" s="73">
        <v>0</v>
      </c>
      <c r="HQ25" s="73">
        <v>0</v>
      </c>
      <c r="HR25" s="73">
        <v>0</v>
      </c>
      <c r="HS25" s="73">
        <v>0</v>
      </c>
      <c r="HT25" s="73">
        <v>0</v>
      </c>
      <c r="HU25" s="73">
        <v>37.573999999999998</v>
      </c>
      <c r="HV25" s="73">
        <v>20.613</v>
      </c>
      <c r="HW25" s="73">
        <v>0</v>
      </c>
      <c r="HX25" s="73">
        <v>61.975999999999999</v>
      </c>
      <c r="HY25" s="73">
        <v>0</v>
      </c>
      <c r="HZ25" s="73">
        <v>0</v>
      </c>
      <c r="IA25" s="73">
        <v>0.34899999999999998</v>
      </c>
      <c r="IB25" s="73">
        <v>0</v>
      </c>
      <c r="IC25" s="73">
        <v>0</v>
      </c>
      <c r="ID25" s="73">
        <v>0</v>
      </c>
      <c r="IE25" s="73">
        <v>0</v>
      </c>
      <c r="IF25" s="73">
        <v>101.509</v>
      </c>
      <c r="IG25" s="73">
        <v>73.025999999999996</v>
      </c>
      <c r="IH25" s="73">
        <v>4.4630000000000001</v>
      </c>
      <c r="II25" s="73">
        <v>0</v>
      </c>
      <c r="IJ25" s="73">
        <v>4.2169999999999996</v>
      </c>
      <c r="IK25" s="73">
        <v>0</v>
      </c>
      <c r="IL25" s="73">
        <v>0</v>
      </c>
      <c r="IM25" s="73">
        <v>0</v>
      </c>
      <c r="IN25" s="73">
        <v>0</v>
      </c>
      <c r="IO25" s="73">
        <v>0</v>
      </c>
      <c r="IP25" s="73">
        <v>37.573999999999998</v>
      </c>
      <c r="IQ25" s="73">
        <v>20.613</v>
      </c>
      <c r="IR25" s="73">
        <v>0</v>
      </c>
      <c r="IS25" s="73">
        <v>61.975999999999999</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3</v>
      </c>
      <c r="JL25" s="71">
        <v>1</v>
      </c>
      <c r="JM25" s="71">
        <v>0</v>
      </c>
      <c r="JN25" s="71">
        <v>0</v>
      </c>
      <c r="JO25" s="71">
        <v>0</v>
      </c>
      <c r="JP25" s="71">
        <v>0</v>
      </c>
      <c r="JQ25" s="71">
        <v>1</v>
      </c>
      <c r="JR25" s="71">
        <v>2</v>
      </c>
      <c r="JS25" s="71">
        <v>0</v>
      </c>
      <c r="JT25" s="71">
        <v>0</v>
      </c>
      <c r="JU25" s="71">
        <v>0</v>
      </c>
      <c r="JV25" s="71">
        <v>0</v>
      </c>
      <c r="JW25" s="71">
        <v>1</v>
      </c>
      <c r="JX25" s="71">
        <v>0</v>
      </c>
      <c r="JY25" s="71">
        <v>0</v>
      </c>
      <c r="JZ25" s="71">
        <v>0</v>
      </c>
      <c r="KA25" s="71">
        <v>0</v>
      </c>
      <c r="KB25" s="71">
        <v>0</v>
      </c>
      <c r="KC25" s="71">
        <v>1</v>
      </c>
      <c r="KD25" s="71">
        <v>0</v>
      </c>
      <c r="KE25" s="71">
        <v>0</v>
      </c>
      <c r="KF25" s="71">
        <v>4</v>
      </c>
      <c r="KG25" s="71">
        <v>0</v>
      </c>
      <c r="KH25" s="71">
        <v>0</v>
      </c>
      <c r="KI25" s="71">
        <v>1</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3</v>
      </c>
      <c r="LZ25" s="71">
        <v>0</v>
      </c>
      <c r="MA25" s="71">
        <v>3</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3</v>
      </c>
      <c r="NM25" s="71">
        <v>1</v>
      </c>
      <c r="NN25" s="71">
        <v>0</v>
      </c>
      <c r="NO25" s="71">
        <v>0</v>
      </c>
      <c r="NP25" s="71">
        <v>0</v>
      </c>
      <c r="NQ25" s="71">
        <v>0</v>
      </c>
      <c r="NR25" s="71">
        <v>1</v>
      </c>
      <c r="NS25" s="71">
        <v>2</v>
      </c>
      <c r="NT25" s="71">
        <v>0</v>
      </c>
      <c r="NU25" s="71">
        <v>0</v>
      </c>
      <c r="NV25" s="71">
        <v>0</v>
      </c>
      <c r="NW25" s="71">
        <v>0</v>
      </c>
      <c r="NX25" s="71">
        <v>1</v>
      </c>
      <c r="NY25" s="71">
        <v>0</v>
      </c>
      <c r="NZ25" s="71">
        <v>0</v>
      </c>
      <c r="OA25" s="71">
        <v>0</v>
      </c>
      <c r="OB25" s="71">
        <v>0</v>
      </c>
      <c r="OC25" s="71">
        <v>0</v>
      </c>
      <c r="OD25" s="71">
        <v>0</v>
      </c>
      <c r="OE25" s="71">
        <v>0</v>
      </c>
      <c r="OF25" s="71">
        <v>0</v>
      </c>
      <c r="OG25" s="71">
        <v>4</v>
      </c>
      <c r="OH25" s="71">
        <v>0</v>
      </c>
      <c r="OI25" s="71">
        <v>0</v>
      </c>
      <c r="OJ25" s="71">
        <v>1</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3</v>
      </c>
      <c r="QA25" s="71">
        <v>0</v>
      </c>
      <c r="QB25" s="71">
        <v>3</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9</v>
      </c>
      <c r="QY25" s="71">
        <v>4</v>
      </c>
      <c r="QZ25" s="71">
        <v>1</v>
      </c>
      <c r="RA25" s="71">
        <v>0</v>
      </c>
      <c r="RB25" s="71">
        <v>1</v>
      </c>
      <c r="RC25" s="71">
        <v>0</v>
      </c>
      <c r="RD25" s="71">
        <v>0</v>
      </c>
      <c r="RE25" s="71">
        <v>0</v>
      </c>
      <c r="RF25" s="71">
        <v>0</v>
      </c>
      <c r="RG25" s="71">
        <v>0</v>
      </c>
      <c r="RH25" s="71">
        <v>3</v>
      </c>
      <c r="RI25" s="71">
        <v>3</v>
      </c>
      <c r="RJ25" s="71">
        <v>0</v>
      </c>
      <c r="RK25" s="71">
        <v>1</v>
      </c>
      <c r="RL25" s="71">
        <v>0</v>
      </c>
      <c r="RM25" s="71">
        <v>0</v>
      </c>
      <c r="RN25" s="71">
        <v>1</v>
      </c>
      <c r="RO25" s="71">
        <v>0</v>
      </c>
      <c r="RP25" s="71">
        <v>0</v>
      </c>
      <c r="RQ25" s="71">
        <v>0</v>
      </c>
      <c r="RR25" s="71">
        <v>0</v>
      </c>
      <c r="RS25" s="71">
        <v>9</v>
      </c>
      <c r="RT25" s="71">
        <v>5</v>
      </c>
      <c r="RU25" s="71">
        <v>1</v>
      </c>
      <c r="RV25" s="71">
        <v>0</v>
      </c>
      <c r="RW25" s="71">
        <v>1</v>
      </c>
      <c r="RX25" s="71">
        <v>0</v>
      </c>
      <c r="RY25" s="71">
        <v>0</v>
      </c>
      <c r="RZ25" s="71">
        <v>0</v>
      </c>
      <c r="SA25" s="71">
        <v>0</v>
      </c>
      <c r="SB25" s="71">
        <v>0</v>
      </c>
      <c r="SC25" s="71">
        <v>3</v>
      </c>
      <c r="SD25" s="71">
        <v>3</v>
      </c>
      <c r="SE25" s="71">
        <v>0</v>
      </c>
      <c r="SF25" s="71">
        <v>1</v>
      </c>
      <c r="SG25" s="71">
        <v>0</v>
      </c>
      <c r="SH25" s="71">
        <v>0</v>
      </c>
    </row>
    <row r="26" spans="1:502">
      <c r="A26" s="16" t="s">
        <v>2218</v>
      </c>
      <c r="B26" s="70">
        <v>18</v>
      </c>
      <c r="C26" s="70">
        <v>18</v>
      </c>
      <c r="D26" s="70">
        <v>1</v>
      </c>
      <c r="E26" s="70">
        <v>2021</v>
      </c>
      <c r="F26" s="70" t="s">
        <v>160</v>
      </c>
      <c r="G26" s="1073" t="s">
        <v>2200</v>
      </c>
      <c r="H26" s="70" t="s">
        <v>2201</v>
      </c>
      <c r="I26" s="1066"/>
      <c r="J26" s="73">
        <v>0</v>
      </c>
      <c r="K26" s="73">
        <v>0</v>
      </c>
      <c r="L26" s="73">
        <v>0</v>
      </c>
      <c r="M26" s="73">
        <v>0</v>
      </c>
      <c r="N26" s="73">
        <v>0</v>
      </c>
      <c r="O26" s="73">
        <v>0</v>
      </c>
      <c r="P26" s="73">
        <v>0</v>
      </c>
      <c r="Q26" s="73">
        <v>0</v>
      </c>
      <c r="R26" s="73">
        <v>8.2110000000000003</v>
      </c>
      <c r="S26" s="73">
        <v>0</v>
      </c>
      <c r="T26" s="73">
        <v>0</v>
      </c>
      <c r="U26" s="73">
        <v>0</v>
      </c>
      <c r="V26" s="73">
        <v>0</v>
      </c>
      <c r="W26" s="73">
        <v>0</v>
      </c>
      <c r="X26" s="73">
        <v>11.128</v>
      </c>
      <c r="Y26" s="73">
        <v>3.1019999999999999</v>
      </c>
      <c r="Z26" s="73">
        <v>0</v>
      </c>
      <c r="AA26" s="73">
        <v>0</v>
      </c>
      <c r="AB26" s="73">
        <v>0</v>
      </c>
      <c r="AC26" s="73">
        <v>0</v>
      </c>
      <c r="AD26" s="73">
        <v>38.762</v>
      </c>
      <c r="AE26" s="73">
        <v>37.057000000000002</v>
      </c>
      <c r="AF26" s="73">
        <v>0</v>
      </c>
      <c r="AG26" s="73">
        <v>0</v>
      </c>
      <c r="AH26" s="73">
        <v>0</v>
      </c>
      <c r="AI26" s="73">
        <v>0</v>
      </c>
      <c r="AJ26" s="73">
        <v>3.036</v>
      </c>
      <c r="AK26" s="73">
        <v>0</v>
      </c>
      <c r="AL26" s="73">
        <v>0</v>
      </c>
      <c r="AM26" s="73">
        <v>0</v>
      </c>
      <c r="AN26" s="73">
        <v>0</v>
      </c>
      <c r="AO26" s="73">
        <v>0</v>
      </c>
      <c r="AP26" s="73">
        <v>0.38300000000000001</v>
      </c>
      <c r="AQ26" s="73">
        <v>0</v>
      </c>
      <c r="AR26" s="73">
        <v>0</v>
      </c>
      <c r="AS26" s="73">
        <v>73.165999999999997</v>
      </c>
      <c r="AT26" s="73">
        <v>0</v>
      </c>
      <c r="AU26" s="73">
        <v>0</v>
      </c>
      <c r="AV26" s="73">
        <v>4.5819999999999999</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4.1950000000000003</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38.497</v>
      </c>
      <c r="CM26" s="73">
        <v>0</v>
      </c>
      <c r="CN26" s="73">
        <v>14.2</v>
      </c>
      <c r="CO26" s="73">
        <v>0</v>
      </c>
      <c r="CP26" s="73">
        <v>0</v>
      </c>
      <c r="CQ26" s="73">
        <v>0</v>
      </c>
      <c r="CR26" s="73">
        <v>0</v>
      </c>
      <c r="CS26" s="73">
        <v>63.354999999999997</v>
      </c>
      <c r="CT26" s="73">
        <v>0</v>
      </c>
      <c r="CU26" s="73">
        <v>0</v>
      </c>
      <c r="CV26" s="73">
        <v>0</v>
      </c>
      <c r="CW26" s="73">
        <v>0</v>
      </c>
      <c r="CX26" s="73">
        <v>0</v>
      </c>
      <c r="CY26" s="73">
        <v>0</v>
      </c>
      <c r="CZ26" s="73">
        <v>0</v>
      </c>
      <c r="DA26" s="73">
        <v>0</v>
      </c>
      <c r="DB26" s="73">
        <v>0</v>
      </c>
      <c r="DC26" s="73">
        <v>0</v>
      </c>
      <c r="DD26" s="73">
        <v>0</v>
      </c>
      <c r="DE26" s="73">
        <v>0</v>
      </c>
      <c r="DF26" s="73">
        <v>0</v>
      </c>
      <c r="DG26" s="73">
        <v>0.38300000000000001</v>
      </c>
      <c r="DH26" s="73">
        <v>0</v>
      </c>
      <c r="DI26" s="73">
        <v>0</v>
      </c>
      <c r="DJ26" s="73">
        <v>0</v>
      </c>
      <c r="DK26" s="73">
        <v>0</v>
      </c>
      <c r="DL26" s="73">
        <v>0</v>
      </c>
      <c r="DM26" s="73">
        <v>0</v>
      </c>
      <c r="DN26" s="73">
        <v>0</v>
      </c>
      <c r="DO26" s="73">
        <v>0</v>
      </c>
      <c r="DP26" s="73">
        <v>0</v>
      </c>
      <c r="DQ26" s="73">
        <v>0</v>
      </c>
      <c r="DR26" s="73">
        <v>0</v>
      </c>
      <c r="DS26" s="73">
        <v>8.2110000000000003</v>
      </c>
      <c r="DT26" s="73">
        <v>0</v>
      </c>
      <c r="DU26" s="73">
        <v>0</v>
      </c>
      <c r="DV26" s="73">
        <v>0</v>
      </c>
      <c r="DW26" s="73">
        <v>0</v>
      </c>
      <c r="DX26" s="73">
        <v>0</v>
      </c>
      <c r="DY26" s="73">
        <v>11.128</v>
      </c>
      <c r="DZ26" s="73">
        <v>3.1019999999999999</v>
      </c>
      <c r="EA26" s="73">
        <v>0</v>
      </c>
      <c r="EB26" s="73">
        <v>0</v>
      </c>
      <c r="EC26" s="73">
        <v>0</v>
      </c>
      <c r="ED26" s="73">
        <v>0</v>
      </c>
      <c r="EE26" s="73">
        <v>38.762</v>
      </c>
      <c r="EF26" s="73">
        <v>37.057000000000002</v>
      </c>
      <c r="EG26" s="73">
        <v>0</v>
      </c>
      <c r="EH26" s="73">
        <v>0</v>
      </c>
      <c r="EI26" s="73">
        <v>0</v>
      </c>
      <c r="EJ26" s="73">
        <v>0</v>
      </c>
      <c r="EK26" s="73">
        <v>3.036</v>
      </c>
      <c r="EL26" s="73">
        <v>0</v>
      </c>
      <c r="EM26" s="73">
        <v>0</v>
      </c>
      <c r="EN26" s="73">
        <v>0</v>
      </c>
      <c r="EO26" s="73">
        <v>0</v>
      </c>
      <c r="EP26" s="73">
        <v>0</v>
      </c>
      <c r="EQ26" s="73">
        <v>0</v>
      </c>
      <c r="ER26" s="73">
        <v>0</v>
      </c>
      <c r="ES26" s="73">
        <v>0</v>
      </c>
      <c r="ET26" s="73">
        <v>73.165999999999997</v>
      </c>
      <c r="EU26" s="73">
        <v>0</v>
      </c>
      <c r="EV26" s="73">
        <v>0</v>
      </c>
      <c r="EW26" s="73">
        <v>4.5819999999999999</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4.1950000000000003</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38.497</v>
      </c>
      <c r="GN26" s="73">
        <v>0</v>
      </c>
      <c r="GO26" s="73">
        <v>14.2</v>
      </c>
      <c r="GP26" s="73">
        <v>0</v>
      </c>
      <c r="GQ26" s="73">
        <v>0</v>
      </c>
      <c r="GR26" s="73">
        <v>0</v>
      </c>
      <c r="GS26" s="73">
        <v>0</v>
      </c>
      <c r="GT26" s="73">
        <v>63.354999999999997</v>
      </c>
      <c r="GU26" s="73">
        <v>0</v>
      </c>
      <c r="GV26" s="73">
        <v>0</v>
      </c>
      <c r="GW26" s="73">
        <v>0</v>
      </c>
      <c r="GX26" s="73">
        <v>0</v>
      </c>
      <c r="GY26" s="73">
        <v>0</v>
      </c>
      <c r="GZ26" s="73">
        <v>0</v>
      </c>
      <c r="HA26" s="73">
        <v>0</v>
      </c>
      <c r="HB26" s="73">
        <v>0</v>
      </c>
      <c r="HC26" s="73">
        <v>0</v>
      </c>
      <c r="HD26" s="73">
        <v>0</v>
      </c>
      <c r="HE26" s="73">
        <v>0</v>
      </c>
      <c r="HF26" s="73">
        <v>0.38300000000000001</v>
      </c>
      <c r="HG26" s="73">
        <v>0</v>
      </c>
      <c r="HH26" s="73">
        <v>0</v>
      </c>
      <c r="HI26" s="73">
        <v>0</v>
      </c>
      <c r="HJ26" s="73">
        <v>0</v>
      </c>
      <c r="HK26" s="73">
        <v>101.29600000000001</v>
      </c>
      <c r="HL26" s="73">
        <v>73.165999999999997</v>
      </c>
      <c r="HM26" s="73">
        <v>4.5819999999999999</v>
      </c>
      <c r="HN26" s="73">
        <v>0</v>
      </c>
      <c r="HO26" s="73">
        <v>4.1950000000000003</v>
      </c>
      <c r="HP26" s="73">
        <v>0</v>
      </c>
      <c r="HQ26" s="73">
        <v>0</v>
      </c>
      <c r="HR26" s="73">
        <v>0</v>
      </c>
      <c r="HS26" s="73">
        <v>0</v>
      </c>
      <c r="HT26" s="73">
        <v>0</v>
      </c>
      <c r="HU26" s="73">
        <v>38.497</v>
      </c>
      <c r="HV26" s="73">
        <v>14.2</v>
      </c>
      <c r="HW26" s="73">
        <v>0</v>
      </c>
      <c r="HX26" s="73">
        <v>63.354999999999997</v>
      </c>
      <c r="HY26" s="73">
        <v>0</v>
      </c>
      <c r="HZ26" s="73">
        <v>0</v>
      </c>
      <c r="IA26" s="73">
        <v>0.38300000000000001</v>
      </c>
      <c r="IB26" s="73">
        <v>0</v>
      </c>
      <c r="IC26" s="73">
        <v>0</v>
      </c>
      <c r="ID26" s="73">
        <v>0</v>
      </c>
      <c r="IE26" s="73">
        <v>0</v>
      </c>
      <c r="IF26" s="73">
        <v>101.29600000000001</v>
      </c>
      <c r="IG26" s="73">
        <v>73.549000000000007</v>
      </c>
      <c r="IH26" s="73">
        <v>4.5819999999999999</v>
      </c>
      <c r="II26" s="73">
        <v>0</v>
      </c>
      <c r="IJ26" s="73">
        <v>4.1950000000000003</v>
      </c>
      <c r="IK26" s="73">
        <v>0</v>
      </c>
      <c r="IL26" s="73">
        <v>0</v>
      </c>
      <c r="IM26" s="73">
        <v>0</v>
      </c>
      <c r="IN26" s="73">
        <v>0</v>
      </c>
      <c r="IO26" s="73">
        <v>0</v>
      </c>
      <c r="IP26" s="73">
        <v>38.497</v>
      </c>
      <c r="IQ26" s="73">
        <v>14.2</v>
      </c>
      <c r="IR26" s="73">
        <v>0</v>
      </c>
      <c r="IS26" s="73">
        <v>63.354999999999997</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3</v>
      </c>
      <c r="JL26" s="71">
        <v>1</v>
      </c>
      <c r="JM26" s="71">
        <v>0</v>
      </c>
      <c r="JN26" s="71">
        <v>0</v>
      </c>
      <c r="JO26" s="71">
        <v>0</v>
      </c>
      <c r="JP26" s="71">
        <v>0</v>
      </c>
      <c r="JQ26" s="71">
        <v>1</v>
      </c>
      <c r="JR26" s="71">
        <v>2</v>
      </c>
      <c r="JS26" s="71">
        <v>0</v>
      </c>
      <c r="JT26" s="71">
        <v>0</v>
      </c>
      <c r="JU26" s="71">
        <v>0</v>
      </c>
      <c r="JV26" s="71">
        <v>0</v>
      </c>
      <c r="JW26" s="71">
        <v>1</v>
      </c>
      <c r="JX26" s="71">
        <v>0</v>
      </c>
      <c r="JY26" s="71">
        <v>0</v>
      </c>
      <c r="JZ26" s="71">
        <v>0</v>
      </c>
      <c r="KA26" s="71">
        <v>0</v>
      </c>
      <c r="KB26" s="71">
        <v>0</v>
      </c>
      <c r="KC26" s="71">
        <v>1</v>
      </c>
      <c r="KD26" s="71">
        <v>0</v>
      </c>
      <c r="KE26" s="71">
        <v>0</v>
      </c>
      <c r="KF26" s="71">
        <v>4</v>
      </c>
      <c r="KG26" s="71">
        <v>0</v>
      </c>
      <c r="KH26" s="71">
        <v>0</v>
      </c>
      <c r="KI26" s="71">
        <v>1</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3</v>
      </c>
      <c r="LZ26" s="71">
        <v>0</v>
      </c>
      <c r="MA26" s="71">
        <v>2</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3</v>
      </c>
      <c r="NM26" s="71">
        <v>1</v>
      </c>
      <c r="NN26" s="71">
        <v>0</v>
      </c>
      <c r="NO26" s="71">
        <v>0</v>
      </c>
      <c r="NP26" s="71">
        <v>0</v>
      </c>
      <c r="NQ26" s="71">
        <v>0</v>
      </c>
      <c r="NR26" s="71">
        <v>1</v>
      </c>
      <c r="NS26" s="71">
        <v>2</v>
      </c>
      <c r="NT26" s="71">
        <v>0</v>
      </c>
      <c r="NU26" s="71">
        <v>0</v>
      </c>
      <c r="NV26" s="71">
        <v>0</v>
      </c>
      <c r="NW26" s="71">
        <v>0</v>
      </c>
      <c r="NX26" s="71">
        <v>1</v>
      </c>
      <c r="NY26" s="71">
        <v>0</v>
      </c>
      <c r="NZ26" s="71">
        <v>0</v>
      </c>
      <c r="OA26" s="71">
        <v>0</v>
      </c>
      <c r="OB26" s="71">
        <v>0</v>
      </c>
      <c r="OC26" s="71">
        <v>0</v>
      </c>
      <c r="OD26" s="71">
        <v>0</v>
      </c>
      <c r="OE26" s="71">
        <v>0</v>
      </c>
      <c r="OF26" s="71">
        <v>0</v>
      </c>
      <c r="OG26" s="71">
        <v>4</v>
      </c>
      <c r="OH26" s="71">
        <v>0</v>
      </c>
      <c r="OI26" s="71">
        <v>0</v>
      </c>
      <c r="OJ26" s="71">
        <v>1</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3</v>
      </c>
      <c r="QA26" s="71">
        <v>0</v>
      </c>
      <c r="QB26" s="71">
        <v>2</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9</v>
      </c>
      <c r="QY26" s="71">
        <v>4</v>
      </c>
      <c r="QZ26" s="71">
        <v>1</v>
      </c>
      <c r="RA26" s="71">
        <v>0</v>
      </c>
      <c r="RB26" s="71">
        <v>1</v>
      </c>
      <c r="RC26" s="71">
        <v>0</v>
      </c>
      <c r="RD26" s="71">
        <v>0</v>
      </c>
      <c r="RE26" s="71">
        <v>0</v>
      </c>
      <c r="RF26" s="71">
        <v>0</v>
      </c>
      <c r="RG26" s="71">
        <v>0</v>
      </c>
      <c r="RH26" s="71">
        <v>3</v>
      </c>
      <c r="RI26" s="71">
        <v>2</v>
      </c>
      <c r="RJ26" s="71">
        <v>0</v>
      </c>
      <c r="RK26" s="71">
        <v>1</v>
      </c>
      <c r="RL26" s="71">
        <v>0</v>
      </c>
      <c r="RM26" s="71">
        <v>0</v>
      </c>
      <c r="RN26" s="71">
        <v>1</v>
      </c>
      <c r="RO26" s="71">
        <v>0</v>
      </c>
      <c r="RP26" s="71">
        <v>0</v>
      </c>
      <c r="RQ26" s="71">
        <v>0</v>
      </c>
      <c r="RR26" s="71">
        <v>0</v>
      </c>
      <c r="RS26" s="71">
        <v>9</v>
      </c>
      <c r="RT26" s="71">
        <v>5</v>
      </c>
      <c r="RU26" s="71">
        <v>1</v>
      </c>
      <c r="RV26" s="71">
        <v>0</v>
      </c>
      <c r="RW26" s="71">
        <v>1</v>
      </c>
      <c r="RX26" s="71">
        <v>0</v>
      </c>
      <c r="RY26" s="71">
        <v>0</v>
      </c>
      <c r="RZ26" s="71">
        <v>0</v>
      </c>
      <c r="SA26" s="71">
        <v>0</v>
      </c>
      <c r="SB26" s="71">
        <v>0</v>
      </c>
      <c r="SC26" s="71">
        <v>3</v>
      </c>
      <c r="SD26" s="71">
        <v>2</v>
      </c>
      <c r="SE26" s="71">
        <v>0</v>
      </c>
      <c r="SF26" s="71">
        <v>1</v>
      </c>
      <c r="SG26" s="71">
        <v>0</v>
      </c>
      <c r="SH26" s="71">
        <v>0</v>
      </c>
    </row>
    <row r="27" spans="1:502">
      <c r="A27" s="16" t="s">
        <v>2219</v>
      </c>
      <c r="B27" s="70">
        <v>19</v>
      </c>
      <c r="C27" s="70">
        <v>19</v>
      </c>
      <c r="D27" s="70">
        <v>1</v>
      </c>
      <c r="E27" s="70">
        <v>2022</v>
      </c>
      <c r="F27" s="70" t="s">
        <v>161</v>
      </c>
      <c r="G27" s="1073" t="s">
        <v>2200</v>
      </c>
      <c r="H27" s="70" t="s">
        <v>2201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2220</v>
      </c>
      <c r="B28" s="70">
        <v>20</v>
      </c>
      <c r="C28" s="70">
        <v>20</v>
      </c>
      <c r="D28" s="70">
        <v>1</v>
      </c>
      <c r="E28" s="70">
        <v>2023</v>
      </c>
      <c r="F28" s="70" t="s">
        <v>1539</v>
      </c>
      <c r="G28" s="1073" t="s">
        <v>2200</v>
      </c>
      <c r="H28" s="70" t="s">
        <v>2201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2221</v>
      </c>
      <c r="B29" s="70">
        <v>21</v>
      </c>
      <c r="C29" s="70">
        <v>21</v>
      </c>
      <c r="D29" s="70">
        <v>1</v>
      </c>
      <c r="E29" s="70">
        <v>2024</v>
      </c>
      <c r="F29" s="70" t="s">
        <v>1585</v>
      </c>
      <c r="G29" s="1073" t="s">
        <v>2200</v>
      </c>
      <c r="H29" s="70" t="s">
        <v>2201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2223</v>
      </c>
      <c r="G30" s="1073" t="s">
        <v>2200</v>
      </c>
      <c r="H30" s="70" t="s">
        <v>2201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2224</v>
      </c>
      <c r="G31" s="1073" t="s">
        <v>2200</v>
      </c>
      <c r="H31" s="70" t="s">
        <v>2201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2225</v>
      </c>
      <c r="G32" s="1073" t="s">
        <v>2200</v>
      </c>
      <c r="H32" s="70" t="s">
        <v>2201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2226</v>
      </c>
      <c r="G33" s="1073" t="s">
        <v>2200</v>
      </c>
      <c r="H33" s="70" t="s">
        <v>2201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2227</v>
      </c>
      <c r="G34" s="1073" t="s">
        <v>2200</v>
      </c>
      <c r="H34" s="70" t="s">
        <v>2201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2228</v>
      </c>
      <c r="G35" s="1073" t="s">
        <v>2200</v>
      </c>
      <c r="H35" s="70" t="s">
        <v>2201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1585</v>
      </c>
      <c r="G10" s="1073" t="s">
        <v>2435</v>
      </c>
      <c r="H10" s="70" t="s">
        <v>2436</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1585</v>
      </c>
      <c r="G11" s="1073" t="s">
        <v>2355</v>
      </c>
      <c r="H11" s="70" t="s">
        <v>2356</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2482</v>
      </c>
      <c r="B12" s="70">
        <v>4</v>
      </c>
      <c r="C12" s="70">
        <v>18</v>
      </c>
      <c r="D12" s="70">
        <v>4</v>
      </c>
      <c r="E12" s="70">
        <v>2024</v>
      </c>
      <c r="F12" s="70" t="s">
        <v>1585</v>
      </c>
      <c r="G12" s="1073" t="s">
        <v>2479</v>
      </c>
      <c r="H12" s="70" t="s">
        <v>2480</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2087</v>
      </c>
      <c r="B13" s="70">
        <v>5</v>
      </c>
      <c r="C13" s="70">
        <v>18</v>
      </c>
      <c r="D13" s="70">
        <v>5</v>
      </c>
      <c r="E13" s="70">
        <v>2024</v>
      </c>
      <c r="F13" s="70" t="s">
        <v>1585</v>
      </c>
      <c r="G13" s="1073" t="s">
        <v>2066</v>
      </c>
      <c r="H13" s="70" t="s">
        <v>2067</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2446</v>
      </c>
      <c r="B14" s="70">
        <v>6</v>
      </c>
      <c r="C14" s="70">
        <v>18</v>
      </c>
      <c r="D14" s="70">
        <v>6</v>
      </c>
      <c r="E14" s="70">
        <v>2024</v>
      </c>
      <c r="F14" s="70" t="s">
        <v>1585</v>
      </c>
      <c r="G14" s="1073" t="s">
        <v>2443</v>
      </c>
      <c r="H14" s="70" t="s">
        <v>2444</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2221</v>
      </c>
      <c r="B15" s="70">
        <v>7</v>
      </c>
      <c r="C15" s="70">
        <v>18</v>
      </c>
      <c r="D15" s="70">
        <v>7</v>
      </c>
      <c r="E15" s="70">
        <v>2024</v>
      </c>
      <c r="F15" s="70" t="s">
        <v>1585</v>
      </c>
      <c r="G15" s="1073" t="s">
        <v>2200</v>
      </c>
      <c r="H15" s="70" t="s">
        <v>2201</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2470</v>
      </c>
      <c r="B16" s="70">
        <v>8</v>
      </c>
      <c r="C16" s="70">
        <v>18</v>
      </c>
      <c r="D16" s="70">
        <v>8</v>
      </c>
      <c r="E16" s="70">
        <v>2024</v>
      </c>
      <c r="F16" s="70" t="s">
        <v>1585</v>
      </c>
      <c r="G16" s="1073" t="s">
        <v>2467</v>
      </c>
      <c r="H16" s="70" t="s">
        <v>2468</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2110</v>
      </c>
      <c r="B17" s="70">
        <v>9</v>
      </c>
      <c r="C17" s="70">
        <v>18</v>
      </c>
      <c r="D17" s="70">
        <v>9</v>
      </c>
      <c r="E17" s="70">
        <v>2024</v>
      </c>
      <c r="F17" s="70" t="s">
        <v>1585</v>
      </c>
      <c r="G17" s="1073" t="s">
        <v>2089</v>
      </c>
      <c r="H17" s="70" t="s">
        <v>2090</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2366</v>
      </c>
      <c r="B18" s="70">
        <v>10</v>
      </c>
      <c r="C18" s="70">
        <v>18</v>
      </c>
      <c r="D18" s="70">
        <v>10</v>
      </c>
      <c r="E18" s="70">
        <v>2024</v>
      </c>
      <c r="F18" s="70" t="s">
        <v>1585</v>
      </c>
      <c r="G18" s="1073" t="s">
        <v>2363</v>
      </c>
      <c r="H18" s="70" t="s">
        <v>2364</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2414</v>
      </c>
      <c r="B19" s="70">
        <v>11</v>
      </c>
      <c r="C19" s="70">
        <v>18</v>
      </c>
      <c r="D19" s="70">
        <v>11</v>
      </c>
      <c r="E19" s="70">
        <v>2024</v>
      </c>
      <c r="F19" s="70" t="s">
        <v>1585</v>
      </c>
      <c r="G19" s="1073" t="s">
        <v>2411</v>
      </c>
      <c r="H19" s="70" t="s">
        <v>2412</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1995</v>
      </c>
      <c r="B20" s="70">
        <v>12</v>
      </c>
      <c r="C20" s="70">
        <v>18</v>
      </c>
      <c r="D20" s="70">
        <v>12</v>
      </c>
      <c r="E20" s="70">
        <v>2024</v>
      </c>
      <c r="F20" s="70" t="s">
        <v>1585</v>
      </c>
      <c r="G20" s="1073" t="s">
        <v>1974</v>
      </c>
      <c r="H20" s="70" t="s">
        <v>1975</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2378</v>
      </c>
      <c r="B21" s="70">
        <v>13</v>
      </c>
      <c r="C21" s="70">
        <v>18</v>
      </c>
      <c r="D21" s="70">
        <v>13</v>
      </c>
      <c r="E21" s="70">
        <v>2024</v>
      </c>
      <c r="F21" s="70" t="s">
        <v>1585</v>
      </c>
      <c r="G21" s="1073" t="s">
        <v>2375</v>
      </c>
      <c r="H21" s="70" t="s">
        <v>2376</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2402</v>
      </c>
      <c r="B22" s="70">
        <v>14</v>
      </c>
      <c r="C22" s="70">
        <v>18</v>
      </c>
      <c r="D22" s="70">
        <v>14</v>
      </c>
      <c r="E22" s="70">
        <v>2024</v>
      </c>
      <c r="F22" s="70" t="s">
        <v>1585</v>
      </c>
      <c r="G22" s="1073" t="s">
        <v>2399</v>
      </c>
      <c r="H22" s="70" t="s">
        <v>2400</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2510</v>
      </c>
      <c r="B23" s="70">
        <v>15</v>
      </c>
      <c r="C23" s="70">
        <v>18</v>
      </c>
      <c r="D23" s="70">
        <v>15</v>
      </c>
      <c r="E23" s="70">
        <v>2024</v>
      </c>
      <c r="F23" s="70" t="s">
        <v>1585</v>
      </c>
      <c r="G23" s="1073" t="s">
        <v>2507</v>
      </c>
      <c r="H23" s="70" t="s">
        <v>2508</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2322</v>
      </c>
      <c r="B24" s="70">
        <v>16</v>
      </c>
      <c r="C24" s="70">
        <v>18</v>
      </c>
      <c r="D24" s="70">
        <v>16</v>
      </c>
      <c r="E24" s="70">
        <v>2024</v>
      </c>
      <c r="F24" s="70" t="s">
        <v>1585</v>
      </c>
      <c r="G24" s="1073" t="s">
        <v>2319</v>
      </c>
      <c r="H24" s="70" t="s">
        <v>2320</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1585</v>
      </c>
      <c r="G25" s="1073" t="s">
        <v>2339</v>
      </c>
      <c r="H25" s="70" t="s">
        <v>2340</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2338</v>
      </c>
      <c r="B26" s="70">
        <v>18</v>
      </c>
      <c r="C26" s="70">
        <v>18</v>
      </c>
      <c r="D26" s="70">
        <v>18</v>
      </c>
      <c r="E26" s="70">
        <v>2024</v>
      </c>
      <c r="F26" s="70" t="s">
        <v>1585</v>
      </c>
      <c r="G26" s="1073" t="s">
        <v>2335</v>
      </c>
      <c r="H26" s="70" t="s">
        <v>2336</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2426</v>
      </c>
      <c r="B27" s="70">
        <v>19</v>
      </c>
      <c r="C27" s="70">
        <v>18</v>
      </c>
      <c r="D27" s="70">
        <v>19</v>
      </c>
      <c r="E27" s="70">
        <v>2024</v>
      </c>
      <c r="F27" s="70" t="s">
        <v>1585</v>
      </c>
      <c r="G27" s="1073" t="s">
        <v>2423</v>
      </c>
      <c r="H27" s="70" t="s">
        <v>2424</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2506</v>
      </c>
      <c r="B28" s="70">
        <v>20</v>
      </c>
      <c r="C28" s="70">
        <v>18</v>
      </c>
      <c r="D28" s="70">
        <v>20</v>
      </c>
      <c r="E28" s="70">
        <v>2024</v>
      </c>
      <c r="F28" s="70" t="s">
        <v>1585</v>
      </c>
      <c r="G28" s="1073" t="s">
        <v>2503</v>
      </c>
      <c r="H28" s="70" t="s">
        <v>2504</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2374</v>
      </c>
      <c r="B29" s="70">
        <v>21</v>
      </c>
      <c r="C29" s="70">
        <v>18</v>
      </c>
      <c r="D29" s="70">
        <v>21</v>
      </c>
      <c r="E29" s="70">
        <v>2024</v>
      </c>
      <c r="F29" s="70" t="s">
        <v>1585</v>
      </c>
      <c r="G29" s="1073" t="s">
        <v>2371</v>
      </c>
      <c r="H29" s="70" t="s">
        <v>2372</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2370</v>
      </c>
      <c r="B30" s="70">
        <v>22</v>
      </c>
      <c r="C30" s="70">
        <v>18</v>
      </c>
      <c r="D30" s="70">
        <v>22</v>
      </c>
      <c r="E30" s="70">
        <v>2024</v>
      </c>
      <c r="F30" s="70" t="s">
        <v>1585</v>
      </c>
      <c r="G30" s="1073" t="s">
        <v>2367</v>
      </c>
      <c r="H30" s="70" t="s">
        <v>2368</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2458</v>
      </c>
      <c r="B31" s="70">
        <v>23</v>
      </c>
      <c r="C31" s="70">
        <v>18</v>
      </c>
      <c r="D31" s="70">
        <v>23</v>
      </c>
      <c r="E31" s="70">
        <v>2024</v>
      </c>
      <c r="F31" s="70" t="s">
        <v>1585</v>
      </c>
      <c r="G31" s="1073" t="s">
        <v>2455</v>
      </c>
      <c r="H31" s="70" t="s">
        <v>2456</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2478</v>
      </c>
      <c r="B32" s="70">
        <v>24</v>
      </c>
      <c r="C32" s="70">
        <v>18</v>
      </c>
      <c r="D32" s="70">
        <v>24</v>
      </c>
      <c r="E32" s="70">
        <v>2024</v>
      </c>
      <c r="F32" s="70" t="s">
        <v>1585</v>
      </c>
      <c r="G32" s="1073" t="s">
        <v>2475</v>
      </c>
      <c r="H32" s="70" t="s">
        <v>2476</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2518</v>
      </c>
      <c r="B33" s="70">
        <v>25</v>
      </c>
      <c r="C33" s="70">
        <v>18</v>
      </c>
      <c r="D33" s="70">
        <v>25</v>
      </c>
      <c r="E33" s="70">
        <v>2024</v>
      </c>
      <c r="F33" s="70" t="s">
        <v>1585</v>
      </c>
      <c r="G33" s="1073" t="s">
        <v>2515</v>
      </c>
      <c r="H33" s="70" t="s">
        <v>2516</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1585</v>
      </c>
      <c r="G34" s="1073" t="s">
        <v>2439</v>
      </c>
      <c r="H34" s="70" t="s">
        <v>2440</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1585</v>
      </c>
      <c r="G35" s="1073" t="s">
        <v>2323</v>
      </c>
      <c r="H35" s="70" t="s">
        <v>2324</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2498</v>
      </c>
      <c r="B36" s="70">
        <v>28</v>
      </c>
      <c r="C36" s="70">
        <v>18</v>
      </c>
      <c r="D36" s="70">
        <v>28</v>
      </c>
      <c r="E36" s="70">
        <v>2024</v>
      </c>
      <c r="F36" s="70" t="s">
        <v>1585</v>
      </c>
      <c r="G36" s="1073" t="s">
        <v>2495</v>
      </c>
      <c r="H36" s="70" t="s">
        <v>2496</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2298</v>
      </c>
      <c r="B37" s="70">
        <v>29</v>
      </c>
      <c r="C37" s="70">
        <v>18</v>
      </c>
      <c r="D37" s="70">
        <v>29</v>
      </c>
      <c r="E37" s="70">
        <v>2024</v>
      </c>
      <c r="F37" s="70" t="s">
        <v>1585</v>
      </c>
      <c r="G37" s="1073" t="s">
        <v>2295</v>
      </c>
      <c r="H37" s="70" t="s">
        <v>2296</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1880</v>
      </c>
      <c r="B38" s="70">
        <v>30</v>
      </c>
      <c r="C38" s="70">
        <v>18</v>
      </c>
      <c r="D38" s="70">
        <v>30</v>
      </c>
      <c r="E38" s="70">
        <v>2024</v>
      </c>
      <c r="F38" s="70" t="s">
        <v>1585</v>
      </c>
      <c r="G38" s="1073" t="s">
        <v>1859</v>
      </c>
      <c r="H38" s="70" t="s">
        <v>1860</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1585</v>
      </c>
      <c r="G39" s="1073" t="s">
        <v>2447</v>
      </c>
      <c r="H39" s="70" t="s">
        <v>2448</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2346</v>
      </c>
      <c r="B40" s="70">
        <v>32</v>
      </c>
      <c r="C40" s="70">
        <v>18</v>
      </c>
      <c r="D40" s="70">
        <v>32</v>
      </c>
      <c r="E40" s="70">
        <v>2024</v>
      </c>
      <c r="F40" s="70" t="s">
        <v>1585</v>
      </c>
      <c r="G40" s="1073" t="s">
        <v>2343</v>
      </c>
      <c r="H40" s="70" t="s">
        <v>2344</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2494</v>
      </c>
      <c r="B41" s="70">
        <v>33</v>
      </c>
      <c r="C41" s="70">
        <v>18</v>
      </c>
      <c r="D41" s="70">
        <v>33</v>
      </c>
      <c r="E41" s="70">
        <v>2024</v>
      </c>
      <c r="F41" s="70" t="s">
        <v>1585</v>
      </c>
      <c r="G41" s="1073" t="s">
        <v>2491</v>
      </c>
      <c r="H41" s="70" t="s">
        <v>2492</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2350</v>
      </c>
      <c r="B42" s="70">
        <v>34</v>
      </c>
      <c r="C42" s="70">
        <v>18</v>
      </c>
      <c r="D42" s="70">
        <v>34</v>
      </c>
      <c r="E42" s="70">
        <v>2024</v>
      </c>
      <c r="F42" s="70" t="s">
        <v>1585</v>
      </c>
      <c r="G42" s="1073" t="s">
        <v>2347</v>
      </c>
      <c r="H42" s="70" t="s">
        <v>2348</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2314</v>
      </c>
      <c r="B43" s="70">
        <v>35</v>
      </c>
      <c r="C43" s="70">
        <v>18</v>
      </c>
      <c r="D43" s="70">
        <v>35</v>
      </c>
      <c r="E43" s="70">
        <v>2024</v>
      </c>
      <c r="F43" s="70" t="s">
        <v>1585</v>
      </c>
      <c r="G43" s="1073" t="s">
        <v>2311</v>
      </c>
      <c r="H43" s="70" t="s">
        <v>2312</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1585</v>
      </c>
      <c r="G44" s="1073" t="s">
        <v>2387</v>
      </c>
      <c r="H44" s="70" t="s">
        <v>2388</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2334</v>
      </c>
      <c r="B45" s="70">
        <v>37</v>
      </c>
      <c r="C45" s="70">
        <v>18</v>
      </c>
      <c r="D45" s="70">
        <v>37</v>
      </c>
      <c r="E45" s="70">
        <v>2024</v>
      </c>
      <c r="F45" s="70" t="s">
        <v>1585</v>
      </c>
      <c r="G45" s="1073" t="s">
        <v>2331</v>
      </c>
      <c r="H45" s="70" t="s">
        <v>2332</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1585</v>
      </c>
      <c r="G46" s="1073" t="s">
        <v>2427</v>
      </c>
      <c r="H46" s="70" t="s">
        <v>2428</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2330</v>
      </c>
      <c r="B47" s="70">
        <v>39</v>
      </c>
      <c r="C47" s="70">
        <v>18</v>
      </c>
      <c r="D47" s="70">
        <v>39</v>
      </c>
      <c r="E47" s="70">
        <v>2024</v>
      </c>
      <c r="F47" s="70" t="s">
        <v>1585</v>
      </c>
      <c r="G47" s="1073" t="s">
        <v>2327</v>
      </c>
      <c r="H47" s="70" t="s">
        <v>2328</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2382</v>
      </c>
      <c r="B48" s="70">
        <v>40</v>
      </c>
      <c r="C48" s="70">
        <v>18</v>
      </c>
      <c r="D48" s="70">
        <v>40</v>
      </c>
      <c r="E48" s="70">
        <v>2024</v>
      </c>
      <c r="F48" s="70" t="s">
        <v>1585</v>
      </c>
      <c r="G48" s="1073" t="s">
        <v>2379</v>
      </c>
      <c r="H48" s="70" t="s">
        <v>2380</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1585</v>
      </c>
      <c r="G49" s="1073" t="s">
        <v>2451</v>
      </c>
      <c r="H49" s="70" t="s">
        <v>2452</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1972</v>
      </c>
      <c r="B50" s="70">
        <v>42</v>
      </c>
      <c r="C50" s="70">
        <v>18</v>
      </c>
      <c r="D50" s="70">
        <v>42</v>
      </c>
      <c r="E50" s="70">
        <v>2024</v>
      </c>
      <c r="F50" s="70" t="s">
        <v>1585</v>
      </c>
      <c r="G50" s="1073" t="s">
        <v>1951</v>
      </c>
      <c r="H50" s="70" t="s">
        <v>1952</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1585</v>
      </c>
      <c r="G51" s="1073" t="s">
        <v>2499</v>
      </c>
      <c r="H51" s="70" t="s">
        <v>2500</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1585</v>
      </c>
      <c r="G52" s="1073" t="s">
        <v>2415</v>
      </c>
      <c r="H52" s="70" t="s">
        <v>2416</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2398</v>
      </c>
      <c r="B53" s="70">
        <v>45</v>
      </c>
      <c r="C53" s="70">
        <v>18</v>
      </c>
      <c r="D53" s="70">
        <v>45</v>
      </c>
      <c r="E53" s="70">
        <v>2024</v>
      </c>
      <c r="F53" s="70" t="s">
        <v>1585</v>
      </c>
      <c r="G53" s="1073" t="s">
        <v>2395</v>
      </c>
      <c r="H53" s="70" t="s">
        <v>2396</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2354</v>
      </c>
      <c r="B54" s="70">
        <v>46</v>
      </c>
      <c r="C54" s="70">
        <v>18</v>
      </c>
      <c r="D54" s="70">
        <v>46</v>
      </c>
      <c r="E54" s="70">
        <v>2024</v>
      </c>
      <c r="F54" s="70" t="s">
        <v>1585</v>
      </c>
      <c r="G54" s="1073" t="s">
        <v>2351</v>
      </c>
      <c r="H54" s="70" t="s">
        <v>2352</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2486</v>
      </c>
      <c r="B55" s="70">
        <v>47</v>
      </c>
      <c r="C55" s="70">
        <v>18</v>
      </c>
      <c r="D55" s="70">
        <v>47</v>
      </c>
      <c r="E55" s="70">
        <v>2024</v>
      </c>
      <c r="F55" s="70" t="s">
        <v>1585</v>
      </c>
      <c r="G55" s="1073" t="s">
        <v>2483</v>
      </c>
      <c r="H55" s="70" t="s">
        <v>2484</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2474</v>
      </c>
      <c r="B56" s="70">
        <v>48</v>
      </c>
      <c r="C56" s="70">
        <v>18</v>
      </c>
      <c r="D56" s="70">
        <v>48</v>
      </c>
      <c r="E56" s="70">
        <v>2024</v>
      </c>
      <c r="F56" s="70" t="s">
        <v>1585</v>
      </c>
      <c r="G56" s="1073" t="s">
        <v>2471</v>
      </c>
      <c r="H56" s="70" t="s">
        <v>2472</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2466</v>
      </c>
      <c r="B57" s="70">
        <v>49</v>
      </c>
      <c r="C57" s="70">
        <v>18</v>
      </c>
      <c r="D57" s="70">
        <v>49</v>
      </c>
      <c r="E57" s="70">
        <v>2024</v>
      </c>
      <c r="F57" s="70" t="s">
        <v>1585</v>
      </c>
      <c r="G57" s="1073" t="s">
        <v>2463</v>
      </c>
      <c r="H57" s="70" t="s">
        <v>2464</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2422</v>
      </c>
      <c r="B58" s="70">
        <v>50</v>
      </c>
      <c r="C58" s="70">
        <v>18</v>
      </c>
      <c r="D58" s="70">
        <v>50</v>
      </c>
      <c r="E58" s="70">
        <v>2024</v>
      </c>
      <c r="F58" s="70" t="s">
        <v>1585</v>
      </c>
      <c r="G58" s="1073" t="s">
        <v>2419</v>
      </c>
      <c r="H58" s="70" t="s">
        <v>2420</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2410</v>
      </c>
      <c r="B59" s="70">
        <v>51</v>
      </c>
      <c r="C59" s="70">
        <v>18</v>
      </c>
      <c r="D59" s="70">
        <v>51</v>
      </c>
      <c r="E59" s="70">
        <v>2024</v>
      </c>
      <c r="F59" s="70" t="s">
        <v>1585</v>
      </c>
      <c r="G59" s="1073" t="s">
        <v>2407</v>
      </c>
      <c r="H59" s="70" t="s">
        <v>2408</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2310</v>
      </c>
      <c r="B60" s="70">
        <v>52</v>
      </c>
      <c r="C60" s="70">
        <v>18</v>
      </c>
      <c r="D60" s="70">
        <v>52</v>
      </c>
      <c r="E60" s="70">
        <v>2024</v>
      </c>
      <c r="F60" s="70" t="s">
        <v>1585</v>
      </c>
      <c r="G60" s="1073" t="s">
        <v>2307</v>
      </c>
      <c r="H60" s="70" t="s">
        <v>2308</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2394</v>
      </c>
      <c r="B61" s="70">
        <v>53</v>
      </c>
      <c r="C61" s="70">
        <v>18</v>
      </c>
      <c r="D61" s="70">
        <v>53</v>
      </c>
      <c r="E61" s="70">
        <v>2024</v>
      </c>
      <c r="F61" s="70" t="s">
        <v>1585</v>
      </c>
      <c r="G61" s="1073" t="s">
        <v>2391</v>
      </c>
      <c r="H61" s="70" t="s">
        <v>2392</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2318</v>
      </c>
      <c r="B62" s="70">
        <v>54</v>
      </c>
      <c r="C62" s="70">
        <v>18</v>
      </c>
      <c r="D62" s="70">
        <v>54</v>
      </c>
      <c r="E62" s="70">
        <v>2024</v>
      </c>
      <c r="F62" s="70" t="s">
        <v>1585</v>
      </c>
      <c r="G62" s="1073" t="s">
        <v>2315</v>
      </c>
      <c r="H62" s="70" t="s">
        <v>2316</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2514</v>
      </c>
      <c r="B63" s="70">
        <v>55</v>
      </c>
      <c r="C63" s="70">
        <v>18</v>
      </c>
      <c r="D63" s="70">
        <v>55</v>
      </c>
      <c r="E63" s="70">
        <v>2024</v>
      </c>
      <c r="F63" s="70" t="s">
        <v>1585</v>
      </c>
      <c r="G63" s="1073" t="s">
        <v>2511</v>
      </c>
      <c r="H63" s="70" t="s">
        <v>2512</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2434</v>
      </c>
      <c r="B64" s="70">
        <v>56</v>
      </c>
      <c r="C64" s="70">
        <v>18</v>
      </c>
      <c r="D64" s="70">
        <v>56</v>
      </c>
      <c r="E64" s="70">
        <v>2024</v>
      </c>
      <c r="F64" s="70" t="s">
        <v>1585</v>
      </c>
      <c r="G64" s="1073" t="s">
        <v>2431</v>
      </c>
      <c r="H64" s="70" t="s">
        <v>2432</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2362</v>
      </c>
      <c r="B65" s="70">
        <v>57</v>
      </c>
      <c r="C65" s="70">
        <v>18</v>
      </c>
      <c r="D65" s="70">
        <v>57</v>
      </c>
      <c r="E65" s="70">
        <v>2024</v>
      </c>
      <c r="F65" s="70" t="s">
        <v>1585</v>
      </c>
      <c r="G65" s="1073" t="s">
        <v>2359</v>
      </c>
      <c r="H65" s="70" t="s">
        <v>2360</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2462</v>
      </c>
      <c r="B66" s="70">
        <v>58</v>
      </c>
      <c r="C66" s="70">
        <v>18</v>
      </c>
      <c r="D66" s="70">
        <v>58</v>
      </c>
      <c r="E66" s="70">
        <v>2024</v>
      </c>
      <c r="F66" s="70" t="s">
        <v>1585</v>
      </c>
      <c r="G66" s="1073" t="s">
        <v>2459</v>
      </c>
      <c r="H66" s="70" t="s">
        <v>2460</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2306</v>
      </c>
      <c r="B67" s="70">
        <v>59</v>
      </c>
      <c r="C67" s="70">
        <v>18</v>
      </c>
      <c r="D67" s="70">
        <v>59</v>
      </c>
      <c r="E67" s="70">
        <v>2024</v>
      </c>
      <c r="F67" s="70" t="s">
        <v>1585</v>
      </c>
      <c r="G67" s="1073" t="s">
        <v>2303</v>
      </c>
      <c r="H67" s="70" t="s">
        <v>2304</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2406</v>
      </c>
      <c r="B68" s="70">
        <v>60</v>
      </c>
      <c r="C68" s="70">
        <v>18</v>
      </c>
      <c r="D68" s="70">
        <v>60</v>
      </c>
      <c r="E68" s="70">
        <v>2024</v>
      </c>
      <c r="F68" s="70" t="s">
        <v>1585</v>
      </c>
      <c r="G68" s="1073" t="s">
        <v>2403</v>
      </c>
      <c r="H68" s="70" t="s">
        <v>2404</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2490</v>
      </c>
      <c r="B69" s="70">
        <v>61</v>
      </c>
      <c r="C69" s="70">
        <v>18</v>
      </c>
      <c r="D69" s="70">
        <v>61</v>
      </c>
      <c r="E69" s="70">
        <v>2024</v>
      </c>
      <c r="F69" s="70" t="s">
        <v>1585</v>
      </c>
      <c r="G69" s="1073" t="s">
        <v>2487</v>
      </c>
      <c r="H69" s="70" t="s">
        <v>2488</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2386</v>
      </c>
      <c r="B70" s="70">
        <v>62</v>
      </c>
      <c r="C70" s="70">
        <v>18</v>
      </c>
      <c r="D70" s="70">
        <v>62</v>
      </c>
      <c r="E70" s="70">
        <v>2024</v>
      </c>
      <c r="F70" s="70" t="s">
        <v>1585</v>
      </c>
      <c r="G70" s="1073" t="s">
        <v>2383</v>
      </c>
      <c r="H70" s="70" t="s">
        <v>2384</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2302</v>
      </c>
      <c r="B71" s="70">
        <v>63</v>
      </c>
      <c r="C71" s="70">
        <v>18</v>
      </c>
      <c r="D71" s="70">
        <v>63</v>
      </c>
      <c r="E71" s="70">
        <v>2024</v>
      </c>
      <c r="F71" s="70" t="s">
        <v>1585</v>
      </c>
      <c r="G71" s="1073" t="s">
        <v>2299</v>
      </c>
      <c r="H71" s="70" t="s">
        <v>2300</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2236</v>
      </c>
      <c r="B72" s="70">
        <v>64</v>
      </c>
      <c r="C72" s="70">
        <v>18</v>
      </c>
      <c r="D72" s="70">
        <v>64</v>
      </c>
      <c r="E72" s="70">
        <v>2024</v>
      </c>
      <c r="F72" s="70" t="s">
        <v>1585</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2481</v>
      </c>
      <c r="B192" s="70">
        <v>184</v>
      </c>
      <c r="C192" s="70">
        <v>16</v>
      </c>
      <c r="D192" s="70">
        <v>4</v>
      </c>
      <c r="E192" s="70">
        <v>2022</v>
      </c>
      <c r="F192" s="70" t="s">
        <v>161</v>
      </c>
      <c r="G192" s="1073" t="s">
        <v>2479</v>
      </c>
      <c r="H192" s="70" t="s">
        <v>2480</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2085</v>
      </c>
      <c r="B193" s="70">
        <v>185</v>
      </c>
      <c r="C193" s="70">
        <v>16</v>
      </c>
      <c r="D193" s="70">
        <v>5</v>
      </c>
      <c r="E193" s="70">
        <v>2022</v>
      </c>
      <c r="F193" s="70" t="s">
        <v>161</v>
      </c>
      <c r="G193" s="1073" t="s">
        <v>2066</v>
      </c>
      <c r="H193" s="70" t="s">
        <v>2067</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2445</v>
      </c>
      <c r="B194" s="70">
        <v>186</v>
      </c>
      <c r="C194" s="70">
        <v>16</v>
      </c>
      <c r="D194" s="70">
        <v>6</v>
      </c>
      <c r="E194" s="70">
        <v>2022</v>
      </c>
      <c r="F194" s="70" t="s">
        <v>161</v>
      </c>
      <c r="G194" s="1073" t="s">
        <v>2443</v>
      </c>
      <c r="H194" s="70" t="s">
        <v>2444</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2219</v>
      </c>
      <c r="B195" s="70">
        <v>187</v>
      </c>
      <c r="C195" s="70">
        <v>16</v>
      </c>
      <c r="D195" s="70">
        <v>7</v>
      </c>
      <c r="E195" s="70">
        <v>2022</v>
      </c>
      <c r="F195" s="70" t="s">
        <v>161</v>
      </c>
      <c r="G195" s="1073" t="s">
        <v>2200</v>
      </c>
      <c r="H195" s="70" t="s">
        <v>2201</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2469</v>
      </c>
      <c r="B196" s="70">
        <v>188</v>
      </c>
      <c r="C196" s="70">
        <v>16</v>
      </c>
      <c r="D196" s="70">
        <v>8</v>
      </c>
      <c r="E196" s="70">
        <v>2022</v>
      </c>
      <c r="F196" s="70" t="s">
        <v>161</v>
      </c>
      <c r="G196" s="1073" t="s">
        <v>2467</v>
      </c>
      <c r="H196" s="70" t="s">
        <v>2468</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2108</v>
      </c>
      <c r="B197" s="70">
        <v>189</v>
      </c>
      <c r="C197" s="70">
        <v>16</v>
      </c>
      <c r="D197" s="70">
        <v>9</v>
      </c>
      <c r="E197" s="70">
        <v>2022</v>
      </c>
      <c r="F197" s="70" t="s">
        <v>161</v>
      </c>
      <c r="G197" s="1073" t="s">
        <v>2089</v>
      </c>
      <c r="H197" s="70" t="s">
        <v>2090</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2365</v>
      </c>
      <c r="B198" s="70">
        <v>190</v>
      </c>
      <c r="C198" s="70">
        <v>16</v>
      </c>
      <c r="D198" s="70">
        <v>10</v>
      </c>
      <c r="E198" s="70">
        <v>2022</v>
      </c>
      <c r="F198" s="70" t="s">
        <v>161</v>
      </c>
      <c r="G198" s="1073" t="s">
        <v>2363</v>
      </c>
      <c r="H198" s="70" t="s">
        <v>2364</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2413</v>
      </c>
      <c r="B199" s="70">
        <v>191</v>
      </c>
      <c r="C199" s="70">
        <v>16</v>
      </c>
      <c r="D199" s="70">
        <v>11</v>
      </c>
      <c r="E199" s="70">
        <v>2022</v>
      </c>
      <c r="F199" s="70" t="s">
        <v>161</v>
      </c>
      <c r="G199" s="1073" t="s">
        <v>2411</v>
      </c>
      <c r="H199" s="70" t="s">
        <v>2412</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1993</v>
      </c>
      <c r="B200" s="70">
        <v>192</v>
      </c>
      <c r="C200" s="70">
        <v>16</v>
      </c>
      <c r="D200" s="70">
        <v>12</v>
      </c>
      <c r="E200" s="70">
        <v>2022</v>
      </c>
      <c r="F200" s="70" t="s">
        <v>161</v>
      </c>
      <c r="G200" s="1073" t="s">
        <v>1974</v>
      </c>
      <c r="H200" s="70" t="s">
        <v>1975</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2377</v>
      </c>
      <c r="B201" s="70">
        <v>193</v>
      </c>
      <c r="C201" s="70">
        <v>16</v>
      </c>
      <c r="D201" s="70">
        <v>13</v>
      </c>
      <c r="E201" s="70">
        <v>2022</v>
      </c>
      <c r="F201" s="70" t="s">
        <v>161</v>
      </c>
      <c r="G201" s="1073" t="s">
        <v>2375</v>
      </c>
      <c r="H201" s="70" t="s">
        <v>2376</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2399</v>
      </c>
      <c r="H202" s="70" t="s">
        <v>2400</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2509</v>
      </c>
      <c r="B203" s="70">
        <v>195</v>
      </c>
      <c r="C203" s="70">
        <v>16</v>
      </c>
      <c r="D203" s="70">
        <v>15</v>
      </c>
      <c r="E203" s="70">
        <v>2022</v>
      </c>
      <c r="F203" s="70" t="s">
        <v>161</v>
      </c>
      <c r="G203" s="1073" t="s">
        <v>2507</v>
      </c>
      <c r="H203" s="70" t="s">
        <v>2508</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2321</v>
      </c>
      <c r="B204" s="70">
        <v>196</v>
      </c>
      <c r="C204" s="70">
        <v>16</v>
      </c>
      <c r="D204" s="70">
        <v>16</v>
      </c>
      <c r="E204" s="70">
        <v>2022</v>
      </c>
      <c r="F204" s="70" t="s">
        <v>161</v>
      </c>
      <c r="G204" s="1073" t="s">
        <v>2319</v>
      </c>
      <c r="H204" s="70" t="s">
        <v>2320</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2337</v>
      </c>
      <c r="B206" s="70">
        <v>198</v>
      </c>
      <c r="C206" s="70">
        <v>16</v>
      </c>
      <c r="D206" s="70">
        <v>18</v>
      </c>
      <c r="E206" s="70">
        <v>2022</v>
      </c>
      <c r="F206" s="70" t="s">
        <v>161</v>
      </c>
      <c r="G206" s="1073" t="s">
        <v>2335</v>
      </c>
      <c r="H206" s="70" t="s">
        <v>2336</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2425</v>
      </c>
      <c r="B207" s="70">
        <v>199</v>
      </c>
      <c r="C207" s="70">
        <v>16</v>
      </c>
      <c r="D207" s="70">
        <v>19</v>
      </c>
      <c r="E207" s="70">
        <v>2022</v>
      </c>
      <c r="F207" s="70" t="s">
        <v>161</v>
      </c>
      <c r="G207" s="1073" t="s">
        <v>2423</v>
      </c>
      <c r="H207" s="70" t="s">
        <v>2424</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2505</v>
      </c>
      <c r="B208" s="70">
        <v>200</v>
      </c>
      <c r="C208" s="70">
        <v>16</v>
      </c>
      <c r="D208" s="70">
        <v>20</v>
      </c>
      <c r="E208" s="70">
        <v>2022</v>
      </c>
      <c r="F208" s="70" t="s">
        <v>161</v>
      </c>
      <c r="G208" s="1073" t="s">
        <v>2503</v>
      </c>
      <c r="H208" s="70" t="s">
        <v>2504</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2373</v>
      </c>
      <c r="B209" s="70">
        <v>201</v>
      </c>
      <c r="C209" s="70">
        <v>16</v>
      </c>
      <c r="D209" s="70">
        <v>21</v>
      </c>
      <c r="E209" s="70">
        <v>2022</v>
      </c>
      <c r="F209" s="70" t="s">
        <v>161</v>
      </c>
      <c r="G209" s="1073" t="s">
        <v>2371</v>
      </c>
      <c r="H209" s="70" t="s">
        <v>2372</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2369</v>
      </c>
      <c r="B210" s="70">
        <v>202</v>
      </c>
      <c r="C210" s="70">
        <v>16</v>
      </c>
      <c r="D210" s="70">
        <v>22</v>
      </c>
      <c r="E210" s="70">
        <v>2022</v>
      </c>
      <c r="F210" s="70" t="s">
        <v>161</v>
      </c>
      <c r="G210" s="1073" t="s">
        <v>2367</v>
      </c>
      <c r="H210" s="70" t="s">
        <v>2368</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2457</v>
      </c>
      <c r="B211" s="70">
        <v>203</v>
      </c>
      <c r="C211" s="70">
        <v>16</v>
      </c>
      <c r="D211" s="70">
        <v>23</v>
      </c>
      <c r="E211" s="70">
        <v>2022</v>
      </c>
      <c r="F211" s="70" t="s">
        <v>161</v>
      </c>
      <c r="G211" s="1073" t="s">
        <v>2455</v>
      </c>
      <c r="H211" s="70" t="s">
        <v>2456</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2477</v>
      </c>
      <c r="B212" s="70">
        <v>204</v>
      </c>
      <c r="C212" s="70">
        <v>16</v>
      </c>
      <c r="D212" s="70">
        <v>24</v>
      </c>
      <c r="E212" s="70">
        <v>2022</v>
      </c>
      <c r="F212" s="70" t="s">
        <v>161</v>
      </c>
      <c r="G212" s="1073" t="s">
        <v>2475</v>
      </c>
      <c r="H212" s="70" t="s">
        <v>2476</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2517</v>
      </c>
      <c r="B213" s="70">
        <v>205</v>
      </c>
      <c r="C213" s="70">
        <v>16</v>
      </c>
      <c r="D213" s="70">
        <v>25</v>
      </c>
      <c r="E213" s="70">
        <v>2022</v>
      </c>
      <c r="F213" s="70" t="s">
        <v>161</v>
      </c>
      <c r="G213" s="1073" t="s">
        <v>2515</v>
      </c>
      <c r="H213" s="70" t="s">
        <v>2516</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2439</v>
      </c>
      <c r="H214" s="70" t="s">
        <v>2440</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2497</v>
      </c>
      <c r="B216" s="70">
        <v>208</v>
      </c>
      <c r="C216" s="70">
        <v>16</v>
      </c>
      <c r="D216" s="70">
        <v>28</v>
      </c>
      <c r="E216" s="70">
        <v>2022</v>
      </c>
      <c r="F216" s="70" t="s">
        <v>161</v>
      </c>
      <c r="G216" s="1073" t="s">
        <v>2495</v>
      </c>
      <c r="H216" s="70" t="s">
        <v>2496</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2297</v>
      </c>
      <c r="B217" s="70">
        <v>209</v>
      </c>
      <c r="C217" s="70">
        <v>16</v>
      </c>
      <c r="D217" s="70">
        <v>29</v>
      </c>
      <c r="E217" s="70">
        <v>2022</v>
      </c>
      <c r="F217" s="70" t="s">
        <v>161</v>
      </c>
      <c r="G217" s="1073" t="s">
        <v>2295</v>
      </c>
      <c r="H217" s="70" t="s">
        <v>2296</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1878</v>
      </c>
      <c r="B218" s="70">
        <v>210</v>
      </c>
      <c r="C218" s="70">
        <v>16</v>
      </c>
      <c r="D218" s="70">
        <v>30</v>
      </c>
      <c r="E218" s="70">
        <v>2022</v>
      </c>
      <c r="F218" s="70" t="s">
        <v>161</v>
      </c>
      <c r="G218" s="1073" t="s">
        <v>1859</v>
      </c>
      <c r="H218" s="70" t="s">
        <v>1860</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2345</v>
      </c>
      <c r="B220" s="70">
        <v>212</v>
      </c>
      <c r="C220" s="70">
        <v>16</v>
      </c>
      <c r="D220" s="70">
        <v>32</v>
      </c>
      <c r="E220" s="70">
        <v>2022</v>
      </c>
      <c r="F220" s="70" t="s">
        <v>161</v>
      </c>
      <c r="G220" s="1073" t="s">
        <v>2343</v>
      </c>
      <c r="H220" s="70" t="s">
        <v>2344</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2493</v>
      </c>
      <c r="B221" s="70">
        <v>213</v>
      </c>
      <c r="C221" s="70">
        <v>16</v>
      </c>
      <c r="D221" s="70">
        <v>33</v>
      </c>
      <c r="E221" s="70">
        <v>2022</v>
      </c>
      <c r="F221" s="70" t="s">
        <v>161</v>
      </c>
      <c r="G221" s="1073" t="s">
        <v>2491</v>
      </c>
      <c r="H221" s="70" t="s">
        <v>2492</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2349</v>
      </c>
      <c r="B222" s="70">
        <v>214</v>
      </c>
      <c r="C222" s="70">
        <v>16</v>
      </c>
      <c r="D222" s="70">
        <v>34</v>
      </c>
      <c r="E222" s="70">
        <v>2022</v>
      </c>
      <c r="F222" s="70" t="s">
        <v>161</v>
      </c>
      <c r="G222" s="1073" t="s">
        <v>2347</v>
      </c>
      <c r="H222" s="70" t="s">
        <v>2348</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2313</v>
      </c>
      <c r="B223" s="70">
        <v>215</v>
      </c>
      <c r="C223" s="70">
        <v>16</v>
      </c>
      <c r="D223" s="70">
        <v>35</v>
      </c>
      <c r="E223" s="70">
        <v>2022</v>
      </c>
      <c r="F223" s="70" t="s">
        <v>161</v>
      </c>
      <c r="G223" s="1073" t="s">
        <v>2311</v>
      </c>
      <c r="H223" s="70" t="s">
        <v>2312</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2333</v>
      </c>
      <c r="B225" s="70">
        <v>217</v>
      </c>
      <c r="C225" s="70">
        <v>16</v>
      </c>
      <c r="D225" s="70">
        <v>37</v>
      </c>
      <c r="E225" s="70">
        <v>2022</v>
      </c>
      <c r="F225" s="70" t="s">
        <v>161</v>
      </c>
      <c r="G225" s="1073" t="s">
        <v>2331</v>
      </c>
      <c r="H225" s="70" t="s">
        <v>2332</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2329</v>
      </c>
      <c r="B227" s="70">
        <v>219</v>
      </c>
      <c r="C227" s="70">
        <v>16</v>
      </c>
      <c r="D227" s="70">
        <v>39</v>
      </c>
      <c r="E227" s="70">
        <v>2022</v>
      </c>
      <c r="F227" s="70" t="s">
        <v>161</v>
      </c>
      <c r="G227" s="1073" t="s">
        <v>2327</v>
      </c>
      <c r="H227" s="70" t="s">
        <v>2328</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2381</v>
      </c>
      <c r="B228" s="70">
        <v>220</v>
      </c>
      <c r="C228" s="70">
        <v>16</v>
      </c>
      <c r="D228" s="70">
        <v>40</v>
      </c>
      <c r="E228" s="70">
        <v>2022</v>
      </c>
      <c r="F228" s="70" t="s">
        <v>161</v>
      </c>
      <c r="G228" s="1073" t="s">
        <v>2379</v>
      </c>
      <c r="H228" s="70" t="s">
        <v>2380</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1970</v>
      </c>
      <c r="B230" s="70">
        <v>222</v>
      </c>
      <c r="C230" s="70">
        <v>16</v>
      </c>
      <c r="D230" s="70">
        <v>42</v>
      </c>
      <c r="E230" s="70">
        <v>2022</v>
      </c>
      <c r="F230" s="70" t="s">
        <v>161</v>
      </c>
      <c r="G230" s="1073" t="s">
        <v>1951</v>
      </c>
      <c r="H230" s="70" t="s">
        <v>1952</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2397</v>
      </c>
      <c r="B233" s="70">
        <v>225</v>
      </c>
      <c r="C233" s="70">
        <v>16</v>
      </c>
      <c r="D233" s="70">
        <v>45</v>
      </c>
      <c r="E233" s="70">
        <v>2022</v>
      </c>
      <c r="F233" s="70" t="s">
        <v>161</v>
      </c>
      <c r="G233" s="1073" t="s">
        <v>2395</v>
      </c>
      <c r="H233" s="70" t="s">
        <v>2396</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2353</v>
      </c>
      <c r="B234" s="70">
        <v>226</v>
      </c>
      <c r="C234" s="70">
        <v>16</v>
      </c>
      <c r="D234" s="70">
        <v>46</v>
      </c>
      <c r="E234" s="70">
        <v>2022</v>
      </c>
      <c r="F234" s="70" t="s">
        <v>161</v>
      </c>
      <c r="G234" s="1073" t="s">
        <v>2351</v>
      </c>
      <c r="H234" s="70" t="s">
        <v>2352</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2485</v>
      </c>
      <c r="B235" s="70">
        <v>227</v>
      </c>
      <c r="C235" s="70">
        <v>16</v>
      </c>
      <c r="D235" s="70">
        <v>47</v>
      </c>
      <c r="E235" s="70">
        <v>2022</v>
      </c>
      <c r="F235" s="70" t="s">
        <v>161</v>
      </c>
      <c r="G235" s="1073" t="s">
        <v>2483</v>
      </c>
      <c r="H235" s="70" t="s">
        <v>2484</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2473</v>
      </c>
      <c r="B236" s="70">
        <v>228</v>
      </c>
      <c r="C236" s="70">
        <v>16</v>
      </c>
      <c r="D236" s="70">
        <v>48</v>
      </c>
      <c r="E236" s="70">
        <v>2022</v>
      </c>
      <c r="F236" s="70" t="s">
        <v>161</v>
      </c>
      <c r="G236" s="1073" t="s">
        <v>2471</v>
      </c>
      <c r="H236" s="70" t="s">
        <v>2472</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2465</v>
      </c>
      <c r="B237" s="70">
        <v>229</v>
      </c>
      <c r="C237" s="70">
        <v>16</v>
      </c>
      <c r="D237" s="70">
        <v>49</v>
      </c>
      <c r="E237" s="70">
        <v>2022</v>
      </c>
      <c r="F237" s="70" t="s">
        <v>161</v>
      </c>
      <c r="G237" s="1073" t="s">
        <v>2463</v>
      </c>
      <c r="H237" s="70" t="s">
        <v>2464</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2421</v>
      </c>
      <c r="B238" s="70">
        <v>230</v>
      </c>
      <c r="C238" s="70">
        <v>16</v>
      </c>
      <c r="D238" s="70">
        <v>50</v>
      </c>
      <c r="E238" s="70">
        <v>2022</v>
      </c>
      <c r="F238" s="70" t="s">
        <v>161</v>
      </c>
      <c r="G238" s="1073" t="s">
        <v>2419</v>
      </c>
      <c r="H238" s="70" t="s">
        <v>2420</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2409</v>
      </c>
      <c r="B239" s="70">
        <v>231</v>
      </c>
      <c r="C239" s="70">
        <v>16</v>
      </c>
      <c r="D239" s="70">
        <v>51</v>
      </c>
      <c r="E239" s="70">
        <v>2022</v>
      </c>
      <c r="F239" s="70" t="s">
        <v>161</v>
      </c>
      <c r="G239" s="1073" t="s">
        <v>2407</v>
      </c>
      <c r="H239" s="70" t="s">
        <v>2408</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2309</v>
      </c>
      <c r="B240" s="70">
        <v>232</v>
      </c>
      <c r="C240" s="70">
        <v>16</v>
      </c>
      <c r="D240" s="70">
        <v>52</v>
      </c>
      <c r="E240" s="70">
        <v>2022</v>
      </c>
      <c r="F240" s="70" t="s">
        <v>161</v>
      </c>
      <c r="G240" s="1073" t="s">
        <v>2307</v>
      </c>
      <c r="H240" s="70" t="s">
        <v>2308</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2393</v>
      </c>
      <c r="B241" s="70">
        <v>233</v>
      </c>
      <c r="C241" s="70">
        <v>16</v>
      </c>
      <c r="D241" s="70">
        <v>53</v>
      </c>
      <c r="E241" s="70">
        <v>2022</v>
      </c>
      <c r="F241" s="70" t="s">
        <v>161</v>
      </c>
      <c r="G241" s="1073" t="s">
        <v>2391</v>
      </c>
      <c r="H241" s="70" t="s">
        <v>2392</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2317</v>
      </c>
      <c r="B242" s="70">
        <v>234</v>
      </c>
      <c r="C242" s="70">
        <v>16</v>
      </c>
      <c r="D242" s="70">
        <v>54</v>
      </c>
      <c r="E242" s="70">
        <v>2022</v>
      </c>
      <c r="F242" s="70" t="s">
        <v>161</v>
      </c>
      <c r="G242" s="1073" t="s">
        <v>2315</v>
      </c>
      <c r="H242" s="70" t="s">
        <v>2316</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2513</v>
      </c>
      <c r="B243" s="70">
        <v>235</v>
      </c>
      <c r="C243" s="70">
        <v>16</v>
      </c>
      <c r="D243" s="70">
        <v>55</v>
      </c>
      <c r="E243" s="70">
        <v>2022</v>
      </c>
      <c r="F243" s="70" t="s">
        <v>161</v>
      </c>
      <c r="G243" s="1073" t="s">
        <v>2511</v>
      </c>
      <c r="H243" s="70" t="s">
        <v>2512</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2433</v>
      </c>
      <c r="B244" s="70">
        <v>236</v>
      </c>
      <c r="C244" s="70">
        <v>16</v>
      </c>
      <c r="D244" s="70">
        <v>56</v>
      </c>
      <c r="E244" s="70">
        <v>2022</v>
      </c>
      <c r="F244" s="70" t="s">
        <v>161</v>
      </c>
      <c r="G244" s="1073" t="s">
        <v>2431</v>
      </c>
      <c r="H244" s="70" t="s">
        <v>2432</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2361</v>
      </c>
      <c r="B245" s="70">
        <v>237</v>
      </c>
      <c r="C245" s="70">
        <v>16</v>
      </c>
      <c r="D245" s="70">
        <v>57</v>
      </c>
      <c r="E245" s="70">
        <v>2022</v>
      </c>
      <c r="F245" s="70" t="s">
        <v>161</v>
      </c>
      <c r="G245" s="1073" t="s">
        <v>2359</v>
      </c>
      <c r="H245" s="70" t="s">
        <v>2360</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2461</v>
      </c>
      <c r="B246" s="70">
        <v>238</v>
      </c>
      <c r="C246" s="70">
        <v>16</v>
      </c>
      <c r="D246" s="70">
        <v>58</v>
      </c>
      <c r="E246" s="70">
        <v>2022</v>
      </c>
      <c r="F246" s="70" t="s">
        <v>161</v>
      </c>
      <c r="G246" s="1073" t="s">
        <v>2459</v>
      </c>
      <c r="H246" s="70" t="s">
        <v>2460</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2305</v>
      </c>
      <c r="B247" s="70">
        <v>239</v>
      </c>
      <c r="C247" s="70">
        <v>16</v>
      </c>
      <c r="D247" s="70">
        <v>59</v>
      </c>
      <c r="E247" s="70">
        <v>2022</v>
      </c>
      <c r="F247" s="70" t="s">
        <v>161</v>
      </c>
      <c r="G247" s="1073" t="s">
        <v>2303</v>
      </c>
      <c r="H247" s="70" t="s">
        <v>2304</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2405</v>
      </c>
      <c r="B248" s="70">
        <v>240</v>
      </c>
      <c r="C248" s="70">
        <v>16</v>
      </c>
      <c r="D248" s="70">
        <v>60</v>
      </c>
      <c r="E248" s="70">
        <v>2022</v>
      </c>
      <c r="F248" s="70" t="s">
        <v>161</v>
      </c>
      <c r="G248" s="1073" t="s">
        <v>2403</v>
      </c>
      <c r="H248" s="70" t="s">
        <v>2404</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2489</v>
      </c>
      <c r="B249" s="70">
        <v>241</v>
      </c>
      <c r="C249" s="70">
        <v>16</v>
      </c>
      <c r="D249" s="70">
        <v>61</v>
      </c>
      <c r="E249" s="70">
        <v>2022</v>
      </c>
      <c r="F249" s="70" t="s">
        <v>161</v>
      </c>
      <c r="G249" s="1073" t="s">
        <v>2487</v>
      </c>
      <c r="H249" s="70" t="s">
        <v>2488</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2385</v>
      </c>
      <c r="B250" s="70">
        <v>242</v>
      </c>
      <c r="C250" s="70">
        <v>16</v>
      </c>
      <c r="D250" s="70">
        <v>62</v>
      </c>
      <c r="E250" s="70">
        <v>2022</v>
      </c>
      <c r="F250" s="70" t="s">
        <v>161</v>
      </c>
      <c r="G250" s="1073" t="s">
        <v>2383</v>
      </c>
      <c r="H250" s="70" t="s">
        <v>2384</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2301</v>
      </c>
      <c r="B251" s="70">
        <v>243</v>
      </c>
      <c r="C251" s="70">
        <v>16</v>
      </c>
      <c r="D251" s="70">
        <v>63</v>
      </c>
      <c r="E251" s="70">
        <v>2022</v>
      </c>
      <c r="F251" s="70" t="s">
        <v>161</v>
      </c>
      <c r="G251" s="1073" t="s">
        <v>2299</v>
      </c>
      <c r="H251" s="70" t="s">
        <v>2300</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2238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2200</v>
      </c>
      <c r="H6" s="77" t="s">
        <v>2201</v>
      </c>
      <c r="I6" s="77" t="s">
        <v>2520</v>
      </c>
      <c r="J6" s="77" t="s">
        <v>2521</v>
      </c>
      <c r="K6" s="1080">
        <v>2</v>
      </c>
      <c r="L6" s="1081">
        <v>16</v>
      </c>
      <c r="M6" s="1044"/>
      <c r="N6" s="988">
        <v>1</v>
      </c>
      <c r="O6" s="77" t="s">
        <v>1563</v>
      </c>
      <c r="P6" s="77" t="s">
        <v>1564</v>
      </c>
      <c r="Q6" s="77" t="s">
        <v>1501</v>
      </c>
      <c r="R6" s="16"/>
      <c r="S6" s="77">
        <v>1</v>
      </c>
      <c r="T6" s="77" t="s">
        <v>2200</v>
      </c>
      <c r="U6" s="77" t="s">
        <v>2201</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2479</v>
      </c>
      <c r="AE9" s="77" t="s">
        <v>2480</v>
      </c>
      <c r="AF9" s="77" t="s">
        <v>1501</v>
      </c>
    </row>
    <row r="10" spans="1:32" ht="12">
      <c r="A10" s="16"/>
      <c r="B10" s="16"/>
      <c r="C10" s="16"/>
      <c r="D10" s="16"/>
      <c r="F10" s="75" t="s">
        <v>1501</v>
      </c>
      <c r="G10" s="76" t="s">
        <v>2200</v>
      </c>
      <c r="H10" s="77" t="s">
        <v>2201</v>
      </c>
      <c r="I10" s="77" t="s">
        <v>2520</v>
      </c>
      <c r="J10" s="77" t="s">
        <v>2521</v>
      </c>
      <c r="K10" s="1079">
        <v>2</v>
      </c>
      <c r="L10" s="1045">
        <v>16</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2066</v>
      </c>
      <c r="AE10" s="77" t="s">
        <v>2067</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2443</v>
      </c>
      <c r="AE11" s="77" t="s">
        <v>2444</v>
      </c>
      <c r="AF11" s="77" t="s">
        <v>1501</v>
      </c>
    </row>
    <row r="12" spans="1:32" ht="12">
      <c r="A12" s="16"/>
      <c r="B12" s="16"/>
      <c r="C12" s="16"/>
      <c r="D12" s="16"/>
      <c r="F12" s="75" t="s">
        <v>1505</v>
      </c>
      <c r="G12" s="76" t="s">
        <v>2200</v>
      </c>
      <c r="H12" s="77"/>
      <c r="I12" s="77" t="s">
        <v>2200</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2200</v>
      </c>
      <c r="AE12" s="77" t="s">
        <v>2201</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2467</v>
      </c>
      <c r="AE13" s="77" t="s">
        <v>2468</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2089</v>
      </c>
      <c r="AE14" s="77" t="s">
        <v>2090</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2363</v>
      </c>
      <c r="AE15" s="77" t="s">
        <v>2364</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2411</v>
      </c>
      <c r="AE16" s="77" t="s">
        <v>2412</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1974</v>
      </c>
      <c r="AE17" s="77" t="s">
        <v>1975</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2375</v>
      </c>
      <c r="AE18" s="77" t="s">
        <v>2376</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2399</v>
      </c>
      <c r="AE19" s="77" t="s">
        <v>2400</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2507</v>
      </c>
      <c r="AE20" s="77" t="s">
        <v>2508</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2319</v>
      </c>
      <c r="AE21" s="77" t="s">
        <v>2320</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2335</v>
      </c>
      <c r="AE23" s="77" t="s">
        <v>2336</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2423</v>
      </c>
      <c r="AE24" s="77" t="s">
        <v>2424</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2503</v>
      </c>
      <c r="AE25" s="77" t="s">
        <v>2504</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2371</v>
      </c>
      <c r="AE26" s="77" t="s">
        <v>2372</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2367</v>
      </c>
      <c r="AE27" s="77" t="s">
        <v>2368</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2455</v>
      </c>
      <c r="AE28" s="77" t="s">
        <v>2456</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2475</v>
      </c>
      <c r="AE29" s="77" t="s">
        <v>2476</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2515</v>
      </c>
      <c r="AE30" s="77" t="s">
        <v>2516</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2439</v>
      </c>
      <c r="AE31" s="77" t="s">
        <v>2440</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t="s">
        <v>2495</v>
      </c>
      <c r="AE33" s="77" t="s">
        <v>2496</v>
      </c>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t="s">
        <v>2295</v>
      </c>
      <c r="AE34" s="77" t="s">
        <v>2296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1859</v>
      </c>
      <c r="AE35" s="77" t="s">
        <v>1860</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2343</v>
      </c>
      <c r="AE37" s="77" t="s">
        <v>2344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2491</v>
      </c>
      <c r="AE38" s="77" t="s">
        <v>2492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2347</v>
      </c>
      <c r="AE39" s="77" t="s">
        <v>2348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2311</v>
      </c>
      <c r="AE40" s="77" t="s">
        <v>2312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2331</v>
      </c>
      <c r="AE42" s="77" t="s">
        <v>2332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2327</v>
      </c>
      <c r="AE44" s="77" t="s">
        <v>2328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2379</v>
      </c>
      <c r="AE45" s="77" t="s">
        <v>2380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1951</v>
      </c>
      <c r="AE47" s="77" t="s">
        <v>1952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2395</v>
      </c>
      <c r="AE50" s="77" t="s">
        <v>2396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2351</v>
      </c>
      <c r="AE51" s="77" t="s">
        <v>2352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2483</v>
      </c>
      <c r="AE52" s="77" t="s">
        <v>2484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2471</v>
      </c>
      <c r="AE53" s="77" t="s">
        <v>2472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2463</v>
      </c>
      <c r="AE54" s="77" t="s">
        <v>2464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2419</v>
      </c>
      <c r="AE55" s="77" t="s">
        <v>2420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2407</v>
      </c>
      <c r="AE56" s="77" t="s">
        <v>2408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2307</v>
      </c>
      <c r="AE57" s="77" t="s">
        <v>2308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2391</v>
      </c>
      <c r="AE58" s="77" t="s">
        <v>2392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2315</v>
      </c>
      <c r="AE59" s="77" t="s">
        <v>2316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2511</v>
      </c>
      <c r="AE60" s="77" t="s">
        <v>2512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2431</v>
      </c>
      <c r="AE61" s="77" t="s">
        <v>2432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2359</v>
      </c>
      <c r="AE62" s="77" t="s">
        <v>2360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2459</v>
      </c>
      <c r="AE63" s="77" t="s">
        <v>2460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2303</v>
      </c>
      <c r="AE64" s="77" t="s">
        <v>2304</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2403</v>
      </c>
      <c r="AE65" s="77" t="s">
        <v>2404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2487</v>
      </c>
      <c r="AE66" s="77" t="s">
        <v>2488</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2383</v>
      </c>
      <c r="AE67" s="77" t="s">
        <v>2384</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2299</v>
      </c>
      <c r="AE68" s="77" t="s">
        <v>2300</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板橋区</v>
      </c>
      <c r="K4" s="70" t="str">
        <f>HLOOKUP(K3,比較地域マスタ!$E$5:$L$6,2,0)</f>
        <v>13119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板橋区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546.46393472484147</v>
      </c>
      <c r="BB5" s="29"/>
      <c r="BC5" s="17"/>
      <c r="BD5" s="1005">
        <f>SUM(BC6:BC8)</f>
        <v>306.53294654698072</v>
      </c>
      <c r="BE5" s="29"/>
      <c r="BF5" s="17"/>
      <c r="BG5" s="1005">
        <f>AK35</f>
        <v>202.91404466820191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518.26278616516936</v>
      </c>
      <c r="BA6" s="17"/>
      <c r="BB6" s="29"/>
      <c r="BC6" s="1005">
        <f>O32</f>
        <v>276.76568033654149</v>
      </c>
      <c r="BD6" s="17"/>
      <c r="BE6" s="29"/>
      <c r="BF6" s="1005">
        <f>AK36</f>
        <v>173.21979178666365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28.117896086660121</v>
      </c>
      <c r="BA7" s="17"/>
      <c r="BB7" s="29"/>
      <c r="BC7" s="1005">
        <f>O33</f>
        <v>25.814992135978009</v>
      </c>
      <c r="BD7" s="17"/>
      <c r="BE7" s="29"/>
      <c r="BF7" s="1005">
        <f t="shared" ref="BF7:BF8" si="0">AK37</f>
        <v>23.646827071005251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8.3252473011934419E-2</v>
      </c>
      <c r="BA8" s="17"/>
      <c r="BB8" s="29"/>
      <c r="BC8" s="1005">
        <f>O34</f>
        <v>3.9522740744612568</v>
      </c>
      <c r="BD8" s="17"/>
      <c r="BE8" s="29"/>
      <c r="BF8" s="1005">
        <f t="shared" si="0"/>
        <v>6.047425810533027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2272.8780551096452</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563.5365791476047</v>
      </c>
      <c r="BA9" s="1005">
        <f>AZ9</f>
        <v>563.5365791476047</v>
      </c>
      <c r="BB9" s="29"/>
      <c r="BC9" s="1005">
        <f>O35</f>
        <v>820.2104905206653</v>
      </c>
      <c r="BD9" s="1005">
        <f>BC9</f>
        <v>820.2104905206653</v>
      </c>
      <c r="BE9" s="29"/>
      <c r="BF9" s="1005">
        <f>AK39</f>
        <v>578.7322482435344</v>
      </c>
      <c r="BG9" s="1005">
        <f>AK39</f>
        <v>578.7322482435344</v>
      </c>
      <c r="BH9" s="29"/>
    </row>
    <row r="10" spans="1:62" ht="17.100000000000001" customHeight="1" thickBot="1">
      <c r="B10" s="323"/>
      <c r="C10" s="324"/>
      <c r="D10" s="326"/>
      <c r="E10" s="326"/>
      <c r="F10" s="326"/>
      <c r="G10" s="325"/>
      <c r="H10" s="325"/>
      <c r="I10" s="326"/>
      <c r="J10" s="327"/>
      <c r="K10" s="334"/>
      <c r="L10" s="246" t="s">
        <v>114</v>
      </c>
      <c r="M10" s="246"/>
      <c r="N10" s="563"/>
      <c r="O10" s="906">
        <f>SUM(O11:O13)</f>
        <v>546.46393472484147</v>
      </c>
      <c r="P10" s="453">
        <f t="shared" ref="P10:P22" si="1">O10/$O$9</f>
        <v>0.24042818025205479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671.69058357939332</v>
      </c>
      <c r="BA10" s="1005">
        <f>AZ10</f>
        <v>671.69058357939332</v>
      </c>
      <c r="BB10" s="29"/>
      <c r="BC10" s="1005">
        <f>O36</f>
        <v>837.30132854768317</v>
      </c>
      <c r="BD10" s="1005">
        <f>BC10</f>
        <v>837.30132854768317</v>
      </c>
      <c r="BE10" s="29"/>
      <c r="BF10" s="1005">
        <f>AK40</f>
        <v>754.16444518106528</v>
      </c>
      <c r="BG10" s="1005">
        <f>AK40</f>
        <v>754.16444518106528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518.26278616516936</v>
      </c>
      <c r="P11" s="454">
        <f t="shared" si="1"/>
        <v>0.22802049806414626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459.10502747056609</v>
      </c>
      <c r="BB11" s="29"/>
      <c r="BC11" s="1005"/>
      <c r="BD11" s="1005">
        <f>SUM(BC12:BC14)</f>
        <v>393.47566289519295</v>
      </c>
      <c r="BE11" s="29"/>
      <c r="BF11" s="17"/>
      <c r="BG11" s="1005">
        <f>AK41</f>
        <v>319.89328481488724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28.117896086660121</v>
      </c>
      <c r="P12" s="454">
        <f t="shared" si="1"/>
        <v>1.2371053529884029E-2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429.09919996666099</v>
      </c>
      <c r="BA12" s="17"/>
      <c r="BB12" s="29"/>
      <c r="BC12" s="1005">
        <f>O38</f>
        <v>351.70092604852027</v>
      </c>
      <c r="BD12" s="17"/>
      <c r="BE12" s="29"/>
      <c r="BF12" s="1005">
        <f>AK42</f>
        <v>286.44102663881915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8.3252473011934419E-2</v>
      </c>
      <c r="P13" s="454">
        <f t="shared" si="1"/>
        <v>3.662865802447033E-5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30.005827503905099</v>
      </c>
      <c r="BA13" s="17"/>
      <c r="BB13" s="29"/>
      <c r="BC13" s="1005">
        <f>O41</f>
        <v>41.774736846672702</v>
      </c>
      <c r="BD13" s="17"/>
      <c r="BE13" s="29"/>
      <c r="BF13" s="1005">
        <f>AK45</f>
        <v>33.452258176068071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563.5365791476047</v>
      </c>
      <c r="P14" s="453">
        <f t="shared" si="1"/>
        <v>0.24793964545555847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671.69058357939332</v>
      </c>
      <c r="P15" s="453">
        <f t="shared" si="1"/>
        <v>0.29552425044069974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32.081930187239102</v>
      </c>
      <c r="BA15" s="1005">
        <f>AZ15</f>
        <v>32.081930187239102</v>
      </c>
      <c r="BB15" s="29"/>
      <c r="BC15" s="1005">
        <f>O43</f>
        <v>62.105594225665342</v>
      </c>
      <c r="BD15" s="1005">
        <f>BC15</f>
        <v>62.105594225665342</v>
      </c>
      <c r="BE15" s="29"/>
      <c r="BF15" s="1005">
        <f>AK47</f>
        <v>83.828476292763426</v>
      </c>
      <c r="BG15" s="1005">
        <f>AK47</f>
        <v>83.828476292763426</v>
      </c>
      <c r="BH15" s="29"/>
    </row>
    <row r="16" spans="1:62" ht="17.100000000000001" customHeight="1" thickBot="1">
      <c r="B16" s="323"/>
      <c r="C16" s="324"/>
      <c r="D16" s="326"/>
      <c r="E16" s="326"/>
      <c r="F16" s="326"/>
      <c r="G16" s="325"/>
      <c r="H16" s="325"/>
      <c r="I16" s="326"/>
      <c r="J16" s="327"/>
      <c r="K16" s="335"/>
      <c r="L16" s="246" t="s">
        <v>128</v>
      </c>
      <c r="M16" s="344"/>
      <c r="N16" s="345"/>
      <c r="O16" s="906">
        <f>SUM(O18:O21)</f>
        <v>459.10502747056609</v>
      </c>
      <c r="P16" s="453">
        <f t="shared" si="1"/>
        <v>0.2019928110258509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429.09919996666099</v>
      </c>
      <c r="P17" s="454">
        <f t="shared" si="1"/>
        <v>0.18879112278021487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251.1649703983781</v>
      </c>
      <c r="P18" s="454">
        <f t="shared" si="1"/>
        <v>0.11050525558717744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177.93422956828289</v>
      </c>
      <c r="P19" s="454">
        <f t="shared" si="1"/>
        <v>7.8285867193037428E-2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30.005827503905099</v>
      </c>
      <c r="P20" s="454">
        <f t="shared" si="1"/>
        <v>1.3201688245636037E-2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32.081930187239102</v>
      </c>
      <c r="P22" s="612">
        <f t="shared" si="1"/>
        <v>1.4115112825835897E-2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446.94705542734368</v>
      </c>
      <c r="AZ22" s="1005">
        <f t="shared" si="3"/>
        <v>448.93207479254966</v>
      </c>
      <c r="BA22" s="1005">
        <f t="shared" si="3"/>
        <v>356.68720810525542</v>
      </c>
      <c r="BB22" s="1005">
        <f t="shared" si="3"/>
        <v>322.90372068003649</v>
      </c>
      <c r="BC22" s="1005">
        <f t="shared" si="3"/>
        <v>306.53294654698072</v>
      </c>
      <c r="BD22" s="1005">
        <f t="shared" si="3"/>
        <v>311.32048263882672</v>
      </c>
      <c r="BE22" s="1005">
        <f t="shared" si="3"/>
        <v>312.28399567117805</v>
      </c>
      <c r="BF22" s="1005">
        <f t="shared" si="3"/>
        <v>250.24640522713042</v>
      </c>
      <c r="BG22" s="1005">
        <f t="shared" si="3"/>
        <v>249.90641268832405</v>
      </c>
      <c r="BH22" s="1005">
        <f t="shared" si="3"/>
        <v>231.05844550665714</v>
      </c>
      <c r="BI22" s="1005">
        <f t="shared" si="3"/>
        <v>211.84376159698766</v>
      </c>
      <c r="BJ22" s="1005">
        <f t="shared" si="3"/>
        <v>185.55450142320296</v>
      </c>
      <c r="BK22" s="1005">
        <f t="shared" si="3"/>
        <v>217.50141907355356</v>
      </c>
      <c r="BL22" s="1005">
        <f t="shared" si="3"/>
        <v>202.91404466820191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569.11800558643063</v>
      </c>
      <c r="AZ23" s="1005">
        <f t="shared" ref="AZ23:BL23" si="4">Y39</f>
        <v>575.73839711369908</v>
      </c>
      <c r="BA23" s="1005">
        <f t="shared" si="4"/>
        <v>732.12106122526882</v>
      </c>
      <c r="BB23" s="1005">
        <f t="shared" si="4"/>
        <v>770.86047326730113</v>
      </c>
      <c r="BC23" s="1005">
        <f t="shared" si="4"/>
        <v>820.2104905206653</v>
      </c>
      <c r="BD23" s="1005">
        <f t="shared" si="4"/>
        <v>779.71220123195894</v>
      </c>
      <c r="BE23" s="1005">
        <f t="shared" si="4"/>
        <v>829.5665389397152</v>
      </c>
      <c r="BF23" s="1005">
        <f t="shared" si="4"/>
        <v>638.98011344388647</v>
      </c>
      <c r="BG23" s="1005">
        <f t="shared" si="4"/>
        <v>641.05857290343545</v>
      </c>
      <c r="BH23" s="1005">
        <f t="shared" si="4"/>
        <v>636.17051147391226</v>
      </c>
      <c r="BI23" s="1005">
        <f t="shared" si="4"/>
        <v>615.52332843082127</v>
      </c>
      <c r="BJ23" s="1005">
        <f t="shared" si="4"/>
        <v>537.47600848925936</v>
      </c>
      <c r="BK23" s="1005">
        <f t="shared" si="4"/>
        <v>587.87622869802522</v>
      </c>
      <c r="BL23" s="1005">
        <f t="shared" si="4"/>
        <v>578.7322482435344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665.18897462628274</v>
      </c>
      <c r="AZ24" s="1005">
        <f t="shared" ref="AZ24:BL24" si="5">Y40</f>
        <v>675.63936892739343</v>
      </c>
      <c r="BA24" s="1005">
        <f t="shared" si="5"/>
        <v>786.71636955108329</v>
      </c>
      <c r="BB24" s="1005">
        <f t="shared" si="5"/>
        <v>864.54042510089403</v>
      </c>
      <c r="BC24" s="1005">
        <f t="shared" si="5"/>
        <v>837.30132854768317</v>
      </c>
      <c r="BD24" s="1005">
        <f t="shared" si="5"/>
        <v>761.4723786956946</v>
      </c>
      <c r="BE24" s="1005">
        <f t="shared" si="5"/>
        <v>772.78116793729134</v>
      </c>
      <c r="BF24" s="1005">
        <f t="shared" si="5"/>
        <v>748.02546232456029</v>
      </c>
      <c r="BG24" s="1005">
        <f t="shared" si="5"/>
        <v>776.29371025383557</v>
      </c>
      <c r="BH24" s="1005">
        <f t="shared" si="5"/>
        <v>753.04340877110428</v>
      </c>
      <c r="BI24" s="1005">
        <f t="shared" si="5"/>
        <v>717.54669746683578</v>
      </c>
      <c r="BJ24" s="1005">
        <f t="shared" si="5"/>
        <v>724.30488308153372</v>
      </c>
      <c r="BK24" s="1005">
        <f t="shared" si="5"/>
        <v>731.53265602918145</v>
      </c>
      <c r="BL24" s="1005">
        <f t="shared" si="5"/>
        <v>754.16444518106528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411.3515921307997</v>
      </c>
      <c r="AZ25" s="1005">
        <f t="shared" ref="AZ25:BL25" si="6">Y41</f>
        <v>409.10476808819931</v>
      </c>
      <c r="BA25" s="1005">
        <f t="shared" si="6"/>
        <v>400.65489012076625</v>
      </c>
      <c r="BB25" s="1005">
        <f t="shared" si="6"/>
        <v>402.78412328631617</v>
      </c>
      <c r="BC25" s="1005">
        <f t="shared" si="6"/>
        <v>393.47566289519295</v>
      </c>
      <c r="BD25" s="1005">
        <f t="shared" si="6"/>
        <v>380.23992122803298</v>
      </c>
      <c r="BE25" s="1005">
        <f t="shared" si="6"/>
        <v>376.24000878082381</v>
      </c>
      <c r="BF25" s="1005">
        <f t="shared" si="6"/>
        <v>369.70638734861905</v>
      </c>
      <c r="BG25" s="1005">
        <f t="shared" si="6"/>
        <v>365.3093443519769</v>
      </c>
      <c r="BH25" s="1005">
        <f t="shared" si="6"/>
        <v>356.43006892612937</v>
      </c>
      <c r="BI25" s="1005">
        <f t="shared" si="6"/>
        <v>350.67552649264553</v>
      </c>
      <c r="BJ25" s="1005">
        <f t="shared" si="6"/>
        <v>317.99586391537503</v>
      </c>
      <c r="BK25" s="1005">
        <f t="shared" si="6"/>
        <v>316.03345155864503</v>
      </c>
      <c r="BL25" s="1005">
        <f t="shared" si="6"/>
        <v>319.89328481488724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47.055309441186402</v>
      </c>
      <c r="AZ26" s="1005">
        <f t="shared" si="7"/>
        <v>56.739668929803422</v>
      </c>
      <c r="BA26" s="1005">
        <f t="shared" si="7"/>
        <v>56.476353304455593</v>
      </c>
      <c r="BB26" s="1005">
        <f t="shared" si="7"/>
        <v>57.124188543874617</v>
      </c>
      <c r="BC26" s="1005">
        <f t="shared" si="7"/>
        <v>62.105594225665342</v>
      </c>
      <c r="BD26" s="1005">
        <f t="shared" si="7"/>
        <v>58.961093940397127</v>
      </c>
      <c r="BE26" s="1005">
        <f t="shared" si="7"/>
        <v>63.033198529094463</v>
      </c>
      <c r="BF26" s="1005">
        <f t="shared" si="7"/>
        <v>78.029070723736922</v>
      </c>
      <c r="BG26" s="1005">
        <f t="shared" si="7"/>
        <v>81.809530334276189</v>
      </c>
      <c r="BH26" s="1005">
        <f t="shared" si="7"/>
        <v>84.932524383707161</v>
      </c>
      <c r="BI26" s="1005">
        <f t="shared" si="7"/>
        <v>85.512938433503123</v>
      </c>
      <c r="BJ26" s="1005">
        <f t="shared" si="7"/>
        <v>80.183005165985151</v>
      </c>
      <c r="BK26" s="1005">
        <f t="shared" si="7"/>
        <v>77.436018090030061</v>
      </c>
      <c r="BL26" s="1005">
        <f t="shared" si="7"/>
        <v>83.828476292763426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2139.6609372120429</v>
      </c>
      <c r="AZ27" s="1005">
        <f t="shared" si="8"/>
        <v>2166.1542778516446</v>
      </c>
      <c r="BA27" s="1005">
        <f t="shared" si="8"/>
        <v>2332.6558823068294</v>
      </c>
      <c r="BB27" s="1005">
        <f t="shared" si="8"/>
        <v>2418.2129308784224</v>
      </c>
      <c r="BC27" s="1005">
        <f t="shared" si="8"/>
        <v>2419.6260227361872</v>
      </c>
      <c r="BD27" s="1005">
        <f t="shared" si="8"/>
        <v>2291.7060777349102</v>
      </c>
      <c r="BE27" s="1005">
        <f t="shared" si="8"/>
        <v>2353.9049098581027</v>
      </c>
      <c r="BF27" s="1005">
        <f t="shared" si="8"/>
        <v>2084.9874390679333</v>
      </c>
      <c r="BG27" s="1005">
        <f t="shared" si="8"/>
        <v>2114.3775705318481</v>
      </c>
      <c r="BH27" s="1005">
        <f t="shared" si="8"/>
        <v>2061.63495906151</v>
      </c>
      <c r="BI27" s="1005">
        <f t="shared" si="8"/>
        <v>1981.1022524207933</v>
      </c>
      <c r="BJ27" s="1005">
        <f t="shared" si="8"/>
        <v>1845.5142620753561</v>
      </c>
      <c r="BK27" s="1005">
        <f t="shared" si="8"/>
        <v>1930.3797734494353</v>
      </c>
      <c r="BL27" s="1005">
        <f t="shared" si="8"/>
        <v>1939.5324992004523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2419.6260227361872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306.53294654698072</v>
      </c>
      <c r="P31" s="453">
        <f t="shared" ref="P31:P43" si="9">O31/$O$30</f>
        <v>0.12668608440586362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276.76568033654149</v>
      </c>
      <c r="P32" s="454">
        <f t="shared" si="9"/>
        <v>0.1143836600102219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25.814992135978009</v>
      </c>
      <c r="P33" s="454">
        <f t="shared" si="9"/>
        <v>1.0669000867657071E-2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3.9522740744612568</v>
      </c>
      <c r="P34" s="454">
        <f t="shared" si="9"/>
        <v>1.6334235279846694E-3</v>
      </c>
      <c r="Q34" s="328"/>
      <c r="R34" s="13"/>
      <c r="S34" s="323"/>
      <c r="T34" s="563" t="s">
        <v>112</v>
      </c>
      <c r="U34" s="332"/>
      <c r="V34" s="332"/>
      <c r="W34" s="332"/>
      <c r="X34" s="893">
        <f>X35+X39+X40+X41+X47</f>
        <v>2139.6609372120429</v>
      </c>
      <c r="Y34" s="894">
        <f t="shared" ref="Y34:AK34" si="10">Y35+Y39+Y40+Y41+Y47</f>
        <v>2166.1542778516446</v>
      </c>
      <c r="Z34" s="894">
        <f t="shared" si="10"/>
        <v>2332.6558823068294</v>
      </c>
      <c r="AA34" s="894">
        <f t="shared" si="10"/>
        <v>2418.2129308784224</v>
      </c>
      <c r="AB34" s="894">
        <f t="shared" si="10"/>
        <v>2419.6260227361872</v>
      </c>
      <c r="AC34" s="894">
        <f t="shared" si="10"/>
        <v>2291.7060777349102</v>
      </c>
      <c r="AD34" s="894">
        <f t="shared" si="10"/>
        <v>2353.9049098581027</v>
      </c>
      <c r="AE34" s="894">
        <f t="shared" si="10"/>
        <v>2084.9874390679333</v>
      </c>
      <c r="AF34" s="894">
        <f t="shared" si="10"/>
        <v>2114.3775705318481</v>
      </c>
      <c r="AG34" s="894">
        <f t="shared" si="10"/>
        <v>2061.63495906151</v>
      </c>
      <c r="AH34" s="894">
        <f t="shared" si="10"/>
        <v>1981.1022524207933</v>
      </c>
      <c r="AI34" s="894">
        <f t="shared" si="10"/>
        <v>1845.5142620753561</v>
      </c>
      <c r="AJ34" s="894">
        <f t="shared" si="10"/>
        <v>1930.3797734494353</v>
      </c>
      <c r="AK34" s="895">
        <f t="shared" si="10"/>
        <v>1939.5324992004523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820.2104905206653</v>
      </c>
      <c r="P35" s="453">
        <f t="shared" si="9"/>
        <v>0.3389823397556066</v>
      </c>
      <c r="Q35" s="328"/>
      <c r="R35" s="13"/>
      <c r="S35" s="323"/>
      <c r="T35" s="334"/>
      <c r="U35" s="246" t="s">
        <v>114</v>
      </c>
      <c r="V35" s="344"/>
      <c r="W35" s="344"/>
      <c r="X35" s="896">
        <f>SUM(X36:X38)</f>
        <v>446.94705542734368</v>
      </c>
      <c r="Y35" s="897">
        <f t="shared" ref="Y35:AK35" si="11">SUM(Y36:Y38)</f>
        <v>448.93207479254966</v>
      </c>
      <c r="Z35" s="897">
        <f t="shared" si="11"/>
        <v>356.68720810525542</v>
      </c>
      <c r="AA35" s="897">
        <f t="shared" si="11"/>
        <v>322.90372068003649</v>
      </c>
      <c r="AB35" s="897">
        <f t="shared" si="11"/>
        <v>306.53294654698072</v>
      </c>
      <c r="AC35" s="897">
        <f t="shared" si="11"/>
        <v>311.32048263882672</v>
      </c>
      <c r="AD35" s="897">
        <f t="shared" si="11"/>
        <v>312.28399567117805</v>
      </c>
      <c r="AE35" s="897">
        <f t="shared" si="11"/>
        <v>250.24640522713042</v>
      </c>
      <c r="AF35" s="897">
        <f t="shared" si="11"/>
        <v>249.90641268832405</v>
      </c>
      <c r="AG35" s="897">
        <f t="shared" si="11"/>
        <v>231.05844550665714</v>
      </c>
      <c r="AH35" s="897">
        <f t="shared" si="11"/>
        <v>211.84376159698766</v>
      </c>
      <c r="AI35" s="897">
        <f t="shared" si="11"/>
        <v>185.55450142320296</v>
      </c>
      <c r="AJ35" s="897">
        <f t="shared" si="11"/>
        <v>217.50141907355356</v>
      </c>
      <c r="AK35" s="898">
        <f t="shared" si="11"/>
        <v>202.91404466820191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837.30132854768317</v>
      </c>
      <c r="P36" s="453">
        <f t="shared" si="9"/>
        <v>0.34604576107213342</v>
      </c>
      <c r="Q36" s="328"/>
      <c r="R36" s="13"/>
      <c r="S36" s="356" t="s">
        <v>184</v>
      </c>
      <c r="T36" s="335"/>
      <c r="U36" s="346"/>
      <c r="V36" s="336" t="s">
        <v>184</v>
      </c>
      <c r="W36" s="357"/>
      <c r="X36" s="899">
        <f>VLOOKUP(年度マスタ!$K$4&amp;"_"&amp;X$33,データシート1!$A:$BT,MATCH("aa_"&amp;$S36,データシート1!$A$1:$BT$1,0),0)</f>
        <v>413.94682381968971</v>
      </c>
      <c r="Y36" s="900">
        <f>VLOOKUP(年度マスタ!$K$4&amp;"_"&amp;Y$33,データシート1!$A:$BT,MATCH("aa_"&amp;$S36,データシート1!$A$1:$BT$1,0),0)</f>
        <v>418.9511009927304</v>
      </c>
      <c r="Z36" s="900">
        <f>VLOOKUP(年度マスタ!$K$4&amp;"_"&amp;Z$33,データシート1!$A:$BT,MATCH("aa_"&amp;$S36,データシート1!$A$1:$BT$1,0),0)</f>
        <v>321.98341459131848</v>
      </c>
      <c r="AA36" s="900">
        <f>VLOOKUP(年度マスタ!$K$4&amp;"_"&amp;AA$33,データシート1!$A:$BT,MATCH("aa_"&amp;$S36,データシート1!$A$1:$BT$1,0),0)</f>
        <v>288.65509597760928</v>
      </c>
      <c r="AB36" s="900">
        <f>VLOOKUP(年度マスタ!$K$4&amp;"_"&amp;AB$33,データシート1!$A:$BT,MATCH("aa_"&amp;$S36,データシート1!$A$1:$BT$1,0),0)</f>
        <v>276.76568033654149</v>
      </c>
      <c r="AC36" s="900">
        <f>VLOOKUP(年度マスタ!$K$4&amp;"_"&amp;AC$33,データシート1!$A:$BT,MATCH("aa_"&amp;$S36,データシート1!$A$1:$BT$1,0),0)</f>
        <v>286.78807091725491</v>
      </c>
      <c r="AD36" s="900">
        <f>VLOOKUP(年度マスタ!$K$4&amp;"_"&amp;AD$33,データシート1!$A:$BT,MATCH("aa_"&amp;$S36,データシート1!$A$1:$BT$1,0),0)</f>
        <v>285.77248270938532</v>
      </c>
      <c r="AE36" s="900">
        <f>VLOOKUP(年度マスタ!$K$4&amp;"_"&amp;AE$33,データシート1!$A:$BT,MATCH("aa_"&amp;$S36,データシート1!$A$1:$BT$1,0),0)</f>
        <v>222.65290681482065</v>
      </c>
      <c r="AF36" s="900">
        <f>VLOOKUP(年度マスタ!$K$4&amp;"_"&amp;AF$33,データシート1!$A:$BT,MATCH("aa_"&amp;$S36,データシート1!$A$1:$BT$1,0),0)</f>
        <v>222.32407197816795</v>
      </c>
      <c r="AG36" s="900">
        <f>VLOOKUP(年度マスタ!$K$4&amp;"_"&amp;AG$33,データシート1!$A:$BT,MATCH("aa_"&amp;$S36,データシート1!$A$1:$BT$1,0),0)</f>
        <v>205.14259886034623</v>
      </c>
      <c r="AH36" s="900">
        <f>VLOOKUP(年度マスタ!$K$4&amp;"_"&amp;AH$33,データシート1!$A:$BT,MATCH("aa_"&amp;$S36,データシート1!$A$1:$BT$1,0),0)</f>
        <v>188.10503435162047</v>
      </c>
      <c r="AI36" s="900">
        <f>VLOOKUP(年度マスタ!$K$4&amp;"_"&amp;AI$33,データシート1!$A:$BT,MATCH("aa_"&amp;$S36,データシート1!$A$1:$BT$1,0),0)</f>
        <v>157.2632778950524</v>
      </c>
      <c r="AJ36" s="900">
        <f>VLOOKUP(年度マスタ!$K$4&amp;"_"&amp;AJ$33,データシート1!$A:$BT,MATCH("aa_"&amp;$S36,データシート1!$A$1:$BT$1,0),0)</f>
        <v>185.55056210893835</v>
      </c>
      <c r="AK36" s="901">
        <f>VLOOKUP(年度マスタ!$K$4&amp;"_"&amp;AK$33,データシート1!$A:$BT,MATCH("aa_"&amp;$S36,データシート1!$A$1:$BT$1,0),0)</f>
        <v>173.21979178666365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393.47566289519295</v>
      </c>
      <c r="P37" s="453">
        <f t="shared" si="9"/>
        <v>0.16261837953380853</v>
      </c>
      <c r="Q37" s="328"/>
      <c r="R37" s="13"/>
      <c r="S37" s="356" t="s">
        <v>187</v>
      </c>
      <c r="T37" s="335"/>
      <c r="U37" s="346"/>
      <c r="V37" s="336" t="s">
        <v>194</v>
      </c>
      <c r="W37" s="357"/>
      <c r="X37" s="899">
        <f>VLOOKUP(年度マスタ!$K$4&amp;"_"&amp;X$33,データシート1!$A:$BT,MATCH("aa_"&amp;$S37,データシート1!$A$1:$BT$1,0),0)</f>
        <v>22.424633899338609</v>
      </c>
      <c r="Y37" s="900">
        <f>VLOOKUP(年度マスタ!$K$4&amp;"_"&amp;Y$33,データシート1!$A:$BT,MATCH("aa_"&amp;$S37,データシート1!$A$1:$BT$1,0),0)</f>
        <v>20.102806877295979</v>
      </c>
      <c r="Z37" s="900">
        <f>VLOOKUP(年度マスタ!$K$4&amp;"_"&amp;Z$33,データシート1!$A:$BT,MATCH("aa_"&amp;$S37,データシート1!$A$1:$BT$1,0),0)</f>
        <v>30.348228477695191</v>
      </c>
      <c r="AA37" s="900">
        <f>VLOOKUP(年度マスタ!$K$4&amp;"_"&amp;AA$33,データシート1!$A:$BT,MATCH("aa_"&amp;$S37,データシート1!$A$1:$BT$1,0),0)</f>
        <v>29.936386070710601</v>
      </c>
      <c r="AB37" s="900">
        <f>VLOOKUP(年度マスタ!$K$4&amp;"_"&amp;AB$33,データシート1!$A:$BT,MATCH("aa_"&amp;$S37,データシート1!$A$1:$BT$1,0),0)</f>
        <v>25.814992135978009</v>
      </c>
      <c r="AC37" s="900">
        <f>VLOOKUP(年度マスタ!$K$4&amp;"_"&amp;AC$33,データシート1!$A:$BT,MATCH("aa_"&amp;$S37,データシート1!$A$1:$BT$1,0),0)</f>
        <v>22.231585589187539</v>
      </c>
      <c r="AD37" s="900">
        <f>VLOOKUP(年度マスタ!$K$4&amp;"_"&amp;AD$33,データシート1!$A:$BT,MATCH("aa_"&amp;$S37,データシート1!$A$1:$BT$1,0),0)</f>
        <v>23.64359424415867</v>
      </c>
      <c r="AE37" s="900">
        <f>VLOOKUP(年度マスタ!$K$4&amp;"_"&amp;AE$33,データシート1!$A:$BT,MATCH("aa_"&amp;$S37,データシート1!$A$1:$BT$1,0),0)</f>
        <v>24.352626442888027</v>
      </c>
      <c r="AF37" s="900">
        <f>VLOOKUP(年度マスタ!$K$4&amp;"_"&amp;AF$33,データシート1!$A:$BT,MATCH("aa_"&amp;$S37,データシート1!$A$1:$BT$1,0),0)</f>
        <v>24.913164433813762</v>
      </c>
      <c r="AG37" s="900">
        <f>VLOOKUP(年度マスタ!$K$4&amp;"_"&amp;AG$33,データシート1!$A:$BT,MATCH("aa_"&amp;$S37,データシート1!$A$1:$BT$1,0),0)</f>
        <v>23.421421235865537</v>
      </c>
      <c r="AH37" s="900">
        <f>VLOOKUP(年度マスタ!$K$4&amp;"_"&amp;AH$33,データシート1!$A:$BT,MATCH("aa_"&amp;$S37,データシート1!$A$1:$BT$1,0),0)</f>
        <v>21.209535728160173</v>
      </c>
      <c r="AI37" s="900">
        <f>VLOOKUP(年度マスタ!$K$4&amp;"_"&amp;AI$33,データシート1!$A:$BT,MATCH("aa_"&amp;$S37,データシート1!$A$1:$BT$1,0),0)</f>
        <v>21.873003941824994</v>
      </c>
      <c r="AJ37" s="900">
        <f>VLOOKUP(年度マスタ!$K$4&amp;"_"&amp;AJ$33,データシート1!$A:$BT,MATCH("aa_"&amp;$S37,データシート1!$A$1:$BT$1,0),0)</f>
        <v>25.052160191708314</v>
      </c>
      <c r="AK37" s="901">
        <f>VLOOKUP(年度マスタ!$K$4&amp;"_"&amp;AK$33,データシート1!$A:$BT,MATCH("aa_"&amp;$S37,データシート1!$A$1:$BT$1,0),0)</f>
        <v>23.646827071005251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351.70092604852027</v>
      </c>
      <c r="P38" s="454">
        <f t="shared" si="9"/>
        <v>0.14535342352236982</v>
      </c>
      <c r="Q38" s="328"/>
      <c r="R38" s="13"/>
      <c r="S38" s="356" t="s">
        <v>188</v>
      </c>
      <c r="T38" s="335"/>
      <c r="U38" s="348"/>
      <c r="V38" s="358" t="s">
        <v>197</v>
      </c>
      <c r="W38" s="358"/>
      <c r="X38" s="899">
        <f>VLOOKUP(年度マスタ!$K$4&amp;"_"&amp;X$33,データシート1!$A:$BT,MATCH("aa_"&amp;$S38,データシート1!$A$1:$BT$1,0),0)</f>
        <v>10.575597708315369</v>
      </c>
      <c r="Y38" s="900">
        <f>VLOOKUP(年度マスタ!$K$4&amp;"_"&amp;Y$33,データシート1!$A:$BT,MATCH("aa_"&amp;$S38,データシート1!$A$1:$BT$1,0),0)</f>
        <v>9.8781669225232775</v>
      </c>
      <c r="Z38" s="900">
        <f>VLOOKUP(年度マスタ!$K$4&amp;"_"&amp;Z$33,データシート1!$A:$BT,MATCH("aa_"&amp;$S38,データシート1!$A$1:$BT$1,0),0)</f>
        <v>4.3555650362417087</v>
      </c>
      <c r="AA38" s="900">
        <f>VLOOKUP(年度マスタ!$K$4&amp;"_"&amp;AA$33,データシート1!$A:$BT,MATCH("aa_"&amp;$S38,データシート1!$A$1:$BT$1,0),0)</f>
        <v>4.3122386317165677</v>
      </c>
      <c r="AB38" s="900">
        <f>VLOOKUP(年度マスタ!$K$4&amp;"_"&amp;AB$33,データシート1!$A:$BT,MATCH("aa_"&amp;$S38,データシート1!$A$1:$BT$1,0),0)</f>
        <v>3.9522740744612568</v>
      </c>
      <c r="AC38" s="900">
        <f>VLOOKUP(年度マスタ!$K$4&amp;"_"&amp;AC$33,データシート1!$A:$BT,MATCH("aa_"&amp;$S38,データシート1!$A$1:$BT$1,0),0)</f>
        <v>2.300826132384274</v>
      </c>
      <c r="AD38" s="900">
        <f>VLOOKUP(年度マスタ!$K$4&amp;"_"&amp;AD$33,データシート1!$A:$BT,MATCH("aa_"&amp;$S38,データシート1!$A$1:$BT$1,0),0)</f>
        <v>2.8679187176340188</v>
      </c>
      <c r="AE38" s="900">
        <f>VLOOKUP(年度マスタ!$K$4&amp;"_"&amp;AE$33,データシート1!$A:$BT,MATCH("aa_"&amp;$S38,データシート1!$A$1:$BT$1,0),0)</f>
        <v>3.2408719694217232</v>
      </c>
      <c r="AF38" s="900">
        <f>VLOOKUP(年度マスタ!$K$4&amp;"_"&amp;AF$33,データシート1!$A:$BT,MATCH("aa_"&amp;$S38,データシート1!$A$1:$BT$1,0),0)</f>
        <v>2.6691762763423403</v>
      </c>
      <c r="AG38" s="900">
        <f>VLOOKUP(年度マスタ!$K$4&amp;"_"&amp;AG$33,データシート1!$A:$BT,MATCH("aa_"&amp;$S38,データシート1!$A$1:$BT$1,0),0)</f>
        <v>2.4944254104453636</v>
      </c>
      <c r="AH38" s="900">
        <f>VLOOKUP(年度マスタ!$K$4&amp;"_"&amp;AH$33,データシート1!$A:$BT,MATCH("aa_"&amp;$S38,データシート1!$A$1:$BT$1,0),0)</f>
        <v>2.5291915172070123</v>
      </c>
      <c r="AI38" s="900">
        <f>VLOOKUP(年度マスタ!$K$4&amp;"_"&amp;AI$33,データシート1!$A:$BT,MATCH("aa_"&amp;$S38,データシート1!$A$1:$BT$1,0),0)</f>
        <v>6.4182195863255673</v>
      </c>
      <c r="AJ38" s="900">
        <f>VLOOKUP(年度マスタ!$K$4&amp;"_"&amp;AJ$33,データシート1!$A:$BT,MATCH("aa_"&amp;$S38,データシート1!$A$1:$BT$1,0),0)</f>
        <v>6.8986967729069075</v>
      </c>
      <c r="AK38" s="901">
        <f>VLOOKUP(年度マスタ!$K$4&amp;"_"&amp;AK$33,データシート1!$A:$BT,MATCH("aa_"&amp;$S38,データシート1!$A$1:$BT$1,0),0)</f>
        <v>6.047425810533027</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201.79005481270144</v>
      </c>
      <c r="P39" s="454">
        <f t="shared" si="9"/>
        <v>8.339720804643648E-2</v>
      </c>
      <c r="Q39" s="328"/>
      <c r="R39" s="13"/>
      <c r="S39" s="356" t="s">
        <v>189</v>
      </c>
      <c r="T39" s="335"/>
      <c r="U39" s="343" t="s">
        <v>199</v>
      </c>
      <c r="V39" s="344"/>
      <c r="W39" s="344"/>
      <c r="X39" s="896">
        <f>VLOOKUP(年度マスタ!$K$4&amp;"_"&amp;X$33,データシート1!$A:$BT,MATCH("aa_"&amp;$S39,データシート1!$A$1:$BT$1,0),0)</f>
        <v>569.11800558643063</v>
      </c>
      <c r="Y39" s="897">
        <f>VLOOKUP(年度マスタ!$K$4&amp;"_"&amp;Y$33,データシート1!$A:$BT,MATCH("aa_"&amp;$S39,データシート1!$A$1:$BT$1,0),0)</f>
        <v>575.73839711369908</v>
      </c>
      <c r="Z39" s="897">
        <f>VLOOKUP(年度マスタ!$K$4&amp;"_"&amp;Z$33,データシート1!$A:$BT,MATCH("aa_"&amp;$S39,データシート1!$A$1:$BT$1,0),0)</f>
        <v>732.12106122526882</v>
      </c>
      <c r="AA39" s="897">
        <f>VLOOKUP(年度マスタ!$K$4&amp;"_"&amp;AA$33,データシート1!$A:$BT,MATCH("aa_"&amp;$S39,データシート1!$A$1:$BT$1,0),0)</f>
        <v>770.86047326730113</v>
      </c>
      <c r="AB39" s="897">
        <f>VLOOKUP(年度マスタ!$K$4&amp;"_"&amp;AB$33,データシート1!$A:$BT,MATCH("aa_"&amp;$S39,データシート1!$A$1:$BT$1,0),0)</f>
        <v>820.2104905206653</v>
      </c>
      <c r="AC39" s="897">
        <f>VLOOKUP(年度マスタ!$K$4&amp;"_"&amp;AC$33,データシート1!$A:$BT,MATCH("aa_"&amp;$S39,データシート1!$A$1:$BT$1,0),0)</f>
        <v>779.71220123195894</v>
      </c>
      <c r="AD39" s="897">
        <f>VLOOKUP(年度マスタ!$K$4&amp;"_"&amp;AD$33,データシート1!$A:$BT,MATCH("aa_"&amp;$S39,データシート1!$A$1:$BT$1,0),0)</f>
        <v>829.5665389397152</v>
      </c>
      <c r="AE39" s="897">
        <f>VLOOKUP(年度マスタ!$K$4&amp;"_"&amp;AE$33,データシート1!$A:$BT,MATCH("aa_"&amp;$S39,データシート1!$A$1:$BT$1,0),0)</f>
        <v>638.98011344388647</v>
      </c>
      <c r="AF39" s="897">
        <f>VLOOKUP(年度マスタ!$K$4&amp;"_"&amp;AF$33,データシート1!$A:$BT,MATCH("aa_"&amp;$S39,データシート1!$A$1:$BT$1,0),0)</f>
        <v>641.05857290343545</v>
      </c>
      <c r="AG39" s="897">
        <f>VLOOKUP(年度マスタ!$K$4&amp;"_"&amp;AG$33,データシート1!$A:$BT,MATCH("aa_"&amp;$S39,データシート1!$A$1:$BT$1,0),0)</f>
        <v>636.17051147391226</v>
      </c>
      <c r="AH39" s="897">
        <f>VLOOKUP(年度マスタ!$K$4&amp;"_"&amp;AH$33,データシート1!$A:$BT,MATCH("aa_"&amp;$S39,データシート1!$A$1:$BT$1,0),0)</f>
        <v>615.52332843082127</v>
      </c>
      <c r="AI39" s="897">
        <f>VLOOKUP(年度マスタ!$K$4&amp;"_"&amp;AI$33,データシート1!$A:$BT,MATCH("aa_"&amp;$S39,データシート1!$A$1:$BT$1,0),0)</f>
        <v>537.47600848925936</v>
      </c>
      <c r="AJ39" s="897">
        <f>VLOOKUP(年度マスタ!$K$4&amp;"_"&amp;AJ$33,データシート1!$A:$BT,MATCH("aa_"&amp;$S39,データシート1!$A$1:$BT$1,0),0)</f>
        <v>587.87622869802522</v>
      </c>
      <c r="AK39" s="898">
        <f>VLOOKUP(年度マスタ!$K$4&amp;"_"&amp;AK$33,データシート1!$A:$BT,MATCH("aa_"&amp;$S39,データシート1!$A$1:$BT$1,0),0)</f>
        <v>578.7322482435344</v>
      </c>
      <c r="AL39" s="330"/>
      <c r="AW39" s="17" t="str">
        <f>年度マスタ!K4</f>
        <v>13119</v>
      </c>
      <c r="AX39" s="17" t="s">
        <v>200</v>
      </c>
      <c r="AY39" s="17">
        <f>VLOOKUP($AW39&amp;"_"&amp;$AY$34,データシート1!$A:$BT,MATCH($AY$31&amp;"_"&amp;AY$36,データシート1!$A$1:$BT$1,0),0)</f>
        <v>173.21979178666365</v>
      </c>
      <c r="AZ39" s="17">
        <f>VLOOKUP($AW39&amp;"_"&amp;$AY$34,データシート1!$A:$BT,MATCH($AY$31&amp;"_"&amp;AZ$36,データシート1!$A$1:$BT$1,0),0)</f>
        <v>23.646827071005251</v>
      </c>
      <c r="BA39" s="17">
        <f>VLOOKUP($AW39&amp;"_"&amp;$AY$34,データシート1!$A:$BT,MATCH($AY$31&amp;"_"&amp;BA$36,データシート1!$A$1:$BT$1,0),0)</f>
        <v>6.047425810533027</v>
      </c>
      <c r="BB39" s="17">
        <f>VLOOKUP($AW39&amp;"_"&amp;$AY$34,データシート1!$A:$BT,MATCH($AY$31&amp;"_"&amp;BB$36,データシート1!$A$1:$BT$1,0),0)</f>
        <v>578.7322482435344</v>
      </c>
      <c r="BC39" s="17">
        <f>VLOOKUP($AW39&amp;"_"&amp;$AY$34,データシート1!$A:$BT,MATCH($AY$31&amp;"_"&amp;BC$36,データシート1!$A$1:$BT$1,0),0)</f>
        <v>754.16444518106528</v>
      </c>
      <c r="BD39" s="17">
        <f>VLOOKUP($AW39&amp;"_"&amp;$AY$34,データシート1!$A:$BT,MATCH($AY$31&amp;"_"&amp;BD$36,データシート1!$A$1:$BT$1,0),0)</f>
        <v>153.10856322140617</v>
      </c>
      <c r="BE39" s="17">
        <f>VLOOKUP($AW39&amp;"_"&amp;$AY$34,データシート1!$A:$BT,MATCH($AY$31&amp;"_"&amp;BE$36,データシート1!$A$1:$BT$1,0),0)</f>
        <v>133.33246341741298</v>
      </c>
      <c r="BF39" s="17">
        <f>VLOOKUP($AW39&amp;"_"&amp;$AY$34,データシート1!$A:$BT,MATCH($AY$31&amp;"_"&amp;BF$36,データシート1!$A$1:$BT$1,0),0)</f>
        <v>33.452258176068071</v>
      </c>
      <c r="BG39" s="17">
        <f>VLOOKUP($AW39&amp;"_"&amp;$AY$34,データシート1!$A:$BT,MATCH($AY$31&amp;"_"&amp;BG$36,データシート1!$A$1:$BT$1,0),0)</f>
        <v>0</v>
      </c>
      <c r="BH39" s="17">
        <f>VLOOKUP($AW39&amp;"_"&amp;$AY$34,データシート1!$A:$BT,MATCH($AY$31&amp;"_"&amp;BH$36,データシート1!$A$1:$BT$1,0),0)</f>
        <v>83.828476292763426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149.9108712358188</v>
      </c>
      <c r="P40" s="454">
        <f t="shared" si="9"/>
        <v>6.1956215475933343E-2</v>
      </c>
      <c r="Q40" s="328"/>
      <c r="R40" s="13"/>
      <c r="S40" s="356" t="s">
        <v>165</v>
      </c>
      <c r="T40" s="335"/>
      <c r="U40" s="343" t="s">
        <v>165</v>
      </c>
      <c r="V40" s="344"/>
      <c r="W40" s="344"/>
      <c r="X40" s="896">
        <f>VLOOKUP(年度マスタ!$K$4&amp;"_"&amp;X$33,データシート1!$A:$BT,MATCH("aa_"&amp;$S40,データシート1!$A$1:$BT$1,0),0)</f>
        <v>665.18897462628274</v>
      </c>
      <c r="Y40" s="897">
        <f>VLOOKUP(年度マスタ!$K$4&amp;"_"&amp;Y$33,データシート1!$A:$BT,MATCH("aa_"&amp;$S40,データシート1!$A$1:$BT$1,0),0)</f>
        <v>675.63936892739343</v>
      </c>
      <c r="Z40" s="897">
        <f>VLOOKUP(年度マスタ!$K$4&amp;"_"&amp;Z$33,データシート1!$A:$BT,MATCH("aa_"&amp;$S40,データシート1!$A$1:$BT$1,0),0)</f>
        <v>786.71636955108329</v>
      </c>
      <c r="AA40" s="897">
        <f>VLOOKUP(年度マスタ!$K$4&amp;"_"&amp;AA$33,データシート1!$A:$BT,MATCH("aa_"&amp;$S40,データシート1!$A$1:$BT$1,0),0)</f>
        <v>864.54042510089403</v>
      </c>
      <c r="AB40" s="897">
        <f>VLOOKUP(年度マスタ!$K$4&amp;"_"&amp;AB$33,データシート1!$A:$BT,MATCH("aa_"&amp;$S40,データシート1!$A$1:$BT$1,0),0)</f>
        <v>837.30132854768317</v>
      </c>
      <c r="AC40" s="897">
        <f>VLOOKUP(年度マスタ!$K$4&amp;"_"&amp;AC$33,データシート1!$A:$BT,MATCH("aa_"&amp;$S40,データシート1!$A$1:$BT$1,0),0)</f>
        <v>761.4723786956946</v>
      </c>
      <c r="AD40" s="897">
        <f>VLOOKUP(年度マスタ!$K$4&amp;"_"&amp;AD$33,データシート1!$A:$BT,MATCH("aa_"&amp;$S40,データシート1!$A$1:$BT$1,0),0)</f>
        <v>772.78116793729134</v>
      </c>
      <c r="AE40" s="897">
        <f>VLOOKUP(年度マスタ!$K$4&amp;"_"&amp;AE$33,データシート1!$A:$BT,MATCH("aa_"&amp;$S40,データシート1!$A$1:$BT$1,0),0)</f>
        <v>748.02546232456029</v>
      </c>
      <c r="AF40" s="897">
        <f>VLOOKUP(年度マスタ!$K$4&amp;"_"&amp;AF$33,データシート1!$A:$BT,MATCH("aa_"&amp;$S40,データシート1!$A$1:$BT$1,0),0)</f>
        <v>776.29371025383557</v>
      </c>
      <c r="AG40" s="897">
        <f>VLOOKUP(年度マスタ!$K$4&amp;"_"&amp;AG$33,データシート1!$A:$BT,MATCH("aa_"&amp;$S40,データシート1!$A$1:$BT$1,0),0)</f>
        <v>753.04340877110428</v>
      </c>
      <c r="AH40" s="897">
        <f>VLOOKUP(年度マスタ!$K$4&amp;"_"&amp;AH$33,データシート1!$A:$BT,MATCH("aa_"&amp;$S40,データシート1!$A$1:$BT$1,0),0)</f>
        <v>717.54669746683578</v>
      </c>
      <c r="AI40" s="897">
        <f>VLOOKUP(年度マスタ!$K$4&amp;"_"&amp;AI$33,データシート1!$A:$BT,MATCH("aa_"&amp;$S40,データシート1!$A$1:$BT$1,0),0)</f>
        <v>724.30488308153372</v>
      </c>
      <c r="AJ40" s="897">
        <f>VLOOKUP(年度マスタ!$K$4&amp;"_"&amp;AJ$33,データシート1!$A:$BT,MATCH("aa_"&amp;$S40,データシート1!$A$1:$BT$1,0),0)</f>
        <v>731.53265602918145</v>
      </c>
      <c r="AK40" s="898">
        <f>VLOOKUP(年度マスタ!$K$4&amp;"_"&amp;AK$33,データシート1!$A:$BT,MATCH("aa_"&amp;$S40,データシート1!$A$1:$BT$1,0),0)</f>
        <v>754.16444518106528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41.774736846672702</v>
      </c>
      <c r="P41" s="454">
        <f t="shared" si="9"/>
        <v>1.7264956011438723E-2</v>
      </c>
      <c r="Q41" s="328"/>
      <c r="R41" s="13"/>
      <c r="S41" s="356" t="s">
        <v>201</v>
      </c>
      <c r="T41" s="335"/>
      <c r="U41" s="246" t="s">
        <v>128</v>
      </c>
      <c r="V41" s="344"/>
      <c r="W41" s="344"/>
      <c r="X41" s="896">
        <f>X42+X45+X46</f>
        <v>411.3515921307997</v>
      </c>
      <c r="Y41" s="897">
        <f t="shared" ref="Y41:AH41" si="12">Y42+Y45+Y46</f>
        <v>409.10476808819931</v>
      </c>
      <c r="Z41" s="897">
        <f t="shared" si="12"/>
        <v>400.65489012076625</v>
      </c>
      <c r="AA41" s="897">
        <f t="shared" si="12"/>
        <v>402.78412328631617</v>
      </c>
      <c r="AB41" s="897">
        <f t="shared" si="12"/>
        <v>393.47566289519295</v>
      </c>
      <c r="AC41" s="897">
        <f t="shared" si="12"/>
        <v>380.23992122803298</v>
      </c>
      <c r="AD41" s="897">
        <f t="shared" si="12"/>
        <v>376.24000878082381</v>
      </c>
      <c r="AE41" s="897">
        <f t="shared" si="12"/>
        <v>369.70638734861905</v>
      </c>
      <c r="AF41" s="897">
        <f t="shared" si="12"/>
        <v>365.3093443519769</v>
      </c>
      <c r="AG41" s="897">
        <f t="shared" si="12"/>
        <v>356.43006892612937</v>
      </c>
      <c r="AH41" s="897">
        <f t="shared" si="12"/>
        <v>350.67552649264553</v>
      </c>
      <c r="AI41" s="897">
        <f>AI42+AI45+AI46</f>
        <v>317.99586391537503</v>
      </c>
      <c r="AJ41" s="897">
        <f>AJ42+AJ45+AJ46</f>
        <v>316.03345155864503</v>
      </c>
      <c r="AK41" s="898">
        <f>AK42+AK45+AK46</f>
        <v>319.89328481488724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381.13945254136149</v>
      </c>
      <c r="Y42" s="900">
        <f t="shared" ref="Y42:AK42" si="13">SUM(Y43:Y44)</f>
        <v>377.61245065769083</v>
      </c>
      <c r="Z42" s="900">
        <f t="shared" si="13"/>
        <v>364.21314532184397</v>
      </c>
      <c r="AA42" s="900">
        <f t="shared" si="13"/>
        <v>361.78912022209227</v>
      </c>
      <c r="AB42" s="900">
        <f t="shared" si="13"/>
        <v>351.70092604852027</v>
      </c>
      <c r="AC42" s="900">
        <f t="shared" si="13"/>
        <v>339.85288311415007</v>
      </c>
      <c r="AD42" s="900">
        <f t="shared" si="13"/>
        <v>336.2252016977684</v>
      </c>
      <c r="AE42" s="900">
        <f t="shared" si="13"/>
        <v>330.34252253883551</v>
      </c>
      <c r="AF42" s="900">
        <f t="shared" si="13"/>
        <v>326.94280560006951</v>
      </c>
      <c r="AG42" s="900">
        <f t="shared" si="13"/>
        <v>320.50010829122829</v>
      </c>
      <c r="AH42" s="900">
        <f t="shared" si="13"/>
        <v>315.41696058465902</v>
      </c>
      <c r="AI42" s="900">
        <f t="shared" si="13"/>
        <v>284.37569294390676</v>
      </c>
      <c r="AJ42" s="900">
        <f t="shared" si="13"/>
        <v>282.91546682331574</v>
      </c>
      <c r="AK42" s="901">
        <f t="shared" si="13"/>
        <v>286.44102663881915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62.105594225665342</v>
      </c>
      <c r="P43" s="612">
        <f t="shared" si="9"/>
        <v>2.5667435232587899E-2</v>
      </c>
      <c r="Q43" s="328"/>
      <c r="R43" s="13"/>
      <c r="S43" s="356" t="s">
        <v>190</v>
      </c>
      <c r="T43" s="359"/>
      <c r="U43" s="346"/>
      <c r="V43" s="360"/>
      <c r="W43" s="347" t="s">
        <v>190</v>
      </c>
      <c r="X43" s="899">
        <f>VLOOKUP(年度マスタ!$K$4&amp;"_"&amp;X$33,データシート1!$A:$BT,MATCH("aa_"&amp;$S43,データシート1!$A$1:$BT$1,0),0)</f>
        <v>223.56981110045081</v>
      </c>
      <c r="Y43" s="900">
        <f>VLOOKUP(年度マスタ!$K$4&amp;"_"&amp;Y$33,データシート1!$A:$BT,MATCH("aa_"&amp;$S43,データシート1!$A$1:$BT$1,0),0)</f>
        <v>218.63121653081191</v>
      </c>
      <c r="Z43" s="900">
        <f>VLOOKUP(年度マスタ!$K$4&amp;"_"&amp;Z$33,データシート1!$A:$BT,MATCH("aa_"&amp;$S43,データシート1!$A$1:$BT$1,0),0)</f>
        <v>212.17672977359646</v>
      </c>
      <c r="AA43" s="900">
        <f>VLOOKUP(年度マスタ!$K$4&amp;"_"&amp;AA$33,データシート1!$A:$BT,MATCH("aa_"&amp;$S43,データシート1!$A$1:$BT$1,0),0)</f>
        <v>210.9181505346848</v>
      </c>
      <c r="AB43" s="900">
        <f>VLOOKUP(年度マスタ!$K$4&amp;"_"&amp;AB$33,データシート1!$A:$BT,MATCH("aa_"&amp;$S43,データシート1!$A$1:$BT$1,0),0)</f>
        <v>201.79005481270144</v>
      </c>
      <c r="AC43" s="900">
        <f>VLOOKUP(年度マスタ!$K$4&amp;"_"&amp;AC$33,データシート1!$A:$BT,MATCH("aa_"&amp;$S43,データシート1!$A$1:$BT$1,0),0)</f>
        <v>191.00562582990096</v>
      </c>
      <c r="AD43" s="900">
        <f>VLOOKUP(年度マスタ!$K$4&amp;"_"&amp;AD$33,データシート1!$A:$BT,MATCH("aa_"&amp;$S43,データシート1!$A$1:$BT$1,0),0)</f>
        <v>188.9387953136642</v>
      </c>
      <c r="AE43" s="900">
        <f>VLOOKUP(年度マスタ!$K$4&amp;"_"&amp;AE$33,データシート1!$A:$BT,MATCH("aa_"&amp;$S43,データシート1!$A$1:$BT$1,0),0)</f>
        <v>187.01508420597838</v>
      </c>
      <c r="AF43" s="900">
        <f>VLOOKUP(年度マスタ!$K$4&amp;"_"&amp;AF$33,データシート1!$A:$BT,MATCH("aa_"&amp;$S43,データシート1!$A$1:$BT$1,0),0)</f>
        <v>183.95842599979773</v>
      </c>
      <c r="AG43" s="900">
        <f>VLOOKUP(年度マスタ!$K$4&amp;"_"&amp;AG$33,データシート1!$A:$BT,MATCH("aa_"&amp;$S43,データシート1!$A$1:$BT$1,0),0)</f>
        <v>179.29274064628811</v>
      </c>
      <c r="AH43" s="900">
        <f>VLOOKUP(年度マスタ!$K$4&amp;"_"&amp;AH$33,データシート1!$A:$BT,MATCH("aa_"&amp;$S43,データシート1!$A$1:$BT$1,0),0)</f>
        <v>173.40955121246259</v>
      </c>
      <c r="AI43" s="900">
        <f>VLOOKUP(年度マスタ!$K$4&amp;"_"&amp;AI$33,データシート1!$A:$BT,MATCH("aa_"&amp;$S43,データシート1!$A$1:$BT$1,0),0)</f>
        <v>150.80753606190146</v>
      </c>
      <c r="AJ43" s="900">
        <f>VLOOKUP(年度マスタ!$K$4&amp;"_"&amp;AJ$33,データシート1!$A:$BT,MATCH("aa_"&amp;$S43,データシート1!$A$1:$BT$1,0),0)</f>
        <v>146.91848822246899</v>
      </c>
      <c r="AK43" s="901">
        <f>VLOOKUP(年度マスタ!$K$4&amp;"_"&amp;AK$33,データシート1!$A:$BT,MATCH("aa_"&amp;$S43,データシート1!$A$1:$BT$1,0),0)</f>
        <v>153.10856322140617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157.56964144091069</v>
      </c>
      <c r="Y44" s="900">
        <f>VLOOKUP(年度マスタ!$K$4&amp;"_"&amp;Y$33,データシート1!$A:$BT,MATCH("aa_"&amp;$S44,データシート1!$A$1:$BT$1,0),0)</f>
        <v>158.98123412687889</v>
      </c>
      <c r="Z44" s="900">
        <f>VLOOKUP(年度マスタ!$K$4&amp;"_"&amp;Z$33,データシート1!$A:$BT,MATCH("aa_"&amp;$S44,データシート1!$A$1:$BT$1,0),0)</f>
        <v>152.03641554824753</v>
      </c>
      <c r="AA44" s="900">
        <f>VLOOKUP(年度マスタ!$K$4&amp;"_"&amp;AA$33,データシート1!$A:$BT,MATCH("aa_"&amp;$S44,データシート1!$A$1:$BT$1,0),0)</f>
        <v>150.87096968740747</v>
      </c>
      <c r="AB44" s="900">
        <f>VLOOKUP(年度マスタ!$K$4&amp;"_"&amp;AB$33,データシート1!$A:$BT,MATCH("aa_"&amp;$S44,データシート1!$A$1:$BT$1,0),0)</f>
        <v>149.9108712358188</v>
      </c>
      <c r="AC44" s="900">
        <f>VLOOKUP(年度マスタ!$K$4&amp;"_"&amp;AC$33,データシート1!$A:$BT,MATCH("aa_"&amp;$S44,データシート1!$A$1:$BT$1,0),0)</f>
        <v>148.84725728424911</v>
      </c>
      <c r="AD44" s="900">
        <f>VLOOKUP(年度マスタ!$K$4&amp;"_"&amp;AD$33,データシート1!$A:$BT,MATCH("aa_"&amp;$S44,データシート1!$A$1:$BT$1,0),0)</f>
        <v>147.2864063841042</v>
      </c>
      <c r="AE44" s="900">
        <f>VLOOKUP(年度マスタ!$K$4&amp;"_"&amp;AE$33,データシート1!$A:$BT,MATCH("aa_"&amp;$S44,データシート1!$A$1:$BT$1,0),0)</f>
        <v>143.32743833285713</v>
      </c>
      <c r="AF44" s="900">
        <f>VLOOKUP(年度マスタ!$K$4&amp;"_"&amp;AF$33,データシート1!$A:$BT,MATCH("aa_"&amp;$S44,データシート1!$A$1:$BT$1,0),0)</f>
        <v>142.98437960027178</v>
      </c>
      <c r="AG44" s="900">
        <f>VLOOKUP(年度マスタ!$K$4&amp;"_"&amp;AG$33,データシート1!$A:$BT,MATCH("aa_"&amp;$S44,データシート1!$A$1:$BT$1,0),0)</f>
        <v>141.20736764494018</v>
      </c>
      <c r="AH44" s="900">
        <f>VLOOKUP(年度マスタ!$K$4&amp;"_"&amp;AH$33,データシート1!$A:$BT,MATCH("aa_"&amp;$S44,データシート1!$A$1:$BT$1,0),0)</f>
        <v>142.00740937219646</v>
      </c>
      <c r="AI44" s="900">
        <f>VLOOKUP(年度マスタ!$K$4&amp;"_"&amp;AI$33,データシート1!$A:$BT,MATCH("aa_"&amp;$S44,データシート1!$A$1:$BT$1,0),0)</f>
        <v>133.56815688200533</v>
      </c>
      <c r="AJ44" s="900">
        <f>VLOOKUP(年度マスタ!$K$4&amp;"_"&amp;AJ$33,データシート1!$A:$BT,MATCH("aa_"&amp;$S44,データシート1!$A$1:$BT$1,0),0)</f>
        <v>135.99697860084675</v>
      </c>
      <c r="AK44" s="901">
        <f>VLOOKUP(年度マスタ!$K$4&amp;"_"&amp;AK$33,データシート1!$A:$BT,MATCH("aa_"&amp;$S44,データシート1!$A$1:$BT$1,0),0)</f>
        <v>133.33246341741298</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30.212139589438198</v>
      </c>
      <c r="Y45" s="900">
        <f>VLOOKUP(年度マスタ!$K$4&amp;"_"&amp;Y$33,データシート1!$A:$BT,MATCH("aa_"&amp;$S45,データシート1!$A$1:$BT$1,0),0)</f>
        <v>31.4923174305085</v>
      </c>
      <c r="Z45" s="900">
        <f>VLOOKUP(年度マスタ!$K$4&amp;"_"&amp;Z$33,データシート1!$A:$BT,MATCH("aa_"&amp;$S45,データシート1!$A$1:$BT$1,0),0)</f>
        <v>36.441744798922301</v>
      </c>
      <c r="AA45" s="900">
        <f>VLOOKUP(年度マスタ!$K$4&amp;"_"&amp;AA$33,データシート1!$A:$BT,MATCH("aa_"&amp;$S45,データシート1!$A$1:$BT$1,0),0)</f>
        <v>40.995003064223901</v>
      </c>
      <c r="AB45" s="900">
        <f>VLOOKUP(年度マスタ!$K$4&amp;"_"&amp;AB$33,データシート1!$A:$BT,MATCH("aa_"&amp;$S45,データシート1!$A$1:$BT$1,0),0)</f>
        <v>41.774736846672702</v>
      </c>
      <c r="AC45" s="900">
        <f>VLOOKUP(年度マスタ!$K$4&amp;"_"&amp;AC$33,データシート1!$A:$BT,MATCH("aa_"&amp;$S45,データシート1!$A$1:$BT$1,0),0)</f>
        <v>40.387038113882902</v>
      </c>
      <c r="AD45" s="900">
        <f>VLOOKUP(年度マスタ!$K$4&amp;"_"&amp;AD$33,データシート1!$A:$BT,MATCH("aa_"&amp;$S45,データシート1!$A$1:$BT$1,0),0)</f>
        <v>40.014807083055402</v>
      </c>
      <c r="AE45" s="900">
        <f>VLOOKUP(年度マスタ!$K$4&amp;"_"&amp;AE$33,データシート1!$A:$BT,MATCH("aa_"&amp;$S45,データシート1!$A$1:$BT$1,0),0)</f>
        <v>39.363864809783536</v>
      </c>
      <c r="AF45" s="900">
        <f>VLOOKUP(年度マスタ!$K$4&amp;"_"&amp;AF$33,データシート1!$A:$BT,MATCH("aa_"&amp;$S45,データシート1!$A$1:$BT$1,0),0)</f>
        <v>38.366538751907399</v>
      </c>
      <c r="AG45" s="900">
        <f>VLOOKUP(年度マスタ!$K$4&amp;"_"&amp;AG$33,データシート1!$A:$BT,MATCH("aa_"&amp;$S45,データシート1!$A$1:$BT$1,0),0)</f>
        <v>35.9299606349011</v>
      </c>
      <c r="AH45" s="900">
        <f>VLOOKUP(年度マスタ!$K$4&amp;"_"&amp;AH$33,データシート1!$A:$BT,MATCH("aa_"&amp;$S45,データシート1!$A$1:$BT$1,0),0)</f>
        <v>35.258565907986501</v>
      </c>
      <c r="AI45" s="900">
        <f>VLOOKUP(年度マスタ!$K$4&amp;"_"&amp;AI$33,データシート1!$A:$BT,MATCH("aa_"&amp;$S45,データシート1!$A$1:$BT$1,0),0)</f>
        <v>33.620170971468298</v>
      </c>
      <c r="AJ45" s="900">
        <f>VLOOKUP(年度マスタ!$K$4&amp;"_"&amp;AJ$33,データシート1!$A:$BT,MATCH("aa_"&amp;$S45,データシート1!$A$1:$BT$1,0),0)</f>
        <v>33.117984735329301</v>
      </c>
      <c r="AK45" s="901">
        <f>VLOOKUP(年度マスタ!$K$4&amp;"_"&amp;AK$33,データシート1!$A:$BT,MATCH("aa_"&amp;$S45,データシート1!$A$1:$BT$1,0),0)</f>
        <v>33.452258176068071</v>
      </c>
      <c r="AL45" s="330"/>
      <c r="AW45" s="17" t="str">
        <f>AW48</f>
        <v>板橋区</v>
      </c>
      <c r="AX45" s="1010">
        <f t="shared" ref="AX45:BB45" si="15">AX48/$BC48</f>
        <v>0.10462007971088427</v>
      </c>
      <c r="AY45" s="1010">
        <f t="shared" si="15"/>
        <v>0.2983874972356016</v>
      </c>
      <c r="AZ45" s="1010">
        <f t="shared" si="15"/>
        <v>0.38883826153568452</v>
      </c>
      <c r="BA45" s="1010">
        <f t="shared" si="15"/>
        <v>0.16493319134727527</v>
      </c>
      <c r="BB45" s="1010">
        <f t="shared" si="15"/>
        <v>4.3220970170554325E-2</v>
      </c>
      <c r="BC45" s="1010">
        <f t="shared" ref="BC45" si="16">SUM(AX45:BB45)</f>
        <v>1</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47.055309441186402</v>
      </c>
      <c r="Y47" s="903">
        <f>VLOOKUP(年度マスタ!$K$4&amp;"_"&amp;Y$33,データシート1!$A:$BT,MATCH("aa_"&amp;$S47,データシート1!$A$1:$BT$1,0),0)</f>
        <v>56.739668929803422</v>
      </c>
      <c r="Z47" s="903">
        <f>VLOOKUP(年度マスタ!$K$4&amp;"_"&amp;Z$33,データシート1!$A:$BT,MATCH("aa_"&amp;$S47,データシート1!$A$1:$BT$1,0),0)</f>
        <v>56.476353304455593</v>
      </c>
      <c r="AA47" s="903">
        <f>VLOOKUP(年度マスタ!$K$4&amp;"_"&amp;AA$33,データシート1!$A:$BT,MATCH("aa_"&amp;$S47,データシート1!$A$1:$BT$1,0),0)</f>
        <v>57.124188543874617</v>
      </c>
      <c r="AB47" s="903">
        <f>VLOOKUP(年度マスタ!$K$4&amp;"_"&amp;AB$33,データシート1!$A:$BT,MATCH("aa_"&amp;$S47,データシート1!$A$1:$BT$1,0),0)</f>
        <v>62.105594225665342</v>
      </c>
      <c r="AC47" s="903">
        <f>VLOOKUP(年度マスタ!$K$4&amp;"_"&amp;AC$33,データシート1!$A:$BT,MATCH("aa_"&amp;$S47,データシート1!$A$1:$BT$1,0),0)</f>
        <v>58.961093940397127</v>
      </c>
      <c r="AD47" s="903">
        <f>VLOOKUP(年度マスタ!$K$4&amp;"_"&amp;AD$33,データシート1!$A:$BT,MATCH("aa_"&amp;$S47,データシート1!$A$1:$BT$1,0),0)</f>
        <v>63.033198529094463</v>
      </c>
      <c r="AE47" s="903">
        <f>VLOOKUP(年度マスタ!$K$4&amp;"_"&amp;AE$33,データシート1!$A:$BT,MATCH("aa_"&amp;$S47,データシート1!$A$1:$BT$1,0),0)</f>
        <v>78.029070723736922</v>
      </c>
      <c r="AF47" s="903">
        <f>VLOOKUP(年度マスタ!$K$4&amp;"_"&amp;AF$33,データシート1!$A:$BT,MATCH("aa_"&amp;$S47,データシート1!$A$1:$BT$1,0),0)</f>
        <v>81.809530334276189</v>
      </c>
      <c r="AG47" s="903">
        <f>VLOOKUP(年度マスタ!$K$4&amp;"_"&amp;AG$33,データシート1!$A:$BT,MATCH("aa_"&amp;$S47,データシート1!$A$1:$BT$1,0),0)</f>
        <v>84.932524383707161</v>
      </c>
      <c r="AH47" s="903">
        <f>VLOOKUP(年度マスタ!$K$4&amp;"_"&amp;AH$33,データシート1!$A:$BT,MATCH("aa_"&amp;$S47,データシート1!$A$1:$BT$1,0),0)</f>
        <v>85.512938433503123</v>
      </c>
      <c r="AI47" s="903">
        <f>VLOOKUP(年度マスタ!$K$4&amp;"_"&amp;AI$33,データシート1!$A:$BT,MATCH("aa_"&amp;$S47,データシート1!$A$1:$BT$1,0),0)</f>
        <v>80.183005165985151</v>
      </c>
      <c r="AJ47" s="903">
        <f>VLOOKUP(年度マスタ!$K$4&amp;"_"&amp;AJ$33,データシート1!$A:$BT,MATCH("aa_"&amp;$S47,データシート1!$A$1:$BT$1,0),0)</f>
        <v>77.436018090030061</v>
      </c>
      <c r="AK47" s="904">
        <f>VLOOKUP(年度マスタ!$K$4&amp;"_"&amp;AK$33,データシート1!$A:$BT,MATCH("aa_"&amp;$S47,データシート1!$A$1:$BT$1,0),0)</f>
        <v>83.828476292763426</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板橋区</v>
      </c>
      <c r="AX48" s="1011">
        <f>SUM(AY39:BA39)</f>
        <v>202.91404466820191</v>
      </c>
      <c r="AY48" s="1011">
        <f>BB39</f>
        <v>578.7322482435344</v>
      </c>
      <c r="AZ48" s="1011">
        <f>BC39</f>
        <v>754.16444518106528</v>
      </c>
      <c r="BA48" s="1011">
        <f>SUM(BD39:BG39)</f>
        <v>319.89328481488724</v>
      </c>
      <c r="BB48" s="1011">
        <f>BH39</f>
        <v>83.828476292763426</v>
      </c>
      <c r="BC48" s="1011">
        <f>SUM(AX48:BB48)</f>
        <v>1939.5324992004523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1939.5324992004523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202.91404466820191</v>
      </c>
      <c r="P52" s="453">
        <f t="shared" ref="P52:P64" si="18">O52/$O$51</f>
        <v>0.10462007971088427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173.21979178666365</v>
      </c>
      <c r="P53" s="454">
        <f t="shared" si="18"/>
        <v>8.9310074390643784E-2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23.646827071005251</v>
      </c>
      <c r="P54" s="454">
        <f t="shared" si="18"/>
        <v>1.2192024150538007E-2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6.047425810533027</v>
      </c>
      <c r="P55" s="454">
        <f t="shared" si="18"/>
        <v>3.1179811697024935E-3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578.7322482435344</v>
      </c>
      <c r="P56" s="453">
        <f t="shared" si="18"/>
        <v>0.2983874972356016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754.16444518106528</v>
      </c>
      <c r="P57" s="453">
        <f t="shared" si="18"/>
        <v>0.38883826153568452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319.89328481488724</v>
      </c>
      <c r="P58" s="453">
        <f t="shared" si="18"/>
        <v>0.16493319134727527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286.44102663881915</v>
      </c>
      <c r="P59" s="454">
        <f t="shared" si="18"/>
        <v>0.14768560297747052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153.10856322140617</v>
      </c>
      <c r="P60" s="454">
        <f t="shared" si="18"/>
        <v>7.8940962981813009E-2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133.33246341741298</v>
      </c>
      <c r="P61" s="454">
        <f t="shared" si="18"/>
        <v>6.8744639995657511E-2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33.452258176068071</v>
      </c>
      <c r="P62" s="454">
        <f t="shared" si="18"/>
        <v>1.7247588369804754E-2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83.828476292763426</v>
      </c>
      <c r="P64" s="612">
        <f t="shared" si="18"/>
        <v>4.3220970170554325E-2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板橋区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5113.6279999999997</v>
      </c>
      <c r="AI7" s="78">
        <f>VLOOKUP(年度マスタ!$K$4&amp;"_"&amp;$AG7,データシート1!$A:$BT,MATCH("ab_"&amp;AI$2,データシート1!$A$1:$BT$1,0),0)</f>
        <v>13751</v>
      </c>
      <c r="AJ7" s="78">
        <f>VLOOKUP(年度マスタ!$K$4&amp;"_"&amp;$AG7,データシート1!$A:$BT,MATCH("ab_"&amp;AJ$2,データシート1!$A$1:$BT$1,0),0)</f>
        <v>102</v>
      </c>
      <c r="AK7" s="78">
        <f>VLOOKUP(年度マスタ!$K$4&amp;"_"&amp;$AG7,データシート1!$A:$BT,MATCH("ab_"&amp;AK$2,データシート1!$A$1:$BT$1,0),0)</f>
        <v>166237</v>
      </c>
      <c r="AL7" s="78">
        <f>VLOOKUP(年度マスタ!$K$4&amp;"_"&amp;$AG7,データシート1!$A:$BT,MATCH("ab_"&amp;AL$2,データシート1!$A$1:$BT$1,0),0)</f>
        <v>266889</v>
      </c>
      <c r="AM7" s="78">
        <f>VLOOKUP(年度マスタ!$K$4&amp;"_"&amp;$AG7,データシート1!$A:$BT,MATCH("ab_"&amp;AM$2,データシート1!$A$1:$BT$1,0),0)</f>
        <v>113020</v>
      </c>
      <c r="AN7" s="78">
        <f>VLOOKUP(年度マスタ!$K$4&amp;"_"&amp;$AG7,データシート1!$A:$BT,MATCH("ab_"&amp;AN$2,データシート1!$A$1:$BT$1,0),0)</f>
        <v>31714</v>
      </c>
      <c r="AO7" s="78">
        <f>VLOOKUP(年度マスタ!$K$4&amp;"_"&amp;$AG7,データシート1!$A:$BT,MATCH("ab_"&amp;AO$2,データシート1!$A$1:$BT$1,0),0)</f>
        <v>518242</v>
      </c>
      <c r="AP7" s="78">
        <f>VLOOKUP(年度マスタ!$K$4&amp;"_"&amp;$AG7,データシート1!$A:$BT,MATCH("ab_"&amp;AP$2,データシート1!$A$1:$BT$1,0),0)</f>
        <v>0</v>
      </c>
      <c r="AQ7" s="954">
        <f>VLOOKUP(年度マスタ!$K$4&amp;"_"&amp;$AG7,データシート1!$A:$BT,MATCH("ab_"&amp;AQ$2,データシート1!$A$1:$BT$1,0),0)</f>
        <v>47.055309441186402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5532.0906000000004</v>
      </c>
      <c r="AI8" s="78">
        <f>VLOOKUP(年度マスタ!$K$4&amp;"_"&amp;$AG8,データシート1!$A:$BT,MATCH("ab_"&amp;AI$2,データシート1!$A$1:$BT$1,0),0)</f>
        <v>13751</v>
      </c>
      <c r="AJ8" s="78">
        <f>VLOOKUP(年度マスタ!$K$4&amp;"_"&amp;$AG8,データシート1!$A:$BT,MATCH("ab_"&amp;AJ$2,データシート1!$A$1:$BT$1,0),0)</f>
        <v>102</v>
      </c>
      <c r="AK8" s="78">
        <f>VLOOKUP(年度マスタ!$K$4&amp;"_"&amp;$AG8,データシート1!$A:$BT,MATCH("ab_"&amp;AK$2,データシート1!$A$1:$BT$1,0),0)</f>
        <v>166237</v>
      </c>
      <c r="AL8" s="78">
        <f>VLOOKUP(年度マスタ!$K$4&amp;"_"&amp;$AG8,データシート1!$A:$BT,MATCH("ab_"&amp;AL$2,データシート1!$A$1:$BT$1,0),0)</f>
        <v>267397</v>
      </c>
      <c r="AM8" s="78">
        <f>VLOOKUP(年度マスタ!$K$4&amp;"_"&amp;$AG8,データシート1!$A:$BT,MATCH("ab_"&amp;AM$2,データシート1!$A$1:$BT$1,0),0)</f>
        <v>111037</v>
      </c>
      <c r="AN8" s="78">
        <f>VLOOKUP(年度マスタ!$K$4&amp;"_"&amp;$AG8,データシート1!$A:$BT,MATCH("ab_"&amp;AN$2,データシート1!$A$1:$BT$1,0),0)</f>
        <v>31199</v>
      </c>
      <c r="AO8" s="78">
        <f>VLOOKUP(年度マスタ!$K$4&amp;"_"&amp;$AG8,データシート1!$A:$BT,MATCH("ab_"&amp;AO$2,データシート1!$A$1:$BT$1,0),0)</f>
        <v>517634</v>
      </c>
      <c r="AP8" s="78">
        <f>VLOOKUP(年度マスタ!$K$4&amp;"_"&amp;$AG8,データシート1!$A:$BT,MATCH("ab_"&amp;AP$2,データシート1!$A$1:$BT$1,0),0)</f>
        <v>0</v>
      </c>
      <c r="AQ8" s="954">
        <f>VLOOKUP(年度マスタ!$K$4&amp;"_"&amp;$AG8,データシート1!$A:$BT,MATCH("ab_"&amp;AQ$2,データシート1!$A$1:$BT$1,0),0)</f>
        <v>56.739668929803422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3994.7114999999999</v>
      </c>
      <c r="AI9" s="78">
        <f>VLOOKUP(年度マスタ!$K$4&amp;"_"&amp;$AG9,データシート1!$A:$BT,MATCH("ab_"&amp;AI$2,データシート1!$A$1:$BT$1,0),0)</f>
        <v>13751</v>
      </c>
      <c r="AJ9" s="78">
        <f>VLOOKUP(年度マスタ!$K$4&amp;"_"&amp;$AG9,データシート1!$A:$BT,MATCH("ab_"&amp;AJ$2,データシート1!$A$1:$BT$1,0),0)</f>
        <v>102</v>
      </c>
      <c r="AK9" s="78">
        <f>VLOOKUP(年度マスタ!$K$4&amp;"_"&amp;$AG9,データシート1!$A:$BT,MATCH("ab_"&amp;AK$2,データシート1!$A$1:$BT$1,0),0)</f>
        <v>166237</v>
      </c>
      <c r="AL9" s="78">
        <f>VLOOKUP(年度マスタ!$K$4&amp;"_"&amp;$AG9,データシート1!$A:$BT,MATCH("ab_"&amp;AL$2,データシート1!$A$1:$BT$1,0),0)</f>
        <v>269552</v>
      </c>
      <c r="AM9" s="78">
        <f>VLOOKUP(年度マスタ!$K$4&amp;"_"&amp;$AG9,データシート1!$A:$BT,MATCH("ab_"&amp;AM$2,データシート1!$A$1:$BT$1,0),0)</f>
        <v>110100</v>
      </c>
      <c r="AN9" s="78">
        <f>VLOOKUP(年度マスタ!$K$4&amp;"_"&amp;$AG9,データシート1!$A:$BT,MATCH("ab_"&amp;AN$2,データシート1!$A$1:$BT$1,0),0)</f>
        <v>30724</v>
      </c>
      <c r="AO9" s="78">
        <f>VLOOKUP(年度マスタ!$K$4&amp;"_"&amp;$AG9,データシート1!$A:$BT,MATCH("ab_"&amp;AO$2,データシート1!$A$1:$BT$1,0),0)</f>
        <v>519283</v>
      </c>
      <c r="AP9" s="78">
        <f>VLOOKUP(年度マスタ!$K$4&amp;"_"&amp;$AG9,データシート1!$A:$BT,MATCH("ab_"&amp;AP$2,データシート1!$A$1:$BT$1,0),0)</f>
        <v>0</v>
      </c>
      <c r="AQ9" s="954">
        <f>VLOOKUP(年度マスタ!$K$4&amp;"_"&amp;$AG9,データシート1!$A:$BT,MATCH("ab_"&amp;AQ$2,データシート1!$A$1:$BT$1,0),0)</f>
        <v>56.476353304455593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3861.6613000000002</v>
      </c>
      <c r="AI10" s="78">
        <f>VLOOKUP(年度マスタ!$K$4&amp;"_"&amp;$AG10,データシート1!$A:$BT,MATCH("ab_"&amp;AI$2,データシート1!$A$1:$BT$1,0),0)</f>
        <v>13751</v>
      </c>
      <c r="AJ10" s="78">
        <f>VLOOKUP(年度マスタ!$K$4&amp;"_"&amp;$AG10,データシート1!$A:$BT,MATCH("ab_"&amp;AJ$2,データシート1!$A$1:$BT$1,0),0)</f>
        <v>102</v>
      </c>
      <c r="AK10" s="78">
        <f>VLOOKUP(年度マスタ!$K$4&amp;"_"&amp;$AG10,データシート1!$A:$BT,MATCH("ab_"&amp;AK$2,データシート1!$A$1:$BT$1,0),0)</f>
        <v>166237</v>
      </c>
      <c r="AL10" s="78">
        <f>VLOOKUP(年度マスタ!$K$4&amp;"_"&amp;$AG10,データシート1!$A:$BT,MATCH("ab_"&amp;AL$2,データシート1!$A$1:$BT$1,0),0)</f>
        <v>280567</v>
      </c>
      <c r="AM10" s="78">
        <f>VLOOKUP(年度マスタ!$K$4&amp;"_"&amp;$AG10,データシート1!$A:$BT,MATCH("ab_"&amp;AM$2,データシート1!$A$1:$BT$1,0),0)</f>
        <v>110315</v>
      </c>
      <c r="AN10" s="78">
        <f>VLOOKUP(年度マスタ!$K$4&amp;"_"&amp;$AG10,データシート1!$A:$BT,MATCH("ab_"&amp;AN$2,データシート1!$A$1:$BT$1,0),0)</f>
        <v>30316</v>
      </c>
      <c r="AO10" s="78">
        <f>VLOOKUP(年度マスタ!$K$4&amp;"_"&amp;$AG10,データシート1!$A:$BT,MATCH("ab_"&amp;AO$2,データシート1!$A$1:$BT$1,0),0)</f>
        <v>537668</v>
      </c>
      <c r="AP10" s="78">
        <f>VLOOKUP(年度マスタ!$K$4&amp;"_"&amp;$AG10,データシート1!$A:$BT,MATCH("ab_"&amp;AP$2,データシート1!$A$1:$BT$1,0),0)</f>
        <v>0</v>
      </c>
      <c r="AQ10" s="954">
        <f>VLOOKUP(年度マスタ!$K$4&amp;"_"&amp;$AG10,データシート1!$A:$BT,MATCH("ab_"&amp;AQ$2,データシート1!$A$1:$BT$1,0),0)</f>
        <v>57.124188543874617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3582.7044000000001</v>
      </c>
      <c r="AI11" s="78">
        <f>VLOOKUP(年度マスタ!$K$4&amp;"_"&amp;$AG11,データシート1!$A:$BT,MATCH("ab_"&amp;AI$2,データシート1!$A$1:$BT$1,0),0)</f>
        <v>13751</v>
      </c>
      <c r="AJ11" s="78">
        <f>VLOOKUP(年度マスタ!$K$4&amp;"_"&amp;$AG11,データシート1!$A:$BT,MATCH("ab_"&amp;AJ$2,データシート1!$A$1:$BT$1,0),0)</f>
        <v>102</v>
      </c>
      <c r="AK11" s="78">
        <f>VLOOKUP(年度マスタ!$K$4&amp;"_"&amp;$AG11,データシート1!$A:$BT,MATCH("ab_"&amp;AK$2,データシート1!$A$1:$BT$1,0),0)</f>
        <v>166237</v>
      </c>
      <c r="AL11" s="78">
        <f>VLOOKUP(年度マスタ!$K$4&amp;"_"&amp;$AG11,データシート1!$A:$BT,MATCH("ab_"&amp;AL$2,データシート1!$A$1:$BT$1,0),0)</f>
        <v>282640</v>
      </c>
      <c r="AM11" s="78">
        <f>VLOOKUP(年度マスタ!$K$4&amp;"_"&amp;$AG11,データシート1!$A:$BT,MATCH("ab_"&amp;AM$2,データシート1!$A$1:$BT$1,0),0)</f>
        <v>110253</v>
      </c>
      <c r="AN11" s="78">
        <f>VLOOKUP(年度マスタ!$K$4&amp;"_"&amp;$AG11,データシート1!$A:$BT,MATCH("ab_"&amp;AN$2,データシート1!$A$1:$BT$1,0),0)</f>
        <v>30010</v>
      </c>
      <c r="AO11" s="78">
        <f>VLOOKUP(年度マスタ!$K$4&amp;"_"&amp;$AG11,データシート1!$A:$BT,MATCH("ab_"&amp;AO$2,データシート1!$A$1:$BT$1,0),0)</f>
        <v>540040</v>
      </c>
      <c r="AP11" s="78">
        <f>VLOOKUP(年度マスタ!$K$4&amp;"_"&amp;$AG11,データシート1!$A:$BT,MATCH("ab_"&amp;AP$2,データシート1!$A$1:$BT$1,0),0)</f>
        <v>0</v>
      </c>
      <c r="AQ11" s="954">
        <f>VLOOKUP(年度マスタ!$K$4&amp;"_"&amp;$AG11,データシート1!$A:$BT,MATCH("ab_"&amp;AQ$2,データシート1!$A$1:$BT$1,0),0)</f>
        <v>62.105594225665342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4258.2847000000002</v>
      </c>
      <c r="AI12" s="78">
        <f>VLOOKUP(年度マスタ!$K$4&amp;"_"&amp;$AG12,データシート1!$A:$BT,MATCH("ab_"&amp;AI$2,データシート1!$A$1:$BT$1,0),0)</f>
        <v>11323</v>
      </c>
      <c r="AJ12" s="78">
        <f>VLOOKUP(年度マスタ!$K$4&amp;"_"&amp;$AG12,データシート1!$A:$BT,MATCH("ab_"&amp;AJ$2,データシート1!$A$1:$BT$1,0),0)</f>
        <v>26</v>
      </c>
      <c r="AK12" s="78">
        <f>VLOOKUP(年度マスタ!$K$4&amp;"_"&amp;$AG12,データシート1!$A:$BT,MATCH("ab_"&amp;AK$2,データシート1!$A$1:$BT$1,0),0)</f>
        <v>174518</v>
      </c>
      <c r="AL12" s="78">
        <f>VLOOKUP(年度マスタ!$K$4&amp;"_"&amp;$AG12,データシート1!$A:$BT,MATCH("ab_"&amp;AL$2,データシート1!$A$1:$BT$1,0),0)</f>
        <v>286513</v>
      </c>
      <c r="AM12" s="78">
        <f>VLOOKUP(年度マスタ!$K$4&amp;"_"&amp;$AG12,データシート1!$A:$BT,MATCH("ab_"&amp;AM$2,データシート1!$A$1:$BT$1,0),0)</f>
        <v>109915</v>
      </c>
      <c r="AN12" s="78">
        <f>VLOOKUP(年度マスタ!$K$4&amp;"_"&amp;$AG12,データシート1!$A:$BT,MATCH("ab_"&amp;AN$2,データシート1!$A$1:$BT$1,0),0)</f>
        <v>29643</v>
      </c>
      <c r="AO12" s="78">
        <f>VLOOKUP(年度マスタ!$K$4&amp;"_"&amp;$AG12,データシート1!$A:$BT,MATCH("ab_"&amp;AO$2,データシート1!$A$1:$BT$1,0),0)</f>
        <v>544172</v>
      </c>
      <c r="AP12" s="78">
        <f>VLOOKUP(年度マスタ!$K$4&amp;"_"&amp;$AG12,データシート1!$A:$BT,MATCH("ab_"&amp;AP$2,データシート1!$A$1:$BT$1,0),0)</f>
        <v>0</v>
      </c>
      <c r="AQ12" s="954">
        <f>VLOOKUP(年度マスタ!$K$4&amp;"_"&amp;$AG12,データシート1!$A:$BT,MATCH("ab_"&amp;AQ$2,データシート1!$A$1:$BT$1,0),0)</f>
        <v>58.961093940397127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3849.3420000000001</v>
      </c>
      <c r="AI13" s="78">
        <f>VLOOKUP(年度マスタ!$K$4&amp;"_"&amp;$AG13,データシート1!$A:$BT,MATCH("ab_"&amp;AI$2,データシート1!$A$1:$BT$1,0),0)</f>
        <v>11323</v>
      </c>
      <c r="AJ13" s="78">
        <f>VLOOKUP(年度マスタ!$K$4&amp;"_"&amp;$AG13,データシート1!$A:$BT,MATCH("ab_"&amp;AJ$2,データシート1!$A$1:$BT$1,0),0)</f>
        <v>26</v>
      </c>
      <c r="AK13" s="78">
        <f>VLOOKUP(年度マスタ!$K$4&amp;"_"&amp;$AG13,データシート1!$A:$BT,MATCH("ab_"&amp;AK$2,データシート1!$A$1:$BT$1,0),0)</f>
        <v>174518</v>
      </c>
      <c r="AL13" s="78">
        <f>VLOOKUP(年度マスタ!$K$4&amp;"_"&amp;$AG13,データシート1!$A:$BT,MATCH("ab_"&amp;AL$2,データシート1!$A$1:$BT$1,0),0)</f>
        <v>292068</v>
      </c>
      <c r="AM13" s="78">
        <f>VLOOKUP(年度マスタ!$K$4&amp;"_"&amp;$AG13,データシート1!$A:$BT,MATCH("ab_"&amp;AM$2,データシート1!$A$1:$BT$1,0),0)</f>
        <v>109772</v>
      </c>
      <c r="AN13" s="78">
        <f>VLOOKUP(年度マスタ!$K$4&amp;"_"&amp;$AG13,データシート1!$A:$BT,MATCH("ab_"&amp;AN$2,データシート1!$A$1:$BT$1,0),0)</f>
        <v>29309</v>
      </c>
      <c r="AO13" s="78">
        <f>VLOOKUP(年度マスタ!$K$4&amp;"_"&amp;$AG13,データシート1!$A:$BT,MATCH("ab_"&amp;AO$2,データシート1!$A$1:$BT$1,0),0)</f>
        <v>550758</v>
      </c>
      <c r="AP13" s="78">
        <f>VLOOKUP(年度マスタ!$K$4&amp;"_"&amp;$AG13,データシート1!$A:$BT,MATCH("ab_"&amp;AP$2,データシート1!$A$1:$BT$1,0),0)</f>
        <v>0</v>
      </c>
      <c r="AQ13" s="954">
        <f>VLOOKUP(年度マスタ!$K$4&amp;"_"&amp;$AG13,データシート1!$A:$BT,MATCH("ab_"&amp;AQ$2,データシート1!$A$1:$BT$1,0),0)</f>
        <v>63.033198529094463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3506.8795</v>
      </c>
      <c r="AI14" s="78">
        <f>VLOOKUP(年度マスタ!$K$4&amp;"_"&amp;$AG14,データシート1!$A:$BT,MATCH("ab_"&amp;AI$2,データシート1!$A$1:$BT$1,0),0)</f>
        <v>11323</v>
      </c>
      <c r="AJ14" s="78">
        <f>VLOOKUP(年度マスタ!$K$4&amp;"_"&amp;$AG14,データシート1!$A:$BT,MATCH("ab_"&amp;AJ$2,データシート1!$A$1:$BT$1,0),0)</f>
        <v>26</v>
      </c>
      <c r="AK14" s="78">
        <f>VLOOKUP(年度マスタ!$K$4&amp;"_"&amp;$AG14,データシート1!$A:$BT,MATCH("ab_"&amp;AK$2,データシート1!$A$1:$BT$1,0),0)</f>
        <v>174518</v>
      </c>
      <c r="AL14" s="78">
        <f>VLOOKUP(年度マスタ!$K$4&amp;"_"&amp;$AG14,データシート1!$A:$BT,MATCH("ab_"&amp;AL$2,データシート1!$A$1:$BT$1,0),0)</f>
        <v>298048</v>
      </c>
      <c r="AM14" s="78">
        <f>VLOOKUP(年度マスタ!$K$4&amp;"_"&amp;$AG14,データシート1!$A:$BT,MATCH("ab_"&amp;AM$2,データシート1!$A$1:$BT$1,0),0)</f>
        <v>109990</v>
      </c>
      <c r="AN14" s="78">
        <f>VLOOKUP(年度マスタ!$K$4&amp;"_"&amp;$AG14,データシート1!$A:$BT,MATCH("ab_"&amp;AN$2,データシート1!$A$1:$BT$1,0),0)</f>
        <v>29499</v>
      </c>
      <c r="AO14" s="78">
        <f>VLOOKUP(年度マスタ!$K$4&amp;"_"&amp;$AG14,データシート1!$A:$BT,MATCH("ab_"&amp;AO$2,データシート1!$A$1:$BT$1,0),0)</f>
        <v>557309</v>
      </c>
      <c r="AP14" s="78">
        <f>VLOOKUP(年度マスタ!$K$4&amp;"_"&amp;$AG14,データシート1!$A:$BT,MATCH("ab_"&amp;AP$2,データシート1!$A$1:$BT$1,0),0)</f>
        <v>0</v>
      </c>
      <c r="AQ14" s="954">
        <f>VLOOKUP(年度マスタ!$K$4&amp;"_"&amp;$AG14,データシート1!$A:$BT,MATCH("ab_"&amp;AQ$2,データシート1!$A$1:$BT$1,0),0)</f>
        <v>78.029070723736922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3782.5192999999999</v>
      </c>
      <c r="AI15" s="78">
        <f>VLOOKUP(年度マスタ!$K$4&amp;"_"&amp;$AG15,データシート1!$A:$BT,MATCH("ab_"&amp;AI$2,データシート1!$A$1:$BT$1,0),0)</f>
        <v>11323</v>
      </c>
      <c r="AJ15" s="78">
        <f>VLOOKUP(年度マスタ!$K$4&amp;"_"&amp;$AG15,データシート1!$A:$BT,MATCH("ab_"&amp;AJ$2,データシート1!$A$1:$BT$1,0),0)</f>
        <v>26</v>
      </c>
      <c r="AK15" s="78">
        <f>VLOOKUP(年度マスタ!$K$4&amp;"_"&amp;$AG15,データシート1!$A:$BT,MATCH("ab_"&amp;AK$2,データシート1!$A$1:$BT$1,0),0)</f>
        <v>174518</v>
      </c>
      <c r="AL15" s="78">
        <f>VLOOKUP(年度マスタ!$K$4&amp;"_"&amp;$AG15,データシート1!$A:$BT,MATCH("ab_"&amp;AL$2,データシート1!$A$1:$BT$1,0),0)</f>
        <v>303189</v>
      </c>
      <c r="AM15" s="78">
        <f>VLOOKUP(年度マスタ!$K$4&amp;"_"&amp;$AG15,データシート1!$A:$BT,MATCH("ab_"&amp;AM$2,データシート1!$A$1:$BT$1,0),0)</f>
        <v>109987</v>
      </c>
      <c r="AN15" s="78">
        <f>VLOOKUP(年度マスタ!$K$4&amp;"_"&amp;$AG15,データシート1!$A:$BT,MATCH("ab_"&amp;AN$2,データシート1!$A$1:$BT$1,0),0)</f>
        <v>29616</v>
      </c>
      <c r="AO15" s="78">
        <f>VLOOKUP(年度マスタ!$K$4&amp;"_"&amp;$AG15,データシート1!$A:$BT,MATCH("ab_"&amp;AO$2,データシート1!$A$1:$BT$1,0),0)</f>
        <v>561713</v>
      </c>
      <c r="AP15" s="78">
        <f>VLOOKUP(年度マスタ!$K$4&amp;"_"&amp;$AG15,データシート1!$A:$BT,MATCH("ab_"&amp;AP$2,データシート1!$A$1:$BT$1,0),0)</f>
        <v>0</v>
      </c>
      <c r="AQ15" s="954">
        <f>VLOOKUP(年度マスタ!$K$4&amp;"_"&amp;$AG15,データシート1!$A:$BT,MATCH("ab_"&amp;AQ$2,データシート1!$A$1:$BT$1,0),0)</f>
        <v>81.809530334276189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3526.1952999999999</v>
      </c>
      <c r="AI16" s="78">
        <f>VLOOKUP(年度マスタ!$K$4&amp;"_"&amp;$AG16,データシート1!$A:$BT,MATCH("ab_"&amp;AI$2,データシート1!$A$1:$BT$1,0),0)</f>
        <v>11323</v>
      </c>
      <c r="AJ16" s="78">
        <f>VLOOKUP(年度マスタ!$K$4&amp;"_"&amp;$AG16,データシート1!$A:$BT,MATCH("ab_"&amp;AJ$2,データシート1!$A$1:$BT$1,0),0)</f>
        <v>26</v>
      </c>
      <c r="AK16" s="78">
        <f>VLOOKUP(年度マスタ!$K$4&amp;"_"&amp;$AG16,データシート1!$A:$BT,MATCH("ab_"&amp;AK$2,データシート1!$A$1:$BT$1,0),0)</f>
        <v>174518</v>
      </c>
      <c r="AL16" s="78">
        <f>VLOOKUP(年度マスタ!$K$4&amp;"_"&amp;$AG16,データシート1!$A:$BT,MATCH("ab_"&amp;AL$2,データシート1!$A$1:$BT$1,0),0)</f>
        <v>309133</v>
      </c>
      <c r="AM16" s="78">
        <f>VLOOKUP(年度マスタ!$K$4&amp;"_"&amp;$AG16,データシート1!$A:$BT,MATCH("ab_"&amp;AM$2,データシート1!$A$1:$BT$1,0),0)</f>
        <v>109250</v>
      </c>
      <c r="AN16" s="78">
        <f>VLOOKUP(年度マスタ!$K$4&amp;"_"&amp;$AG16,データシート1!$A:$BT,MATCH("ab_"&amp;AN$2,データシート1!$A$1:$BT$1,0),0)</f>
        <v>29542</v>
      </c>
      <c r="AO16" s="78">
        <f>VLOOKUP(年度マスタ!$K$4&amp;"_"&amp;$AG16,データシート1!$A:$BT,MATCH("ab_"&amp;AO$2,データシート1!$A$1:$BT$1,0),0)</f>
        <v>566890</v>
      </c>
      <c r="AP16" s="78">
        <f>VLOOKUP(年度マスタ!$K$4&amp;"_"&amp;$AG16,データシート1!$A:$BT,MATCH("ab_"&amp;AP$2,データシート1!$A$1:$BT$1,0),0)</f>
        <v>0</v>
      </c>
      <c r="AQ16" s="954">
        <f>VLOOKUP(年度マスタ!$K$4&amp;"_"&amp;$AG16,データシート1!$A:$BT,MATCH("ab_"&amp;AQ$2,データシート1!$A$1:$BT$1,0),0)</f>
        <v>84.932524383707161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3380.8928000000001</v>
      </c>
      <c r="AI17" s="151">
        <f>VLOOKUP(年度マスタ!$K$4&amp;"_"&amp;$AG17,データシート1!$A:$BT,MATCH("ab_"&amp;AI$2,データシート1!$A$1:$BT$1,0),0)</f>
        <v>11323</v>
      </c>
      <c r="AJ17" s="151">
        <f>VLOOKUP(年度マスタ!$K$4&amp;"_"&amp;$AG17,データシート1!$A:$BT,MATCH("ab_"&amp;AJ$2,データシート1!$A$1:$BT$1,0),0)</f>
        <v>26</v>
      </c>
      <c r="AK17" s="151">
        <f>VLOOKUP(年度マスタ!$K$4&amp;"_"&amp;$AG17,データシート1!$A:$BT,MATCH("ab_"&amp;AK$2,データシート1!$A$1:$BT$1,0),0)</f>
        <v>174518</v>
      </c>
      <c r="AL17" s="151">
        <f>VLOOKUP(年度マスタ!$K$4&amp;"_"&amp;$AG17,データシート1!$A:$BT,MATCH("ab_"&amp;AL$2,データシート1!$A$1:$BT$1,0),0)</f>
        <v>314492</v>
      </c>
      <c r="AM17" s="151">
        <f>VLOOKUP(年度マスタ!$K$4&amp;"_"&amp;$AG17,データシート1!$A:$BT,MATCH("ab_"&amp;AM$2,データシート1!$A$1:$BT$1,0),0)</f>
        <v>108566</v>
      </c>
      <c r="AN17" s="151">
        <f>VLOOKUP(年度マスタ!$K$4&amp;"_"&amp;$AG17,データシート1!$A:$BT,MATCH("ab_"&amp;AN$2,データシート1!$A$1:$BT$1,0),0)</f>
        <v>29487</v>
      </c>
      <c r="AO17" s="151">
        <f>VLOOKUP(年度マスタ!$K$4&amp;"_"&amp;$AG17,データシート1!$A:$BT,MATCH("ab_"&amp;AO$2,データシート1!$A$1:$BT$1,0),0)</f>
        <v>571357</v>
      </c>
      <c r="AP17" s="151">
        <f>VLOOKUP(年度マスタ!$K$4&amp;"_"&amp;$AG17,データシート1!$A:$BT,MATCH("ab_"&amp;AP$2,データシート1!$A$1:$BT$1,0),0)</f>
        <v>0</v>
      </c>
      <c r="AQ17" s="955">
        <f>VLOOKUP(年度マスタ!$K$4&amp;"_"&amp;$AG17,データシート1!$A:$BT,MATCH("ab_"&amp;AQ$2,データシート1!$A$1:$BT$1,0),0)</f>
        <v>85.512938433503123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3104.3955999999998</v>
      </c>
      <c r="AI18" s="78">
        <f>VLOOKUP(年度マスタ!$K$4&amp;"_"&amp;$AG18,データシート1!$A:$BT,MATCH("ab_"&amp;AI$2,データシート1!$A$1:$BT$1,0),0)</f>
        <v>11575</v>
      </c>
      <c r="AJ18" s="78">
        <f>VLOOKUP(年度マスタ!$K$4&amp;"_"&amp;$AG18,データシート1!$A:$BT,MATCH("ab_"&amp;AJ$2,データシート1!$A$1:$BT$1,0),0)</f>
        <v>81</v>
      </c>
      <c r="AK18" s="78">
        <f>VLOOKUP(年度マスタ!$K$4&amp;"_"&amp;$AG18,データシート1!$A:$BT,MATCH("ab_"&amp;AK$2,データシート1!$A$1:$BT$1,0),0)</f>
        <v>174612</v>
      </c>
      <c r="AL18" s="78">
        <f>VLOOKUP(年度マスタ!$K$4&amp;"_"&amp;$AG18,データシート1!$A:$BT,MATCH("ab_"&amp;AL$2,データシート1!$A$1:$BT$1,0),0)</f>
        <v>315872</v>
      </c>
      <c r="AM18" s="78">
        <f>VLOOKUP(年度マスタ!$K$4&amp;"_"&amp;$AG18,データシート1!$A:$BT,MATCH("ab_"&amp;AM$2,データシート1!$A$1:$BT$1,0),0)</f>
        <v>107763</v>
      </c>
      <c r="AN18" s="78">
        <f>VLOOKUP(年度マスタ!$K$4&amp;"_"&amp;$AG18,データシート1!$A:$BT,MATCH("ab_"&amp;AN$2,データシート1!$A$1:$BT$1,0),0)</f>
        <v>29479</v>
      </c>
      <c r="AO18" s="78">
        <f>VLOOKUP(年度マスタ!$K$4&amp;"_"&amp;$AG18,データシート1!$A:$BT,MATCH("ab_"&amp;AO$2,データシート1!$A$1:$BT$1,0),0)</f>
        <v>570213</v>
      </c>
      <c r="AP18" s="78">
        <f>VLOOKUP(年度マスタ!$K$4&amp;"_"&amp;$AG18,データシート1!$A:$BT,MATCH("ab_"&amp;AP$2,データシート1!$A$1:$BT$1,0),0)</f>
        <v>0</v>
      </c>
      <c r="AQ18" s="954">
        <f>VLOOKUP(年度マスタ!$K$4&amp;"_"&amp;$AG18,データシート1!$A:$BT,MATCH("ab_"&amp;AQ$2,データシート1!$A$1:$BT$1,0),0)</f>
        <v>80.183005165985151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3613.4070999999999</v>
      </c>
      <c r="AI19" s="78">
        <f>VLOOKUP(年度マスタ!$K$4&amp;"_"&amp;$AG19,データシート1!$A:$BT,MATCH("ab_"&amp;AI$2,データシート1!$A$1:$BT$1,0),0)</f>
        <v>11575</v>
      </c>
      <c r="AJ19" s="78">
        <f>VLOOKUP(年度マスタ!$K$4&amp;"_"&amp;$AG19,データシート1!$A:$BT,MATCH("ab_"&amp;AJ$2,データシート1!$A$1:$BT$1,0),0)</f>
        <v>81</v>
      </c>
      <c r="AK19" s="78">
        <f>VLOOKUP(年度マスタ!$K$4&amp;"_"&amp;$AG19,データシート1!$A:$BT,MATCH("ab_"&amp;AK$2,データシート1!$A$1:$BT$1,0),0)</f>
        <v>174612</v>
      </c>
      <c r="AL19" s="78">
        <f>VLOOKUP(年度マスタ!$K$4&amp;"_"&amp;$AG19,データシート1!$A:$BT,MATCH("ab_"&amp;AL$2,データシート1!$A$1:$BT$1,0),0)</f>
        <v>316494</v>
      </c>
      <c r="AM19" s="78">
        <f>VLOOKUP(年度マスタ!$K$4&amp;"_"&amp;$AG19,データシート1!$A:$BT,MATCH("ab_"&amp;AM$2,データシート1!$A$1:$BT$1,0),0)</f>
        <v>108097</v>
      </c>
      <c r="AN19" s="78">
        <f>VLOOKUP(年度マスタ!$K$4&amp;"_"&amp;$AG19,データシート1!$A:$BT,MATCH("ab_"&amp;AN$2,データシート1!$A$1:$BT$1,0),0)</f>
        <v>29268</v>
      </c>
      <c r="AO19" s="78">
        <f>VLOOKUP(年度マスタ!$K$4&amp;"_"&amp;$AG19,データシート1!$A:$BT,MATCH("ab_"&amp;AO$2,データシート1!$A$1:$BT$1,0),0)</f>
        <v>567214</v>
      </c>
      <c r="AP19" s="78">
        <f>VLOOKUP(年度マスタ!$K$4&amp;"_"&amp;$AG19,データシート1!$A:$BT,MATCH("ab_"&amp;AP$2,データシート1!$A$1:$BT$1,0),0)</f>
        <v>0</v>
      </c>
      <c r="AQ19" s="954">
        <f>VLOOKUP(年度マスタ!$K$4&amp;"_"&amp;$AG19,データシート1!$A:$BT,MATCH("ab_"&amp;AQ$2,データシート1!$A$1:$BT$1,0),0)</f>
        <v>77.436018090030061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4055.7761999999998</v>
      </c>
      <c r="AI20" s="78">
        <f>VLOOKUP(年度マスタ!$K$4&amp;"_"&amp;$AG20,データシート1!$A:$BT,MATCH("ab_"&amp;AI$2,データシート1!$A$1:$BT$1,0),0)</f>
        <v>11575</v>
      </c>
      <c r="AJ20" s="78">
        <f>VLOOKUP(年度マスタ!$K$4&amp;"_"&amp;$AG20,データシート1!$A:$BT,MATCH("ab_"&amp;AJ$2,データシート1!$A$1:$BT$1,0),0)</f>
        <v>81</v>
      </c>
      <c r="AK20" s="78">
        <f>VLOOKUP(年度マスタ!$K$4&amp;"_"&amp;$AG20,データシート1!$A:$BT,MATCH("ab_"&amp;AK$2,データシート1!$A$1:$BT$1,0),0)</f>
        <v>174612</v>
      </c>
      <c r="AL20" s="78">
        <f>VLOOKUP(年度マスタ!$K$4&amp;"_"&amp;$AG20,データシート1!$A:$BT,MATCH("ab_"&amp;AL$2,データシート1!$A$1:$BT$1,0),0)</f>
        <v>320619</v>
      </c>
      <c r="AM20" s="78">
        <f>VLOOKUP(年度マスタ!$K$4&amp;"_"&amp;$AG20,データシート1!$A:$BT,MATCH("ab_"&amp;AM$2,データシート1!$A$1:$BT$1,0),0)</f>
        <v>107031</v>
      </c>
      <c r="AN20" s="78">
        <f>VLOOKUP(年度マスタ!$K$4&amp;"_"&amp;$AG20,データシート1!$A:$BT,MATCH("ab_"&amp;AN$2,データシート1!$A$1:$BT$1,0),0)</f>
        <v>29132</v>
      </c>
      <c r="AO20" s="78">
        <f>VLOOKUP(年度マスタ!$K$4&amp;"_"&amp;$AG20,データシート1!$A:$BT,MATCH("ab_"&amp;AO$2,データシート1!$A$1:$BT$1,0),0)</f>
        <v>568241</v>
      </c>
      <c r="AP20" s="78">
        <f>VLOOKUP(年度マスタ!$K$4&amp;"_"&amp;$AG20,データシート1!$A:$BT,MATCH("ab_"&amp;AP$2,データシート1!$A$1:$BT$1,0),0)</f>
        <v>0</v>
      </c>
      <c r="AQ20" s="954">
        <f>VLOOKUP(年度マスタ!$K$4&amp;"_"&amp;$AG20,データシート1!$A:$BT,MATCH("ab_"&amp;AQ$2,データシート1!$A$1:$BT$1,0),0)</f>
        <v>83.828476292763426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板橋区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101.29600000000001</v>
      </c>
      <c r="BE13" s="70" t="str">
        <f>年度マスタ!K4</f>
        <v>13119</v>
      </c>
      <c r="BF13" s="70" t="str">
        <f>年度マスタ!K4</f>
        <v>13119</v>
      </c>
      <c r="BG13" s="70" t="str">
        <f>年度マスタ!K4</f>
        <v>13119</v>
      </c>
      <c r="BH13" s="278" t="s">
        <v>195</v>
      </c>
      <c r="BI13" s="278" t="s">
        <v>195</v>
      </c>
      <c r="BJ13" s="278" t="s">
        <v>195</v>
      </c>
      <c r="BK13" s="278" t="str">
        <f>年度マスタ!K4</f>
        <v>13119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101.29600000000001</v>
      </c>
      <c r="AY14" s="70"/>
      <c r="BE14" s="70" t="str">
        <f>AP2</f>
        <v>板橋区</v>
      </c>
      <c r="BF14" s="70" t="str">
        <f>AP2</f>
        <v>板橋区</v>
      </c>
      <c r="BG14" s="70" t="str">
        <f>AP2</f>
        <v>板橋区</v>
      </c>
      <c r="BH14" s="70" t="s">
        <v>205</v>
      </c>
      <c r="BI14" s="70" t="s">
        <v>205</v>
      </c>
      <c r="BJ14" s="70" t="s">
        <v>205</v>
      </c>
      <c r="BK14" s="70" t="str">
        <f>AP2</f>
        <v>板橋区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197.99499999999998</v>
      </c>
      <c r="AY17" s="165">
        <f>AX17</f>
        <v>197.99499999999998</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3.1019999999999999</v>
      </c>
      <c r="BG17" s="952">
        <f t="shared" ref="BG17:BG39" si="2">BF17/BE17</f>
        <v>3.1019999999999999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5.3619582556199967E-2</v>
      </c>
    </row>
    <row r="18" spans="2:63" ht="15.95" customHeight="1">
      <c r="B18" s="272"/>
      <c r="C18" s="257"/>
      <c r="D18" s="13"/>
      <c r="E18" s="166"/>
      <c r="F18" s="166"/>
      <c r="G18" s="13"/>
      <c r="H18" s="13"/>
      <c r="I18" s="13"/>
      <c r="N18" s="21"/>
      <c r="Z18" s="273"/>
      <c r="AB18" s="272"/>
      <c r="AD18" s="13"/>
      <c r="AQ18" s="273"/>
      <c r="AV18" s="276"/>
      <c r="AW18" s="277" t="s">
        <v>277</v>
      </c>
      <c r="AX18" s="165">
        <f t="shared" si="0"/>
        <v>0.38300000000000001</v>
      </c>
      <c r="AY18" s="165">
        <f>AX18</f>
        <v>0.38300000000000001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38.762</v>
      </c>
      <c r="BG19" s="952">
        <f t="shared" si="2"/>
        <v>38.762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0.3369626573169342</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37.057000000000002</v>
      </c>
      <c r="BG20" s="952">
        <f t="shared" si="2"/>
        <v>18.528500000000001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5.1179486753638169E-2</v>
      </c>
    </row>
    <row r="21" spans="2:63" ht="15.95" customHeight="1" thickTop="1" thickBot="1">
      <c r="B21" s="283"/>
      <c r="C21" s="407" t="s">
        <v>204</v>
      </c>
      <c r="D21" s="522"/>
      <c r="E21" s="522"/>
      <c r="F21" s="877">
        <f>SUM(F22,F26,F27,F28)</f>
        <v>307.18599999999998</v>
      </c>
      <c r="G21" s="877">
        <f t="shared" ref="G21:O21" si="5">SUM(G22,G26,G27,G28)</f>
        <v>313.81300000000005</v>
      </c>
      <c r="H21" s="877">
        <f t="shared" si="5"/>
        <v>407.88000000000005</v>
      </c>
      <c r="I21" s="877">
        <f t="shared" si="5"/>
        <v>386.51700000000005</v>
      </c>
      <c r="J21" s="877">
        <f t="shared" si="5"/>
        <v>370.07400000000001</v>
      </c>
      <c r="K21" s="877">
        <f t="shared" si="5"/>
        <v>352.76899999999995</v>
      </c>
      <c r="L21" s="877">
        <f t="shared" si="5"/>
        <v>322.03100000000001</v>
      </c>
      <c r="M21" s="877">
        <f t="shared" si="5"/>
        <v>373.19200000000001</v>
      </c>
      <c r="N21" s="877">
        <f t="shared" si="5"/>
        <v>348.49699999999996</v>
      </c>
      <c r="O21" s="877">
        <f t="shared" si="5"/>
        <v>303.37799999999999</v>
      </c>
      <c r="P21" s="878">
        <f>SUM(P22,P26,P27,P28)</f>
        <v>299.67399999999998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8.2110000000000003</v>
      </c>
      <c r="BG21" s="952">
        <f t="shared" si="2"/>
        <v>8.2110000000000003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0.94977523884187198</v>
      </c>
    </row>
    <row r="22" spans="2:63" ht="15.95" customHeight="1" thickBot="1">
      <c r="B22" s="285"/>
      <c r="C22" s="522"/>
      <c r="D22" s="408" t="s">
        <v>114</v>
      </c>
      <c r="E22" s="409"/>
      <c r="F22" s="879">
        <f>SUM(F23:F25)</f>
        <v>125.98</v>
      </c>
      <c r="G22" s="879">
        <f t="shared" ref="G22:P22" si="6">SUM(G23:G25)</f>
        <v>149.178</v>
      </c>
      <c r="H22" s="879">
        <f t="shared" si="6"/>
        <v>155.47499999999999</v>
      </c>
      <c r="I22" s="879">
        <f t="shared" si="6"/>
        <v>154.803</v>
      </c>
      <c r="J22" s="879">
        <f t="shared" si="6"/>
        <v>150.17099999999999</v>
      </c>
      <c r="K22" s="879">
        <f t="shared" si="6"/>
        <v>153.643</v>
      </c>
      <c r="L22" s="879">
        <f t="shared" si="6"/>
        <v>148.78800000000001</v>
      </c>
      <c r="M22" s="879">
        <f t="shared" si="6"/>
        <v>146.78</v>
      </c>
      <c r="N22" s="879">
        <f t="shared" si="6"/>
        <v>130.94499999999999</v>
      </c>
      <c r="O22" s="879">
        <f t="shared" si="6"/>
        <v>101.509</v>
      </c>
      <c r="P22" s="880">
        <f t="shared" si="6"/>
        <v>101.29600000000001</v>
      </c>
      <c r="Z22" s="273"/>
      <c r="AB22" s="272"/>
      <c r="AC22" s="521" t="s">
        <v>286</v>
      </c>
      <c r="AP22" s="16" t="s">
        <v>287</v>
      </c>
      <c r="AQ22" s="273"/>
      <c r="AV22" s="70" t="str">
        <f>AW22</f>
        <v>エネルギー起源CO2</v>
      </c>
      <c r="AW22" s="70" t="str">
        <f>D56</f>
        <v>エネルギー起源CO2</v>
      </c>
      <c r="AX22" s="165">
        <f>P56</f>
        <v>215.63300000000001</v>
      </c>
      <c r="AY22" s="165">
        <f>AX22</f>
        <v>215.63300000000001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125.98</v>
      </c>
      <c r="G23" s="881">
        <f>IFERROR(VLOOKUP(年度マスタ!$K$4&amp;"_"&amp;G$20,データシート1!$A:$BU,MATCH("ba_"&amp;$E23,データシート1!$A$1:$BU$1,0),0),0)</f>
        <v>149.178</v>
      </c>
      <c r="H23" s="881">
        <f>IFERROR(VLOOKUP(年度マスタ!$K$4&amp;"_"&amp;H$20,データシート1!$A:$BU,MATCH("ba_"&amp;$E23,データシート1!$A$1:$BU$1,0),0),0)</f>
        <v>155.47499999999999</v>
      </c>
      <c r="I23" s="881">
        <f>IFERROR(VLOOKUP(年度マスタ!$K$4&amp;"_"&amp;I$20,データシート1!$A:$BU,MATCH("ba_"&amp;$E23,データシート1!$A$1:$BU$1,0),0),0)</f>
        <v>154.803</v>
      </c>
      <c r="J23" s="881">
        <f>IFERROR(VLOOKUP(年度マスタ!$K$4&amp;"_"&amp;J$20,データシート1!$A:$BU,MATCH("ba_"&amp;$E23,データシート1!$A$1:$BU$1,0),0),0)</f>
        <v>150.17099999999999</v>
      </c>
      <c r="K23" s="881">
        <f>IFERROR(VLOOKUP(年度マスタ!$K$4&amp;"_"&amp;K$20,データシート1!$A:$BU,MATCH("ba_"&amp;$E23,データシート1!$A$1:$BU$1,0),0),0)</f>
        <v>153.643</v>
      </c>
      <c r="L23" s="881">
        <f>IFERROR(VLOOKUP(年度マスタ!$K$4&amp;"_"&amp;L$20,データシート1!$A:$BU,MATCH("ba_"&amp;$E23,データシート1!$A$1:$BU$1,0),0),0)</f>
        <v>148.78800000000001</v>
      </c>
      <c r="M23" s="881">
        <f>IFERROR(VLOOKUP(年度マスタ!$K$4&amp;"_"&amp;M$20,データシート1!$A:$BU,MATCH("ba_"&amp;$E23,データシート1!$A$1:$BU$1,0),0),0)</f>
        <v>146.78</v>
      </c>
      <c r="N23" s="881">
        <f>IFERROR(VLOOKUP(年度マスタ!$K$4&amp;"_"&amp;N$20,データシート1!$A:$BU,MATCH("ba_"&amp;$E23,データシート1!$A$1:$BU$1,0),0),0)</f>
        <v>130.94499999999999</v>
      </c>
      <c r="O23" s="881">
        <f>IFERROR(VLOOKUP(年度マスタ!$K$4&amp;"_"&amp;O$20,データシート1!$A:$BU,MATCH("ba_"&amp;$E23,データシート1!$A$1:$BU$1,0),0),0)</f>
        <v>101.509</v>
      </c>
      <c r="P23" s="882">
        <f>IFERROR(VLOOKUP(年度マスタ!$K$4&amp;"_"&amp;P$20,データシート1!$A:$BU,MATCH("ba_"&amp;$E23,データシート1!$A$1:$BU$1,0),0),0)</f>
        <v>101.29600000000001</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66.716999999999999</v>
      </c>
      <c r="AZ23" s="164"/>
      <c r="BA23" s="70">
        <v>11</v>
      </c>
      <c r="BB23" s="70"/>
      <c r="BC23" s="70" t="s">
        <v>2294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1088.8082693305241</v>
      </c>
      <c r="AG24" s="877">
        <f t="shared" ref="AG24:AP24" si="11">AG25+AG29</f>
        <v>1093.7641939473376</v>
      </c>
      <c r="AH24" s="877">
        <f t="shared" si="11"/>
        <v>1126.743437067646</v>
      </c>
      <c r="AI24" s="877">
        <f t="shared" si="11"/>
        <v>1091.0326838707856</v>
      </c>
      <c r="AJ24" s="877">
        <f t="shared" si="11"/>
        <v>1141.8505346108932</v>
      </c>
      <c r="AK24" s="877">
        <f t="shared" si="11"/>
        <v>889.22651867101695</v>
      </c>
      <c r="AL24" s="877">
        <f t="shared" si="11"/>
        <v>890.9649855917595</v>
      </c>
      <c r="AM24" s="877">
        <f t="shared" si="11"/>
        <v>867.22895698056936</v>
      </c>
      <c r="AN24" s="877">
        <f t="shared" si="11"/>
        <v>827.3670900278089</v>
      </c>
      <c r="AO24" s="877">
        <f t="shared" si="11"/>
        <v>723.03050991246232</v>
      </c>
      <c r="AP24" s="878">
        <f t="shared" si="11"/>
        <v>805.37764777157872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356.68720810525542</v>
      </c>
      <c r="AG25" s="879">
        <f>①CO2排出量の現状把握!AA35</f>
        <v>322.90372068003649</v>
      </c>
      <c r="AH25" s="879">
        <f>①CO2排出量の現状把握!AB35</f>
        <v>306.53294654698072</v>
      </c>
      <c r="AI25" s="879">
        <f>①CO2排出量の現状把握!AC35</f>
        <v>311.32048263882672</v>
      </c>
      <c r="AJ25" s="879">
        <f>①CO2排出量の現状把握!AD35</f>
        <v>312.28399567117805</v>
      </c>
      <c r="AK25" s="879">
        <f>①CO2排出量の現状把握!AE35</f>
        <v>250.24640522713042</v>
      </c>
      <c r="AL25" s="879">
        <f>①CO2排出量の現状把握!AF35</f>
        <v>249.90641268832405</v>
      </c>
      <c r="AM25" s="879">
        <f>①CO2排出量の現状把握!AG35</f>
        <v>231.05844550665714</v>
      </c>
      <c r="AN25" s="879">
        <f>①CO2排出量の現状把握!AH35</f>
        <v>211.84376159698766</v>
      </c>
      <c r="AO25" s="879">
        <f>①CO2排出量の現状把握!AI35</f>
        <v>185.55450142320296</v>
      </c>
      <c r="AP25" s="880">
        <f>①CO2排出量の現状把握!AJ35</f>
        <v>217.50141907355356</v>
      </c>
      <c r="AQ25" s="273"/>
      <c r="AV25" s="70" t="str">
        <f>AW25</f>
        <v>廃棄物原燃料以外</v>
      </c>
      <c r="AW25" s="70" t="str">
        <f>E59</f>
        <v>廃棄物原燃料以外</v>
      </c>
      <c r="AX25" s="287">
        <f t="shared" si="12"/>
        <v>66.716999999999999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180.559</v>
      </c>
      <c r="G26" s="879">
        <f>IFERROR(VLOOKUP(年度マスタ!$K$4&amp;"_"&amp;G$20,データシート1!$A:$BU,MATCH("ba_"&amp;$D26,データシート1!$A$1:$BU$1,0),0),0)</f>
        <v>164.172</v>
      </c>
      <c r="H26" s="879">
        <f>IFERROR(VLOOKUP(年度マスタ!$K$4&amp;"_"&amp;H$20,データシート1!$A:$BU,MATCH("ba_"&amp;$D26,データシート1!$A$1:$BU$1,0),0),0)</f>
        <v>251.99</v>
      </c>
      <c r="I26" s="879">
        <f>IFERROR(VLOOKUP(年度マスタ!$K$4&amp;"_"&amp;I$20,データシート1!$A:$BU,MATCH("ba_"&amp;$D26,データシート1!$A$1:$BU$1,0),0),0)</f>
        <v>231.30600000000001</v>
      </c>
      <c r="J26" s="879">
        <f>IFERROR(VLOOKUP(年度マスタ!$K$4&amp;"_"&amp;J$20,データシート1!$A:$BU,MATCH("ba_"&amp;$D26,データシート1!$A$1:$BU$1,0),0),0)</f>
        <v>219.46899999999999</v>
      </c>
      <c r="K26" s="879">
        <f>IFERROR(VLOOKUP(年度マスタ!$K$4&amp;"_"&amp;K$20,データシート1!$A:$BU,MATCH("ba_"&amp;$D26,データシート1!$A$1:$BU$1,0),0),0)</f>
        <v>198.68099999999998</v>
      </c>
      <c r="L26" s="879">
        <f>IFERROR(VLOOKUP(年度マスタ!$K$4&amp;"_"&amp;L$20,データシート1!$A:$BU,MATCH("ba_"&amp;$D26,データシート1!$A$1:$BU$1,0),0),0)</f>
        <v>172.83600000000001</v>
      </c>
      <c r="M26" s="879">
        <f>IFERROR(VLOOKUP(年度マスタ!$K$4&amp;"_"&amp;M$20,データシート1!$A:$BU,MATCH("ba_"&amp;$D26,データシート1!$A$1:$BU$1,0),0),0)</f>
        <v>225.98000000000002</v>
      </c>
      <c r="N26" s="879">
        <f>IFERROR(VLOOKUP(年度マスタ!$K$4&amp;"_"&amp;N$20,データシート1!$A:$BU,MATCH("ba_"&amp;$D26,データシート1!$A$1:$BU$1,0),0),0)</f>
        <v>217.14</v>
      </c>
      <c r="O26" s="879">
        <f>IFERROR(VLOOKUP(年度マスタ!$K$4&amp;"_"&amp;O$20,データシート1!$A:$BU,MATCH("ba_"&amp;$D26,データシート1!$A$1:$BU$1,0),0),0)</f>
        <v>201.51999999999998</v>
      </c>
      <c r="P26" s="880">
        <f>IFERROR(VLOOKUP(年度マスタ!$K$4&amp;"_"&amp;P$20,データシート1!$A:$BU,MATCH("ba_"&amp;$D26,データシート1!$A$1:$BU$1,0),0),0)</f>
        <v>197.99499999999998</v>
      </c>
      <c r="Z26" s="273"/>
      <c r="AB26" s="272"/>
      <c r="AC26" s="522"/>
      <c r="AD26" s="410"/>
      <c r="AE26" s="409" t="s">
        <v>184</v>
      </c>
      <c r="AF26" s="881">
        <f>①CO2排出量の現状把握!Z36</f>
        <v>321.98341459131848</v>
      </c>
      <c r="AG26" s="881">
        <f>①CO2排出量の現状把握!AA36</f>
        <v>288.65509597760928</v>
      </c>
      <c r="AH26" s="881">
        <f>①CO2排出量の現状把握!AB36</f>
        <v>276.76568033654149</v>
      </c>
      <c r="AI26" s="881">
        <f>①CO2排出量の現状把握!AC36</f>
        <v>286.78807091725491</v>
      </c>
      <c r="AJ26" s="881">
        <f>①CO2排出量の現状把握!AD36</f>
        <v>285.77248270938532</v>
      </c>
      <c r="AK26" s="881">
        <f>①CO2排出量の現状把握!AE36</f>
        <v>222.65290681482065</v>
      </c>
      <c r="AL26" s="881">
        <f>①CO2排出量の現状把握!AF36</f>
        <v>222.32407197816795</v>
      </c>
      <c r="AM26" s="881">
        <f>①CO2排出量の現状把握!AG36</f>
        <v>205.14259886034623</v>
      </c>
      <c r="AN26" s="881">
        <f>①CO2排出量の現状把握!AH36</f>
        <v>188.10503435162047</v>
      </c>
      <c r="AO26" s="881">
        <f>①CO2排出量の現状把握!AI36</f>
        <v>157.2632778950524</v>
      </c>
      <c r="AP26" s="882">
        <f>①CO2排出量の現状把握!AJ36</f>
        <v>185.55056210893835</v>
      </c>
      <c r="AQ26" s="273"/>
      <c r="AV26" s="70" t="str">
        <f>AW26</f>
        <v>CH4</v>
      </c>
      <c r="AW26" s="70" t="str">
        <f t="shared" ref="AW26:AW31" si="13">D60</f>
        <v>CH4</v>
      </c>
      <c r="AX26" s="287">
        <f t="shared" si="12"/>
        <v>4.1130000000000004</v>
      </c>
      <c r="AY26" s="287">
        <f>AX26</f>
        <v>4.1130000000000004</v>
      </c>
      <c r="BA26" s="70">
        <v>15</v>
      </c>
      <c r="BB26" s="70"/>
      <c r="BC26" s="70" t="s">
        <v>292</v>
      </c>
      <c r="BD26" s="70" t="str">
        <f t="shared" si="1"/>
        <v>15：印刷・同関連業(N=3)</v>
      </c>
      <c r="BE26" s="845">
        <f>VLOOKUP(BE$13&amp;"_"&amp;$AV$8,データシート2!$A:$SI,MATCH($AV$5&amp;"_"&amp;$BA26&amp;$AV$6,データシート2!$A$1:$SI$1,0),0)</f>
        <v>3</v>
      </c>
      <c r="BF26" s="952">
        <f>VLOOKUP(BF$13&amp;"_"&amp;$AW$8,データシート2!$A:$SI,MATCH($AW$5&amp;"_"&amp;$BA26&amp;$AW$6,データシート2!$A$1:$SI$1,0),0)</f>
        <v>11.128</v>
      </c>
      <c r="BG26" s="952">
        <f t="shared" si="2"/>
        <v>3.7093333333333334</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0.49639421289756586</v>
      </c>
    </row>
    <row r="27" spans="2:63" ht="15.95" customHeight="1" thickBot="1">
      <c r="B27" s="285"/>
      <c r="C27" s="522"/>
      <c r="D27" s="412" t="s">
        <v>294</v>
      </c>
      <c r="E27" s="409"/>
      <c r="F27" s="879">
        <f>IFERROR(VLOOKUP(年度マスタ!$K$4&amp;"_"&amp;F$20,データシート1!$A:$BU,MATCH("ba_"&amp;$D27,データシート1!$A$1:$BU$1,0),0),0)</f>
        <v>0.64700000000000002</v>
      </c>
      <c r="G27" s="879">
        <f>IFERROR(VLOOKUP(年度マスタ!$K$4&amp;"_"&amp;G$20,データシート1!$A:$BU,MATCH("ba_"&amp;$D27,データシート1!$A$1:$BU$1,0),0),0)</f>
        <v>0.46300000000000002</v>
      </c>
      <c r="H27" s="879">
        <f>IFERROR(VLOOKUP(年度マスタ!$K$4&amp;"_"&amp;H$20,データシート1!$A:$BU,MATCH("ba_"&amp;$D27,データシート1!$A$1:$BU$1,0),0),0)</f>
        <v>0.41499999999999998</v>
      </c>
      <c r="I27" s="879">
        <f>IFERROR(VLOOKUP(年度マスタ!$K$4&amp;"_"&amp;I$20,データシート1!$A:$BU,MATCH("ba_"&amp;$D27,データシート1!$A$1:$BU$1,0),0),0)</f>
        <v>0.40799999999999997</v>
      </c>
      <c r="J27" s="879">
        <f>IFERROR(VLOOKUP(年度マスタ!$K$4&amp;"_"&amp;J$20,データシート1!$A:$BU,MATCH("ba_"&amp;$D27,データシート1!$A$1:$BU$1,0),0),0)</f>
        <v>0.434</v>
      </c>
      <c r="K27" s="879">
        <f>IFERROR(VLOOKUP(年度マスタ!$K$4&amp;"_"&amp;K$20,データシート1!$A:$BU,MATCH("ba_"&amp;$D27,データシート1!$A$1:$BU$1,0),0),0)</f>
        <v>0.44500000000000001</v>
      </c>
      <c r="L27" s="879">
        <f>IFERROR(VLOOKUP(年度マスタ!$K$4&amp;"_"&amp;L$20,データシート1!$A:$BU,MATCH("ba_"&amp;$D27,データシート1!$A$1:$BU$1,0),0),0)</f>
        <v>0.40699999999999997</v>
      </c>
      <c r="M27" s="879">
        <f>IFERROR(VLOOKUP(年度マスタ!$K$4&amp;"_"&amp;M$20,データシート1!$A:$BU,MATCH("ba_"&amp;$D27,データシート1!$A$1:$BU$1,0),0),0)</f>
        <v>0.432</v>
      </c>
      <c r="N27" s="879">
        <f>IFERROR(VLOOKUP(年度マスタ!$K$4&amp;"_"&amp;N$20,データシート1!$A:$BU,MATCH("ba_"&amp;$D27,データシート1!$A$1:$BU$1,0),0),0)</f>
        <v>0.41199999999999998</v>
      </c>
      <c r="O27" s="879">
        <f>IFERROR(VLOOKUP(年度マスタ!$K$4&amp;"_"&amp;O$20,データシート1!$A:$BU,MATCH("ba_"&amp;$D27,データシート1!$A$1:$BU$1,0),0),0)</f>
        <v>0.34899999999999998</v>
      </c>
      <c r="P27" s="880">
        <f>IFERROR(VLOOKUP(年度マスタ!$K$4&amp;"_"&amp;P$20,データシート1!$A:$BU,MATCH("ba_"&amp;$D27,データシート1!$A$1:$BU$1,0),0),0)</f>
        <v>0.38300000000000001</v>
      </c>
      <c r="Z27" s="273"/>
      <c r="AB27" s="272"/>
      <c r="AC27" s="522"/>
      <c r="AD27" s="410"/>
      <c r="AE27" s="409" t="s">
        <v>194</v>
      </c>
      <c r="AF27" s="881">
        <f>①CO2排出量の現状把握!Z37</f>
        <v>30.348228477695191</v>
      </c>
      <c r="AG27" s="881">
        <f>①CO2排出量の現状把握!AA37</f>
        <v>29.936386070710601</v>
      </c>
      <c r="AH27" s="881">
        <f>①CO2排出量の現状把握!AB37</f>
        <v>25.814992135978009</v>
      </c>
      <c r="AI27" s="881">
        <f>①CO2排出量の現状把握!AC37</f>
        <v>22.231585589187539</v>
      </c>
      <c r="AJ27" s="881">
        <f>①CO2排出量の現状把握!AD37</f>
        <v>23.64359424415867</v>
      </c>
      <c r="AK27" s="881">
        <f>①CO2排出量の現状把握!AE37</f>
        <v>24.352626442888027</v>
      </c>
      <c r="AL27" s="881">
        <f>①CO2排出量の現状把握!AF37</f>
        <v>24.913164433813762</v>
      </c>
      <c r="AM27" s="881">
        <f>①CO2排出量の現状把握!AG37</f>
        <v>23.421421235865537</v>
      </c>
      <c r="AN27" s="881">
        <f>①CO2排出量の現状把握!AH37</f>
        <v>21.209535728160173</v>
      </c>
      <c r="AO27" s="881">
        <f>①CO2排出量の現状把握!AI37</f>
        <v>21.873003941824994</v>
      </c>
      <c r="AP27" s="882">
        <f>①CO2排出量の現状把握!AJ37</f>
        <v>25.052160191708314</v>
      </c>
      <c r="AQ27" s="273"/>
      <c r="AV27" s="70" t="str">
        <f t="shared" ref="AV27:AV31" si="14">AW27</f>
        <v>N2O</v>
      </c>
      <c r="AW27" s="70" t="str">
        <f t="shared" si="13"/>
        <v>N2O</v>
      </c>
      <c r="AX27" s="287">
        <f t="shared" si="12"/>
        <v>13.211</v>
      </c>
      <c r="AY27" s="287">
        <f t="shared" ref="AY27:AY31" si="15">AX27</f>
        <v>13.211</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4.3555650362417087</v>
      </c>
      <c r="AG28" s="881">
        <f>①CO2排出量の現状把握!AA38</f>
        <v>4.3122386317165677</v>
      </c>
      <c r="AH28" s="881">
        <f>①CO2排出量の現状把握!AB38</f>
        <v>3.9522740744612568</v>
      </c>
      <c r="AI28" s="881">
        <f>①CO2排出量の現状把握!AC38</f>
        <v>2.300826132384274</v>
      </c>
      <c r="AJ28" s="881">
        <f>①CO2排出量の現状把握!AD38</f>
        <v>2.8679187176340188</v>
      </c>
      <c r="AK28" s="881">
        <f>①CO2排出量の現状把握!AE38</f>
        <v>3.2408719694217232</v>
      </c>
      <c r="AL28" s="881">
        <f>①CO2排出量の現状把握!AF38</f>
        <v>2.6691762763423403</v>
      </c>
      <c r="AM28" s="881">
        <f>①CO2排出量の現状把握!AG38</f>
        <v>2.4944254104453636</v>
      </c>
      <c r="AN28" s="881">
        <f>①CO2排出量の現状把握!AH38</f>
        <v>2.5291915172070123</v>
      </c>
      <c r="AO28" s="881">
        <f>①CO2排出量の現状把握!AI38</f>
        <v>6.4182195863255673</v>
      </c>
      <c r="AP28" s="882">
        <f>①CO2排出量の現状把握!AJ38</f>
        <v>6.8986967729069075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732.12106122526882</v>
      </c>
      <c r="AG29" s="883">
        <f>①CO2排出量の現状把握!AA39</f>
        <v>770.86047326730113</v>
      </c>
      <c r="AH29" s="883">
        <f>①CO2排出量の現状把握!AB39</f>
        <v>820.2104905206653</v>
      </c>
      <c r="AI29" s="883">
        <f>①CO2排出量の現状把握!AC39</f>
        <v>779.71220123195894</v>
      </c>
      <c r="AJ29" s="883">
        <f>①CO2排出量の現状把握!AD39</f>
        <v>829.5665389397152</v>
      </c>
      <c r="AK29" s="883">
        <f>①CO2排出量の現状把握!AE39</f>
        <v>638.98011344388647</v>
      </c>
      <c r="AL29" s="883">
        <f>①CO2排出量の現状把握!AF39</f>
        <v>641.05857290343545</v>
      </c>
      <c r="AM29" s="883">
        <f>①CO2排出量の現状把握!AG39</f>
        <v>636.17051147391226</v>
      </c>
      <c r="AN29" s="883">
        <f>①CO2排出量の現状把握!AH39</f>
        <v>615.52332843082127</v>
      </c>
      <c r="AO29" s="883">
        <f>①CO2排出量の現状把握!AI39</f>
        <v>537.47600848925936</v>
      </c>
      <c r="AP29" s="884">
        <f>①CO2排出量の現状把握!AJ39</f>
        <v>587.87622869802522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0.2815362526484867</v>
      </c>
      <c r="AG32" s="461">
        <f t="shared" si="16"/>
        <v>0.28648771072779072</v>
      </c>
      <c r="AH32" s="461">
        <f t="shared" si="16"/>
        <v>0.36163068414263783</v>
      </c>
      <c r="AI32" s="461">
        <f t="shared" si="16"/>
        <v>0.35389315618864459</v>
      </c>
      <c r="AJ32" s="461">
        <f t="shared" si="16"/>
        <v>0.32372012693058966</v>
      </c>
      <c r="AK32" s="461">
        <f t="shared" si="16"/>
        <v>0.39621400464592715</v>
      </c>
      <c r="AL32" s="461">
        <f t="shared" si="16"/>
        <v>0.36098388286985755</v>
      </c>
      <c r="AM32" s="461">
        <f t="shared" si="16"/>
        <v>0.42982882086622004</v>
      </c>
      <c r="AN32" s="461">
        <f t="shared" si="16"/>
        <v>0.42071409921356723</v>
      </c>
      <c r="AO32" s="461">
        <f t="shared" si="16"/>
        <v>0.41910956155458484</v>
      </c>
      <c r="AP32" s="461">
        <f t="shared" si="16"/>
        <v>0.37161572689298789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0.3531946117978651</v>
      </c>
      <c r="AG33" s="458">
        <f t="shared" ref="AG33:AP33" si="17">IFERROR(IF(G22/AG25&gt;1,1,G22/AG25),0)</f>
        <v>0.4619891021566136</v>
      </c>
      <c r="AH33" s="458">
        <f t="shared" si="17"/>
        <v>0.50720485922113157</v>
      </c>
      <c r="AI33" s="458">
        <f t="shared" si="17"/>
        <v>0.49724643456753254</v>
      </c>
      <c r="AJ33" s="458">
        <f t="shared" si="17"/>
        <v>0.48087959063430119</v>
      </c>
      <c r="AK33" s="458">
        <f t="shared" si="17"/>
        <v>0.61396686142424084</v>
      </c>
      <c r="AL33" s="458">
        <f t="shared" si="17"/>
        <v>0.59537487813713708</v>
      </c>
      <c r="AM33" s="458">
        <f t="shared" si="17"/>
        <v>0.63525053013381871</v>
      </c>
      <c r="AN33" s="458">
        <f>IFERROR(IF(N22/AN25&gt;1,1,N22/AN25),0)</f>
        <v>0.61812063292715802</v>
      </c>
      <c r="AO33" s="458">
        <f t="shared" si="17"/>
        <v>0.54705759882636096</v>
      </c>
      <c r="AP33" s="458">
        <f t="shared" si="17"/>
        <v>0.46572569701600069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0.39126238896466675</v>
      </c>
      <c r="AG34" s="459">
        <f t="shared" ref="AG34:AP36" si="18">IFERROR(IF(G23/AG26&gt;1,1,G23/AG26),0)</f>
        <v>0.51680362508331257</v>
      </c>
      <c r="AH34" s="459">
        <f t="shared" si="18"/>
        <v>0.56175678939290996</v>
      </c>
      <c r="AI34" s="459">
        <f t="shared" si="18"/>
        <v>0.53978186576897158</v>
      </c>
      <c r="AJ34" s="459">
        <f t="shared" si="18"/>
        <v>0.52549146291567728</v>
      </c>
      <c r="AK34" s="459">
        <f t="shared" si="18"/>
        <v>0.69005611558345448</v>
      </c>
      <c r="AL34" s="459">
        <f t="shared" si="18"/>
        <v>0.6692392716458111</v>
      </c>
      <c r="AM34" s="459">
        <f t="shared" si="18"/>
        <v>0.71550229360174289</v>
      </c>
      <c r="AN34" s="459">
        <f t="shared" si="18"/>
        <v>0.6961270358943582</v>
      </c>
      <c r="AO34" s="459">
        <f t="shared" si="18"/>
        <v>0.64547172969229794</v>
      </c>
      <c r="AP34" s="459">
        <f t="shared" si="18"/>
        <v>0.54592127799929946</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3.036</v>
      </c>
      <c r="BG34" s="952">
        <f t="shared" si="2"/>
        <v>3.036</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0.29259137774200855</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0.24662451275178271</v>
      </c>
      <c r="AG37" s="460">
        <f t="shared" ref="AG37:AP37" si="21">IFERROR(IF(G26/AG29&gt;1,1,G26/AG29),0)</f>
        <v>0.21297239343996333</v>
      </c>
      <c r="AH37" s="460">
        <f t="shared" si="21"/>
        <v>0.30722601443446312</v>
      </c>
      <c r="AI37" s="460">
        <f t="shared" si="21"/>
        <v>0.29665561169176585</v>
      </c>
      <c r="AJ37" s="460">
        <f t="shared" si="21"/>
        <v>0.2645586456277606</v>
      </c>
      <c r="AK37" s="460">
        <f t="shared" si="21"/>
        <v>0.31093455933890751</v>
      </c>
      <c r="AL37" s="460">
        <f t="shared" si="21"/>
        <v>0.2696103091129472</v>
      </c>
      <c r="AM37" s="460">
        <f t="shared" si="21"/>
        <v>0.35521923120334209</v>
      </c>
      <c r="AN37" s="460">
        <f t="shared" si="21"/>
        <v>0.35277298190072476</v>
      </c>
      <c r="AO37" s="460">
        <f t="shared" si="21"/>
        <v>0.37493766571355164</v>
      </c>
      <c r="AP37" s="460">
        <f t="shared" si="21"/>
        <v>0.33679708471713732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F：電気・ガス・熱供給・水道業(N=4)</v>
      </c>
      <c r="BE40" s="845">
        <f>VLOOKUP(BE$13&amp;"_"&amp;$AV$8,データシート2!$A:$SI,MATCH($AV$5&amp;"_"&amp;$BA40&amp;$AV$6,データシート2!$A$1:$SI$1,0),0)</f>
        <v>4</v>
      </c>
      <c r="BF40" s="952">
        <f>VLOOKUP(BF$13&amp;"_"&amp;$AW$8,データシート2!$A:$SI,MATCH($AW$5&amp;"_"&amp;$BA40&amp;$AW$6,データシート2!$A$1:$SI$1,0),0)</f>
        <v>73.165999999999997</v>
      </c>
      <c r="BG40" s="952">
        <f t="shared" ref="BG40:BG51" si="22">BF40/BE40</f>
        <v>18.291499999999999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1.8508028766047371</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4.5819999999999999</v>
      </c>
      <c r="BG41" s="952">
        <f t="shared" si="22"/>
        <v>4.5819999999999999</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0.54082372426369274</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4.1950000000000003</v>
      </c>
      <c r="BG43" s="952">
        <f t="shared" si="22"/>
        <v>4.1950000000000003</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1.0181450255888849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O：教育，学習支援業(N=3)</v>
      </c>
      <c r="BE49" s="845">
        <f>VLOOKUP(BE$13&amp;"_"&amp;$AV$8,データシート2!$A:$SI,MATCH($AV$5&amp;"_"&amp;$BA49&amp;$AV$6,データシート2!$A$1:$SI$1,0),0)</f>
        <v>3</v>
      </c>
      <c r="BF49" s="952">
        <f>VLOOKUP(BF$13&amp;"_"&amp;$AW$8,データシート2!$A:$SI,MATCH($AW$5&amp;"_"&amp;$BA49&amp;$AW$6,データシート2!$A$1:$SI$1,0),0)</f>
        <v>38.497</v>
      </c>
      <c r="BG49" s="952">
        <f t="shared" si="22"/>
        <v>12.832333333333333</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1.5026626032369579</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14.2</v>
      </c>
      <c r="BG50" s="952">
        <f t="shared" si="22"/>
        <v>7.1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1.2807237354897127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63.354999999999997</v>
      </c>
      <c r="BG52" s="952">
        <f t="shared" ref="BG52" si="26">BF52/BE52</f>
        <v>63.354999999999997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2.3755997707849557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307.18599999999998</v>
      </c>
      <c r="G55" s="885">
        <f t="shared" ref="G55:P55" si="32">SUM(G56,G57,G60,G61,G62,G63,G64,G65,)</f>
        <v>313.81300000000005</v>
      </c>
      <c r="H55" s="885">
        <f t="shared" si="32"/>
        <v>407.88</v>
      </c>
      <c r="I55" s="885">
        <f t="shared" si="32"/>
        <v>386.517</v>
      </c>
      <c r="J55" s="885">
        <f t="shared" si="32"/>
        <v>370.07399999999996</v>
      </c>
      <c r="K55" s="885">
        <f t="shared" si="32"/>
        <v>352.76900000000001</v>
      </c>
      <c r="L55" s="885">
        <f t="shared" si="32"/>
        <v>322.03100000000006</v>
      </c>
      <c r="M55" s="885">
        <f t="shared" si="32"/>
        <v>373.19199999999995</v>
      </c>
      <c r="N55" s="885">
        <f t="shared" si="32"/>
        <v>348.49699999999996</v>
      </c>
      <c r="O55" s="885">
        <f t="shared" si="32"/>
        <v>303.37800000000004</v>
      </c>
      <c r="P55" s="886">
        <f t="shared" si="32"/>
        <v>299.67400000000004</v>
      </c>
      <c r="Z55" s="273"/>
      <c r="AB55" s="272"/>
      <c r="AQ55" s="273"/>
      <c r="BA55" s="70" t="s">
        <v>341</v>
      </c>
      <c r="BB55" s="70"/>
      <c r="BC55" s="70" t="s">
        <v>342</v>
      </c>
      <c r="BD55" s="70" t="str">
        <f t="shared" ref="BD55:BD57" si="33">BC55&amp;"(N="&amp;BE55&amp;")"</f>
        <v>発電所・変電所(N=1)</v>
      </c>
      <c r="BE55" s="845">
        <f>BE60+BE61</f>
        <v>1</v>
      </c>
      <c r="BF55" s="952">
        <f>BF60+BF61</f>
        <v>0.38300000000000001</v>
      </c>
      <c r="BG55" s="952">
        <f t="shared" si="29"/>
        <v>0.38300000000000001</v>
      </c>
      <c r="BH55" s="845">
        <f>BH60+BH61</f>
        <v>231</v>
      </c>
      <c r="BI55" s="845">
        <f>BI60+BI61</f>
        <v>22952.601999999999</v>
      </c>
      <c r="BJ55" s="845">
        <f t="shared" si="30"/>
        <v>99.361913419913421</v>
      </c>
      <c r="BK55" s="279">
        <f t="shared" si="31"/>
        <v>3.8545956576077956E-3</v>
      </c>
    </row>
    <row r="56" spans="2:63" ht="15.95" customHeight="1" thickBot="1">
      <c r="B56" s="272"/>
      <c r="C56" s="613" t="str">
        <f>D56</f>
        <v>エネルギー起源CO2</v>
      </c>
      <c r="D56" s="412" t="s">
        <v>344</v>
      </c>
      <c r="E56" s="409"/>
      <c r="F56" s="880">
        <f>IFERROR(VLOOKUP(年度マスタ!$K$4&amp;"_"&amp;F$54,データシート1!$A:$CE,MATCH("bc_"&amp;$C56,データシート1!$A$1:$CE$1,0),0),0)</f>
        <v>244.98599999999999</v>
      </c>
      <c r="G56" s="887">
        <f>IFERROR(VLOOKUP(年度マスタ!$K$4&amp;"_"&amp;G$54,データシート1!$A:$CE,MATCH("bc_"&amp;$C56,データシート1!$A$1:$CE$1,0),0),0)</f>
        <v>288.43400000000003</v>
      </c>
      <c r="H56" s="887">
        <f>IFERROR(VLOOKUP(年度マスタ!$K$4&amp;"_"&amp;H$54,データシート1!$A:$CE,MATCH("bc_"&amp;$C56,データシート1!$A$1:$CE$1,0),0),0)</f>
        <v>304.274</v>
      </c>
      <c r="I56" s="887">
        <f>IFERROR(VLOOKUP(年度マスタ!$K$4&amp;"_"&amp;I$54,データシート1!$A:$CE,MATCH("bc_"&amp;$C56,データシート1!$A$1:$CE$1,0),0),0)</f>
        <v>295.52300000000002</v>
      </c>
      <c r="J56" s="887">
        <f>IFERROR(VLOOKUP(年度マスタ!$K$4&amp;"_"&amp;J$54,データシート1!$A:$CE,MATCH("bc_"&amp;$C56,データシート1!$A$1:$CE$1,0),0),0)</f>
        <v>287.404</v>
      </c>
      <c r="K56" s="887">
        <f>IFERROR(VLOOKUP(年度マスタ!$K$4&amp;"_"&amp;K$54,データシート1!$A:$CE,MATCH("bc_"&amp;$C56,データシート1!$A$1:$CE$1,0),0),0)</f>
        <v>289.21800000000002</v>
      </c>
      <c r="L56" s="887">
        <f>IFERROR(VLOOKUP(年度マスタ!$K$4&amp;"_"&amp;L$54,データシート1!$A:$CE,MATCH("bc_"&amp;$C56,データシート1!$A$1:$CE$1,0),0),0)</f>
        <v>243.13200000000001</v>
      </c>
      <c r="M56" s="887">
        <f>IFERROR(VLOOKUP(年度マスタ!$K$4&amp;"_"&amp;M$54,データシート1!$A:$CE,MATCH("bc_"&amp;$C56,データシート1!$A$1:$CE$1,0),0),0)</f>
        <v>278.96199999999999</v>
      </c>
      <c r="N56" s="887">
        <f>IFERROR(VLOOKUP(年度マスタ!$K$4&amp;"_"&amp;N$54,データシート1!$A:$CE,MATCH("bc_"&amp;$C56,データシート1!$A$1:$CE$1,0),0),0)</f>
        <v>258.73099999999999</v>
      </c>
      <c r="O56" s="887">
        <f>IFERROR(VLOOKUP(年度マスタ!$K$4&amp;"_"&amp;O$54,データシート1!$A:$CE,MATCH("bc_"&amp;$C56,データシート1!$A$1:$CE$1,0),0),0)</f>
        <v>222.31800000000001</v>
      </c>
      <c r="P56" s="888">
        <f>IFERROR(VLOOKUP(年度マスタ!$K$4&amp;"_"&amp;P$54,データシート1!$A:$CE,MATCH("bc_"&amp;$C56,データシート1!$A$1:$CE$1,0),0),0)</f>
        <v>215.63300000000001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62.2</v>
      </c>
      <c r="G57" s="887">
        <f t="shared" ref="G57:J57" si="34">SUM(G58:G59)</f>
        <v>0</v>
      </c>
      <c r="H57" s="887">
        <f t="shared" si="34"/>
        <v>74.879000000000005</v>
      </c>
      <c r="I57" s="887">
        <f t="shared" si="34"/>
        <v>67.86</v>
      </c>
      <c r="J57" s="887">
        <f t="shared" si="34"/>
        <v>63.933999999999997</v>
      </c>
      <c r="K57" s="887">
        <f t="shared" ref="K57:O57" si="35">SUM(K58:K59)</f>
        <v>63.551000000000002</v>
      </c>
      <c r="L57" s="887">
        <f t="shared" si="35"/>
        <v>60.573999999999998</v>
      </c>
      <c r="M57" s="887">
        <f t="shared" si="35"/>
        <v>76.495999999999995</v>
      </c>
      <c r="N57" s="887">
        <f t="shared" si="35"/>
        <v>74.628</v>
      </c>
      <c r="O57" s="887">
        <f t="shared" si="35"/>
        <v>65.358000000000004</v>
      </c>
      <c r="P57" s="888">
        <f>SUM(P58:P59)</f>
        <v>66.716999999999999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62.2</v>
      </c>
      <c r="G59" s="889">
        <f>IFERROR(VLOOKUP(年度マスタ!$K$4&amp;"_"&amp;G$54,データシート1!$A:$CE,MATCH("bc_"&amp;$C59,データシート1!$A$1:$CE$1,0),0),0)</f>
        <v>0</v>
      </c>
      <c r="H59" s="889">
        <f>IFERROR(VLOOKUP(年度マスタ!$K$4&amp;"_"&amp;H$54,データシート1!$A:$CE,MATCH("bc_"&amp;$C59,データシート1!$A$1:$CE$1,0),0),0)</f>
        <v>74.879000000000005</v>
      </c>
      <c r="I59" s="889">
        <f>IFERROR(VLOOKUP(年度マスタ!$K$4&amp;"_"&amp;I$54,データシート1!$A:$CE,MATCH("bc_"&amp;$C59,データシート1!$A$1:$CE$1,0),0),0)</f>
        <v>67.86</v>
      </c>
      <c r="J59" s="889">
        <f>IFERROR(VLOOKUP(年度マスタ!$K$4&amp;"_"&amp;J$54,データシート1!$A:$CE,MATCH("bc_"&amp;$C59,データシート1!$A$1:$CE$1,0),0),0)</f>
        <v>63.933999999999997</v>
      </c>
      <c r="K59" s="889">
        <f>IFERROR(VLOOKUP(年度マスタ!$K$4&amp;"_"&amp;K$54,データシート1!$A:$CE,MATCH("bc_"&amp;$C59,データシート1!$A$1:$CE$1,0),0),0)</f>
        <v>63.551000000000002</v>
      </c>
      <c r="L59" s="889">
        <f>IFERROR(VLOOKUP(年度マスタ!$K$4&amp;"_"&amp;L$54,データシート1!$A:$CE,MATCH("bc_"&amp;$C59,データシート1!$A$1:$CE$1,0),0),0)</f>
        <v>60.573999999999998</v>
      </c>
      <c r="M59" s="889">
        <f>IFERROR(VLOOKUP(年度マスタ!$K$4&amp;"_"&amp;M$54,データシート1!$A:$CE,MATCH("bc_"&amp;$C59,データシート1!$A$1:$CE$1,0),0),0)</f>
        <v>76.495999999999995</v>
      </c>
      <c r="N59" s="889">
        <f>IFERROR(VLOOKUP(年度マスタ!$K$4&amp;"_"&amp;N$54,データシート1!$A:$CE,MATCH("bc_"&amp;$C59,データシート1!$A$1:$CE$1,0),0),0)</f>
        <v>74.628</v>
      </c>
      <c r="O59" s="889">
        <f>IFERROR(VLOOKUP(年度マスタ!$K$4&amp;"_"&amp;O$54,データシート1!$A:$CE,MATCH("bc_"&amp;$C59,データシート1!$A$1:$CE$1,0),0),0)</f>
        <v>65.358000000000004</v>
      </c>
      <c r="P59" s="890">
        <f>IFERROR(VLOOKUP(年度マスタ!$K$4&amp;"_"&amp;P$54,データシート1!$A:$CE,MATCH("bc_"&amp;$C59,データシート1!$A$1:$CE$1,0),0),0)</f>
        <v>66.716999999999999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3.3860000000000001</v>
      </c>
      <c r="H60" s="887">
        <f>IFERROR(VLOOKUP(年度マスタ!$K$4&amp;"_"&amp;H$54,データシート1!$A:$CE,MATCH("bc_"&amp;$C60,データシート1!$A$1:$CE$1,0),0),0)</f>
        <v>3.44</v>
      </c>
      <c r="I60" s="887">
        <f>IFERROR(VLOOKUP(年度マスタ!$K$4&amp;"_"&amp;I$54,データシート1!$A:$CE,MATCH("bc_"&amp;$C60,データシート1!$A$1:$CE$1,0),0),0)</f>
        <v>3.5369999999999999</v>
      </c>
      <c r="J60" s="887">
        <f>IFERROR(VLOOKUP(年度マスタ!$K$4&amp;"_"&amp;J$54,データシート1!$A:$CE,MATCH("bc_"&amp;$C60,データシート1!$A$1:$CE$1,0),0),0)</f>
        <v>4.1159999999999997</v>
      </c>
      <c r="K60" s="887">
        <f>IFERROR(VLOOKUP(年度マスタ!$K$4&amp;"_"&amp;K$54,データシート1!$A:$CE,MATCH("bc_"&amp;$C60,データシート1!$A$1:$CE$1,0),0),0)</f>
        <v>0</v>
      </c>
      <c r="L60" s="887">
        <f>IFERROR(VLOOKUP(年度マスタ!$K$4&amp;"_"&amp;L$54,データシート1!$A:$CE,MATCH("bc_"&amp;$C60,データシート1!$A$1:$CE$1,0),0),0)</f>
        <v>4.0999999999999996</v>
      </c>
      <c r="M60" s="887">
        <f>IFERROR(VLOOKUP(年度マスタ!$K$4&amp;"_"&amp;M$54,データシート1!$A:$CE,MATCH("bc_"&amp;$C60,データシート1!$A$1:$CE$1,0),0),0)</f>
        <v>3.8660000000000001</v>
      </c>
      <c r="N60" s="887">
        <f>IFERROR(VLOOKUP(年度マスタ!$K$4&amp;"_"&amp;N$54,データシート1!$A:$CE,MATCH("bc_"&amp;$C60,データシート1!$A$1:$CE$1,0),0),0)</f>
        <v>3.9430000000000001</v>
      </c>
      <c r="O60" s="887">
        <f>IFERROR(VLOOKUP(年度マスタ!$K$4&amp;"_"&amp;O$54,データシート1!$A:$CE,MATCH("bc_"&amp;$C60,データシート1!$A$1:$CE$1,0),0),0)</f>
        <v>3.9660000000000002</v>
      </c>
      <c r="P60" s="888">
        <f>IFERROR(VLOOKUP(年度マスタ!$K$4&amp;"_"&amp;P$54,データシート1!$A:$CE,MATCH("bc_"&amp;$C60,データシート1!$A$1:$CE$1,0),0),0)</f>
        <v>4.1130000000000004</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0.38300000000000001</v>
      </c>
      <c r="BG60" s="953">
        <f t="shared" si="29"/>
        <v>0.38300000000000001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3.8079074562145589E-3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21.992999999999999</v>
      </c>
      <c r="H61" s="887">
        <f>IFERROR(VLOOKUP(年度マスタ!$K$4&amp;"_"&amp;H$54,データシート1!$A:$CE,MATCH("bc_"&amp;$C61,データシート1!$A$1:$CE$1,0),0),0)</f>
        <v>25.286999999999999</v>
      </c>
      <c r="I61" s="887">
        <f>IFERROR(VLOOKUP(年度マスタ!$K$4&amp;"_"&amp;I$54,データシート1!$A:$CE,MATCH("bc_"&amp;$C61,データシート1!$A$1:$CE$1,0),0),0)</f>
        <v>19.597000000000001</v>
      </c>
      <c r="J61" s="887">
        <f>IFERROR(VLOOKUP(年度マスタ!$K$4&amp;"_"&amp;J$54,データシート1!$A:$CE,MATCH("bc_"&amp;$C61,データシート1!$A$1:$CE$1,0),0),0)</f>
        <v>14.62</v>
      </c>
      <c r="K61" s="887">
        <f>IFERROR(VLOOKUP(年度マスタ!$K$4&amp;"_"&amp;K$54,データシート1!$A:$CE,MATCH("bc_"&amp;$C61,データシート1!$A$1:$CE$1,0),0),0)</f>
        <v>0</v>
      </c>
      <c r="L61" s="887">
        <f>IFERROR(VLOOKUP(年度マスタ!$K$4&amp;"_"&amp;L$54,データシート1!$A:$CE,MATCH("bc_"&amp;$C61,データシート1!$A$1:$CE$1,0),0),0)</f>
        <v>14.225</v>
      </c>
      <c r="M61" s="887">
        <f>IFERROR(VLOOKUP(年度マスタ!$K$4&amp;"_"&amp;M$54,データシート1!$A:$CE,MATCH("bc_"&amp;$C61,データシート1!$A$1:$CE$1,0),0),0)</f>
        <v>13.868</v>
      </c>
      <c r="N61" s="887">
        <f>IFERROR(VLOOKUP(年度マスタ!$K$4&amp;"_"&amp;N$54,データシート1!$A:$CE,MATCH("bc_"&amp;$C61,データシート1!$A$1:$CE$1,0),0),0)</f>
        <v>11.195</v>
      </c>
      <c r="O61" s="887">
        <f>IFERROR(VLOOKUP(年度マスタ!$K$4&amp;"_"&amp;O$54,データシート1!$A:$CE,MATCH("bc_"&amp;$C61,データシート1!$A$1:$CE$1,0),0),0)</f>
        <v>11.736000000000001</v>
      </c>
      <c r="P61" s="888">
        <f>IFERROR(VLOOKUP(年度マスタ!$K$4&amp;"_"&amp;P$54,データシート1!$A:$CE,MATCH("bc_"&amp;$C61,データシート1!$A$1:$CE$1,0),0),0)</f>
        <v>13.211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板橋区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7748.5999999999995</v>
      </c>
      <c r="K6" s="619">
        <f>VLOOKUP(年度マスタ!$K$4&amp;"_"&amp;K$5,データシート1!$A:$BT,MATCH("cb_"&amp;$G6,データシート1!$A$1:$BT$1,0),0)</f>
        <v>8295.2999999999993</v>
      </c>
      <c r="L6" s="619">
        <f>VLOOKUP(年度マスタ!$K$4&amp;"_"&amp;L$5,データシート1!$A:$BT,MATCH("cb_"&amp;$G6,データシート1!$A$1:$BT$1,0),0)</f>
        <v>8684.1</v>
      </c>
      <c r="M6" s="619">
        <f>VLOOKUP(年度マスタ!$K$4&amp;"_"&amp;M$5,データシート1!$A:$BT,MATCH("cb_"&amp;$G6,データシート1!$A$1:$BT$1,0),0)</f>
        <v>9101.2999999999993</v>
      </c>
      <c r="N6" s="619">
        <f>VLOOKUP(年度マスタ!$K$4&amp;"_"&amp;N$5,データシート1!$A:$BT,MATCH("cb_"&amp;$G6,データシート1!$A$1:$BT$1,0),0)</f>
        <v>9628.1000000000022</v>
      </c>
      <c r="O6" s="619">
        <f>VLOOKUP(年度マスタ!$K$4&amp;"_"&amp;O$5,データシート1!$A:$BT,MATCH("cb_"&amp;$G6,データシート1!$A$1:$BT$1,0),0)</f>
        <v>10107.099999999989</v>
      </c>
      <c r="P6" s="619">
        <f>VLOOKUP(年度マスタ!$K$4&amp;"_"&amp;P$5,データシート1!$A:$BT,MATCH("cb_"&amp;$G6,データシート1!$A$1:$BT$1,0),0)</f>
        <v>10728.999999999991</v>
      </c>
      <c r="Q6" s="619">
        <f>VLOOKUP(年度マスタ!$K$4&amp;"_"&amp;Q$5,データシート1!$A:$BT,MATCH("cb_"&amp;$G6,データシート1!$A$1:$BT$1,0),0)</f>
        <v>11713.999999999989</v>
      </c>
      <c r="R6" s="633">
        <f>VLOOKUP(年度マスタ!$K$4&amp;"_"&amp;R$5,データシート1!$A:$BT,MATCH("cb_"&amp;$G6,データシート1!$A$1:$BT$1,0),0)</f>
        <v>13131.399999999983</v>
      </c>
      <c r="S6" s="568"/>
      <c r="T6" s="190"/>
      <c r="U6" s="581"/>
      <c r="V6" s="195"/>
      <c r="W6" s="195"/>
      <c r="X6" s="195"/>
      <c r="Y6" s="196" t="s">
        <v>372</v>
      </c>
      <c r="Z6" s="663" t="s">
        <v>373</v>
      </c>
      <c r="AA6" s="663"/>
      <c r="AB6" s="663"/>
      <c r="AC6" s="664">
        <f>SUM(AC7:AC8)</f>
        <v>658520</v>
      </c>
      <c r="AD6" s="664">
        <f>SUM(AD7:AD8)</f>
        <v>877376.375</v>
      </c>
      <c r="AE6" s="665">
        <f>$AD6*3600/100000000</f>
        <v>31.585549499999999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2372.4</v>
      </c>
      <c r="K7" s="617">
        <f>VLOOKUP(年度マスタ!$K$4&amp;"_"&amp;K$5,データシート1!$A:$BT,MATCH("cb_"&amp;$G7,データシート1!$A$1:$BT$1,0),0)</f>
        <v>3192.5</v>
      </c>
      <c r="L7" s="617">
        <f>VLOOKUP(年度マスタ!$K$4&amp;"_"&amp;L$5,データシート1!$A:$BT,MATCH("cb_"&amp;$G7,データシート1!$A$1:$BT$1,0),0)</f>
        <v>3490.5</v>
      </c>
      <c r="M7" s="617">
        <f>VLOOKUP(年度マスタ!$K$4&amp;"_"&amp;M$5,データシート1!$A:$BT,MATCH("cb_"&amp;$G7,データシート1!$A$1:$BT$1,0),0)</f>
        <v>3878.9</v>
      </c>
      <c r="N7" s="617">
        <f>VLOOKUP(年度マスタ!$K$4&amp;"_"&amp;N$5,データシート1!$A:$BT,MATCH("cb_"&amp;$G7,データシート1!$A$1:$BT$1,0),0)</f>
        <v>4081.699999999998</v>
      </c>
      <c r="O7" s="617">
        <f>VLOOKUP(年度マスタ!$K$4&amp;"_"&amp;O$5,データシート1!$A:$BT,MATCH("cb_"&amp;$G7,データシート1!$A$1:$BT$1,0),0)</f>
        <v>4185.1999999999971</v>
      </c>
      <c r="P7" s="617">
        <f>VLOOKUP(年度マスタ!$K$4&amp;"_"&amp;P$5,データシート1!$A:$BT,MATCH("cb_"&amp;$G7,データシート1!$A$1:$BT$1,0),0)</f>
        <v>4212.6999999999971</v>
      </c>
      <c r="Q7" s="617">
        <f>VLOOKUP(年度マスタ!$K$4&amp;"_"&amp;Q$5,データシート1!$A:$BT,MATCH("cb_"&amp;$G7,データシート1!$A$1:$BT$1,0),0)</f>
        <v>4212.6999999999971</v>
      </c>
      <c r="R7" s="634">
        <f>VLOOKUP(年度マスタ!$K$4&amp;"_"&amp;R$5,データシート1!$A:$BT,MATCH("cb_"&amp;$G7,データシート1!$A$1:$BT$1,0),0)</f>
        <v>4240.2999999999965</v>
      </c>
      <c r="S7" s="568"/>
      <c r="T7" s="190"/>
      <c r="U7" s="581"/>
      <c r="V7" s="195"/>
      <c r="W7" s="195"/>
      <c r="X7" s="195"/>
      <c r="Y7" s="196" t="s">
        <v>375</v>
      </c>
      <c r="Z7" s="212" t="s">
        <v>376</v>
      </c>
      <c r="AA7" s="212"/>
      <c r="AB7" s="212"/>
      <c r="AC7" s="1022">
        <f>VLOOKUP(年度マスタ!$K$4&amp;"_"&amp;年度マスタ!$K$9,データシート3!A:AB,MATCH("ea_"&amp;$Y7&amp;"_設備",データシート3!$A$1:$AB$1,0),0)</f>
        <v>656488</v>
      </c>
      <c r="AD7" s="1022">
        <f>VLOOKUP(年度マスタ!$K$4&amp;"_"&amp;年度マスタ!$K$9,データシート3!A:AB,MATCH("ea_"&amp;$Y7&amp;"_年間発電",データシート3!$A$1:$AB$1,0),0)/10^3</f>
        <v>874691.83299999998</v>
      </c>
      <c r="AE7" s="554">
        <f t="shared" ref="AE7:AE16" si="0">$AD7*3600/100000000</f>
        <v>31.488905987999996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2032</v>
      </c>
      <c r="AD8" s="1022">
        <f>VLOOKUP(年度マスタ!$K$4&amp;"_"&amp;年度マスタ!$K$9,データシート3!A:AB,MATCH("ea_"&amp;$Y8&amp;"_年間発電",データシート3!$A$1:$AB$1,0),0)/10^3</f>
        <v>2684.5419999999999</v>
      </c>
      <c r="AE8" s="554">
        <f t="shared" si="0"/>
        <v>9.6643511999999987E-2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6864</v>
      </c>
      <c r="K11" s="654">
        <f>VLOOKUP(年度マスタ!$K$4&amp;"_"&amp;K$5,データシート1!$A:$BT,MATCH("cb_"&amp;$G11,データシート1!$A$1:$BT$1,0),0)</f>
        <v>6864</v>
      </c>
      <c r="L11" s="654">
        <f>VLOOKUP(年度マスタ!$K$4&amp;"_"&amp;L$5,データシート1!$A:$BT,MATCH("cb_"&amp;$G11,データシート1!$A$1:$BT$1,0),0)</f>
        <v>6903.6</v>
      </c>
      <c r="M11" s="654">
        <f>VLOOKUP(年度マスタ!$K$4&amp;"_"&amp;M$5,データシート1!$A:$BT,MATCH("cb_"&amp;$G11,データシート1!$A$1:$BT$1,0),0)</f>
        <v>6904</v>
      </c>
      <c r="N11" s="654">
        <f>VLOOKUP(年度マスタ!$K$4&amp;"_"&amp;N$5,データシート1!$A:$BT,MATCH("cb_"&amp;$G11,データシート1!$A$1:$BT$1,0),0)</f>
        <v>6903.6</v>
      </c>
      <c r="O11" s="654">
        <f>VLOOKUP(年度マスタ!$K$4&amp;"_"&amp;O$5,データシート1!$A:$BT,MATCH("cb_"&amp;$G11,データシート1!$A$1:$BT$1,0),0)</f>
        <v>6903.6</v>
      </c>
      <c r="P11" s="654">
        <f>VLOOKUP(年度マスタ!$K$4&amp;"_"&amp;P$5,データシート1!$A:$BT,MATCH("cb_"&amp;$G11,データシート1!$A$1:$BT$1,0),0)</f>
        <v>6903.6</v>
      </c>
      <c r="Q11" s="654">
        <f>VLOOKUP(年度マスタ!$K$4&amp;"_"&amp;Q$5,データシート1!$A:$BT,MATCH("cb_"&amp;$G11,データシート1!$A$1:$BT$1,0),0)</f>
        <v>6903.6</v>
      </c>
      <c r="R11" s="655">
        <f>VLOOKUP(年度マスタ!$K$4&amp;"_"&amp;R$5,データシート1!$A:$BT,MATCH("cb_"&amp;$G11,データシート1!$A$1:$BT$1,0),0)</f>
        <v>6903.6</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16985</v>
      </c>
      <c r="K12" s="651">
        <f t="shared" ref="K12:Q12" si="1">SUM(K6:K11)</f>
        <v>18351.8</v>
      </c>
      <c r="L12" s="651">
        <f t="shared" si="1"/>
        <v>19078.2</v>
      </c>
      <c r="M12" s="651">
        <f t="shared" si="1"/>
        <v>19884.199999999997</v>
      </c>
      <c r="N12" s="651">
        <f t="shared" si="1"/>
        <v>20613.400000000001</v>
      </c>
      <c r="O12" s="651">
        <f t="shared" si="1"/>
        <v>21195.899999999987</v>
      </c>
      <c r="P12" s="651">
        <f t="shared" si="1"/>
        <v>21845.299999999988</v>
      </c>
      <c r="Q12" s="651">
        <f t="shared" si="1"/>
        <v>22830.299999999988</v>
      </c>
      <c r="R12" s="652">
        <f t="shared" ref="R12" si="2">SUM(R6:R11)</f>
        <v>24275.299999999981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25</v>
      </c>
      <c r="AD13" s="666">
        <f>SUM(AD14:AD16)</f>
        <v>155.017</v>
      </c>
      <c r="AE13" s="667">
        <f t="shared" si="0"/>
        <v>5.5806119999999996E-3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25</v>
      </c>
      <c r="AD16" s="1022">
        <f>VLOOKUP(年度マスタ!$K$4&amp;"_"&amp;年度マスタ!$K$9,データシート3!A:AB,MATCH("ea_"&amp;$Y16&amp;"_年間発電",データシート3!$A$1:$AB$1,0),0)/10^3</f>
        <v>155.017</v>
      </c>
      <c r="AE16" s="554">
        <f t="shared" si="0"/>
        <v>5.5806119999999996E-3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19.288720739999999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103.9378622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9299.2498319999995</v>
      </c>
      <c r="K19" s="615">
        <f>K6*別紙!$C5/100*別紙!$E5/10^3</f>
        <v>9955.355435999998</v>
      </c>
      <c r="L19" s="615">
        <f>L6*別紙!$C5/100*別紙!$E5/10^3</f>
        <v>10421.962092</v>
      </c>
      <c r="M19" s="615">
        <f>M6*別紙!$C5/100*別紙!$E5/10^3</f>
        <v>10922.652156</v>
      </c>
      <c r="N19" s="615">
        <f>N6*別紙!$C5/100*別紙!$E5/10^3</f>
        <v>11554.875372000002</v>
      </c>
      <c r="O19" s="615">
        <f>O6*別紙!$C5/100*別紙!$E5/10^3</f>
        <v>12129.732851999986</v>
      </c>
      <c r="P19" s="615">
        <f>P6*別紙!$C5/100*別紙!$E5/10^3</f>
        <v>12876.087479999989</v>
      </c>
      <c r="Q19" s="615">
        <f>Q6*別紙!$C5/100*別紙!$E5/10^3</f>
        <v>14058.205679999986</v>
      </c>
      <c r="R19" s="639">
        <f>R6*別紙!$C5/100*別紙!$E5/10^3</f>
        <v>15759.255767999979</v>
      </c>
      <c r="S19" s="572"/>
      <c r="T19" s="191"/>
      <c r="U19" s="588"/>
      <c r="W19" s="201"/>
      <c r="X19" s="201"/>
      <c r="Y19" s="173"/>
      <c r="Z19" s="628" t="s">
        <v>389</v>
      </c>
      <c r="AA19" s="671"/>
      <c r="AB19" s="672"/>
      <c r="AC19" s="673">
        <f>SUM($AC$6,$AC$9,$AC$10,$AC$13)</f>
        <v>658545</v>
      </c>
      <c r="AD19" s="673">
        <f>SUM($AD$6,$AD$9,$AD$10,$AD$13)</f>
        <v>877531.39199999999</v>
      </c>
      <c r="AE19" s="674">
        <f>SUM($AE$6,$AE$9,$AE$10,$AE$13,$AE$17,$AE$18)</f>
        <v>154.81771305199999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3138.115824</v>
      </c>
      <c r="K20" s="617">
        <f>K7*別紙!$C6/100*別紙!$E6/10^3</f>
        <v>4222.9112999999998</v>
      </c>
      <c r="L20" s="617">
        <f>L7*別紙!$C6/100*別紙!$E6/10^3</f>
        <v>4617.0937799999992</v>
      </c>
      <c r="M20" s="617">
        <f>M7*別紙!$C6/100*別紙!$E6/10^3</f>
        <v>5130.8537639999995</v>
      </c>
      <c r="N20" s="617">
        <f>N7*別紙!$C6/100*別紙!$E6/10^3</f>
        <v>5399.1094919999978</v>
      </c>
      <c r="O20" s="617">
        <f>O7*別紙!$C6/100*別紙!$E6/10^3</f>
        <v>5536.0151519999963</v>
      </c>
      <c r="P20" s="617">
        <f>P7*別紙!$C6/100*別紙!$E6/10^3</f>
        <v>5572.3910519999963</v>
      </c>
      <c r="Q20" s="617">
        <f>Q7*別紙!$C6/100*別紙!$E6/10^3</f>
        <v>5572.3910519999963</v>
      </c>
      <c r="R20" s="634">
        <f>R7*別紙!$C6/100*別紙!$E6/10^3</f>
        <v>5608.8992279999957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48102.911999999997</v>
      </c>
      <c r="K24" s="654">
        <f>K11*別紙!$C10/100*別紙!$E10/10^3</f>
        <v>48102.911999999997</v>
      </c>
      <c r="L24" s="654">
        <f>L11*別紙!$C10/100*別紙!$E10/10^3</f>
        <v>48380.428800000002</v>
      </c>
      <c r="M24" s="654">
        <f>M11*別紙!$C10/100*別紙!$E10/10^3</f>
        <v>48383.232000000004</v>
      </c>
      <c r="N24" s="654">
        <f>N11*別紙!$C10/100*別紙!$E10/10^3</f>
        <v>48380.428800000002</v>
      </c>
      <c r="O24" s="654">
        <f>O11*別紙!$C10/100*別紙!$E10/10^3</f>
        <v>48380.428800000002</v>
      </c>
      <c r="P24" s="654">
        <f>P11*別紙!$C10/100*別紙!$E10/10^3</f>
        <v>48380.428800000002</v>
      </c>
      <c r="Q24" s="654">
        <f>Q11*別紙!$C10/100*別紙!$E10/10^3</f>
        <v>48380.428800000002</v>
      </c>
      <c r="R24" s="655">
        <f>R11*別紙!$C10/100*別紙!$E10/10^3</f>
        <v>48380.428800000002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60540.277655999998</v>
      </c>
      <c r="K25" s="657">
        <f t="shared" si="3"/>
        <v>62281.178735999994</v>
      </c>
      <c r="L25" s="657">
        <f t="shared" si="3"/>
        <v>63419.484671999999</v>
      </c>
      <c r="M25" s="657">
        <f t="shared" si="3"/>
        <v>64436.73792</v>
      </c>
      <c r="N25" s="657">
        <f t="shared" si="3"/>
        <v>65334.413664</v>
      </c>
      <c r="O25" s="657">
        <f t="shared" si="3"/>
        <v>66046.176803999988</v>
      </c>
      <c r="P25" s="657">
        <f t="shared" si="3"/>
        <v>66828.907331999988</v>
      </c>
      <c r="Q25" s="657">
        <f t="shared" si="3"/>
        <v>68011.025531999985</v>
      </c>
      <c r="R25" s="658">
        <f t="shared" ref="R25" si="4">SUM(R19:R24)</f>
        <v>69748.583795999977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2643837.0219051754</v>
      </c>
      <c r="K26" s="654">
        <f>(VLOOKUP(年度マスタ!$K$4&amp;"_"&amp;K$18,データシート1!$A:$BT,MATCH("da_合計",データシート1!$A$1:$BT$1,0),0))/10^3</f>
        <v>2453620.5819677077</v>
      </c>
      <c r="L26" s="654">
        <f>(VLOOKUP(年度マスタ!$K$4&amp;"_"&amp;L$18,データシート1!$A:$BT,MATCH("da_合計",データシート1!$A$1:$BT$1,0),0))/10^3</f>
        <v>2611150.8718102556</v>
      </c>
      <c r="M26" s="654">
        <f>(VLOOKUP(年度マスタ!$K$4&amp;"_"&amp;M$18,データシート1!$A:$BT,MATCH("da_合計",データシート1!$A$1:$BT$1,0),0))/10^3</f>
        <v>2479173.0385478423</v>
      </c>
      <c r="N26" s="654">
        <f>(VLOOKUP(年度マスタ!$K$4&amp;"_"&amp;N$18,データシート1!$A:$BT,MATCH("da_合計",データシート1!$A$1:$BT$1,0),0))/10^3</f>
        <v>2464659.5772266639</v>
      </c>
      <c r="O26" s="654">
        <f>(VLOOKUP(年度マスタ!$K$4&amp;"_"&amp;O$18,データシート1!$A:$BT,MATCH("da_合計",データシート1!$A$1:$BT$1,0),0))/10^3</f>
        <v>2347362.2667971295</v>
      </c>
      <c r="P26" s="654">
        <f>(VLOOKUP(年度マスタ!$K$4&amp;"_"&amp;P$18,データシート1!$A:$BT,MATCH("da_合計",データシート1!$A$1:$BT$1,0),0))/10^3</f>
        <v>2423023.0406438033</v>
      </c>
      <c r="Q26" s="654">
        <f>(VLOOKUP(年度マスタ!$K$4&amp;"_"&amp;Q$18,データシート1!$A:$BT,MATCH("da_合計",データシート1!$A$1:$BT$1,0),0))/10^3</f>
        <v>2459229.9505193881</v>
      </c>
      <c r="R26" s="655">
        <f>Q26</f>
        <v>2459229.9505193881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2.2898642069991919E-2</v>
      </c>
      <c r="K27" s="839">
        <f t="shared" ref="K27:P27" si="5">K25/K26</f>
        <v>2.5383378014400632E-2</v>
      </c>
      <c r="L27" s="839">
        <f t="shared" si="5"/>
        <v>2.4287943433935939E-2</v>
      </c>
      <c r="M27" s="839">
        <f t="shared" si="5"/>
        <v>2.599122244316732E-2</v>
      </c>
      <c r="N27" s="839">
        <f t="shared" si="5"/>
        <v>2.6508494019899072E-2</v>
      </c>
      <c r="O27" s="839">
        <f t="shared" si="5"/>
        <v>2.8136337427847057E-2</v>
      </c>
      <c r="P27" s="839">
        <f t="shared" si="5"/>
        <v>2.7580797297843018E-2</v>
      </c>
      <c r="Q27" s="839">
        <f>Q25/Q26</f>
        <v>2.7655415272425456E-2</v>
      </c>
      <c r="R27" s="840">
        <f>R25/R26</f>
        <v>2.8361960938735768E-2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2.8361960938735768E-2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0.35683177647322722</v>
      </c>
      <c r="AA52" s="173"/>
      <c r="AB52" s="678" t="s">
        <v>413</v>
      </c>
      <c r="AC52" s="679">
        <f>$AD6</f>
        <v>877376.375</v>
      </c>
      <c r="AD52" s="680">
        <f>R19+R20</f>
        <v>21368.154995999976</v>
      </c>
      <c r="AE52" s="681">
        <f t="shared" ref="AE52:AE54" si="6">IFERROR(AD52/AC52,"-")</f>
        <v>2.4354604939071874E-2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1581698.5585193881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2035</v>
      </c>
      <c r="AK54" s="443">
        <f>VLOOKUP(年度マスタ!$K$4&amp;"_"&amp;AK$53,データシート1!$A$1:$BT$2000,MATCH("ca_太陽光発電（10kW未満）",データシート1!$A$1:$BT$1,0),0)</f>
        <v>2161</v>
      </c>
      <c r="AL54" s="443">
        <f>VLOOKUP(年度マスタ!$K$4&amp;"_"&amp;AL$53,データシート1!$A$1:$BT$2000,MATCH("ca_太陽光発電（10kW未満）",データシート1!$A$1:$BT$1,0),0)</f>
        <v>2253</v>
      </c>
      <c r="AM54" s="443">
        <f>VLOOKUP(年度マスタ!$K$4&amp;"_"&amp;AM$53,データシート1!$A$1:$BT$2000,MATCH("ca_太陽光発電（10kW未満）",データシート1!$A$1:$BT$1,0),0)</f>
        <v>2345</v>
      </c>
      <c r="AN54" s="443">
        <f>VLOOKUP(年度マスタ!$K$4&amp;"_"&amp;AN$53,データシート1!$A$1:$BT$2000,MATCH("ca_太陽光発電（10kW未満）",データシート1!$A$1:$BT$1,0),0)</f>
        <v>2473</v>
      </c>
      <c r="AO54" s="443">
        <f>VLOOKUP(年度マスタ!$K$4&amp;"_"&amp;AO$53,データシート1!$A$1:$BT$2000,MATCH("ca_太陽光発電（10kW未満）",データシート1!$A$1:$BT$1,0),0)</f>
        <v>2576</v>
      </c>
      <c r="AP54" s="443">
        <f>VLOOKUP(年度マスタ!$K$4&amp;"_"&amp;AP$53,データシート1!$A$1:$BT$2000,MATCH("ca_太陽光発電（10kW未満）",データシート1!$A$1:$BT$1,0),0)</f>
        <v>2724</v>
      </c>
      <c r="AQ54" s="443">
        <f>VLOOKUP(年度マスタ!$K$4&amp;"_"&amp;AQ$53,データシート1!$A$1:$BT$2000,MATCH("ca_太陽光発電（10kW未満）",データシート1!$A$1:$BT$1,0),0)</f>
        <v>2989</v>
      </c>
      <c r="AR54" s="443">
        <f>VLOOKUP(年度マスタ!$K$4&amp;"_"&amp;AR$53,データシート1!$A$1:$BT$2000,MATCH("ca_太陽光発電（10kW未満）",データシート1!$A$1:$BT$1,0),0)</f>
        <v>3376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155.017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板橋区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板橋区</v>
      </c>
      <c r="AZ12" s="1023" t="str">
        <f>年度マスタ!$K4</f>
        <v>13119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板橋区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板橋区</v>
      </c>
      <c r="AZ4" s="1038" t="str">
        <f>年度マスタ!$K4</f>
        <v>13119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板橋区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13119</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22</v>
      </c>
      <c r="H7" s="701">
        <f t="shared" si="0"/>
        <v>25</v>
      </c>
      <c r="I7" s="701">
        <f t="shared" si="0"/>
        <v>23</v>
      </c>
      <c r="J7" s="701">
        <f t="shared" si="0"/>
        <v>20</v>
      </c>
      <c r="K7" s="702">
        <f t="shared" si="0"/>
        <v>21</v>
      </c>
      <c r="L7" s="702">
        <f t="shared" si="0"/>
        <v>23</v>
      </c>
      <c r="M7" s="702">
        <f t="shared" si="0"/>
        <v>23</v>
      </c>
      <c r="N7" s="702">
        <f t="shared" si="0"/>
        <v>24</v>
      </c>
      <c r="O7" s="702">
        <f>SUM(O8:O13)</f>
        <v>24</v>
      </c>
      <c r="P7" s="702">
        <f t="shared" si="0"/>
        <v>23</v>
      </c>
      <c r="Q7" s="703">
        <f>SUM(Q8:Q13)</f>
        <v>22</v>
      </c>
      <c r="R7" s="909">
        <f t="shared" si="0"/>
        <v>307.18599999999998</v>
      </c>
      <c r="S7" s="910">
        <f t="shared" si="0"/>
        <v>313.81300000000005</v>
      </c>
      <c r="T7" s="910">
        <f t="shared" si="0"/>
        <v>407.88000000000005</v>
      </c>
      <c r="U7" s="910">
        <f t="shared" si="0"/>
        <v>386.51700000000005</v>
      </c>
      <c r="V7" s="910">
        <f t="shared" si="0"/>
        <v>370.07400000000001</v>
      </c>
      <c r="W7" s="910">
        <f t="shared" si="0"/>
        <v>352.76899999999995</v>
      </c>
      <c r="X7" s="910">
        <f t="shared" si="0"/>
        <v>322.03100000000001</v>
      </c>
      <c r="Y7" s="910">
        <f t="shared" si="0"/>
        <v>373.19200000000001</v>
      </c>
      <c r="Z7" s="910">
        <f>SUM(Z8:Z13)</f>
        <v>348.49699999999996</v>
      </c>
      <c r="AA7" s="910">
        <f>SUM(AA8:AA13)</f>
        <v>303.37799999999999</v>
      </c>
      <c r="AB7" s="911">
        <f t="shared" si="0"/>
        <v>299.67399999999998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10</v>
      </c>
      <c r="I10" s="714">
        <f>VLOOKUP($D$3&amp;"_"&amp;I$3,データシート1!$A:$BU,MATCH($G$2&amp;"_"&amp;$C10,データシート1!$A$1:$BU$1,0),0)</f>
        <v>9</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9</v>
      </c>
      <c r="M10" s="715">
        <f>VLOOKUP($D$3&amp;"_"&amp;M$3,データシート1!$A:$BU,MATCH($G$2&amp;"_"&amp;$C10,データシート1!$A$1:$BU$1,0),0)</f>
        <v>9</v>
      </c>
      <c r="N10" s="715">
        <f>VLOOKUP($D$3&amp;"_"&amp;N$3,データシート1!$A:$BU,MATCH($G$2&amp;"_"&amp;$C10,データシート1!$A$1:$BU$1,0),0)</f>
        <v>10</v>
      </c>
      <c r="O10" s="715">
        <f>VLOOKUP($D$3&amp;"_"&amp;O$3,データシート1!$A:$BU,MATCH($G$2&amp;"_"&amp;$C10,データシート1!$A$1:$BU$1,0),0)</f>
        <v>10</v>
      </c>
      <c r="P10" s="715">
        <f>VLOOKUP($D$3&amp;"_"&amp;P$3,データシート1!$A:$BU,MATCH($G$2&amp;"_"&amp;$C10,データシート1!$A$1:$BU$1,0),0)</f>
        <v>9</v>
      </c>
      <c r="Q10" s="716">
        <f>VLOOKUP($D$3&amp;"_"&amp;Q$3,データシート1!$A:$BU,MATCH($G$2&amp;"_"&amp;$C10,データシート1!$A$1:$BU$1,0),0)</f>
        <v>9</v>
      </c>
      <c r="R10" s="915">
        <f>VLOOKUP($D$3&amp;"_"&amp;R$3,データシート1!$A:$BU,MATCH($R$2&amp;"_"&amp;$C10,データシート1!$A$1:$BU$1,0),0)</f>
        <v>125.98</v>
      </c>
      <c r="S10" s="916">
        <f>VLOOKUP($D$3&amp;"_"&amp;S$3,データシート1!$A:$BU,MATCH($R$2&amp;"_"&amp;$C10,データシート1!$A$1:$BU$1,0),0)</f>
        <v>149.178</v>
      </c>
      <c r="T10" s="916">
        <f>VLOOKUP($D$3&amp;"_"&amp;T$3,データシート1!$A:$BU,MATCH($R$2&amp;"_"&amp;$C10,データシート1!$A$1:$BU$1,0),0)</f>
        <v>155.47499999999999</v>
      </c>
      <c r="U10" s="916">
        <f>VLOOKUP($D$3&amp;"_"&amp;U$3,データシート1!$A:$BU,MATCH($R$2&amp;"_"&amp;$C10,データシート1!$A$1:$BU$1,0),0)</f>
        <v>154.803</v>
      </c>
      <c r="V10" s="916">
        <f>VLOOKUP($D$3&amp;"_"&amp;V$3,データシート1!$A:$BU,MATCH($R$2&amp;"_"&amp;$C10,データシート1!$A$1:$BU$1,0),0)</f>
        <v>150.17099999999999</v>
      </c>
      <c r="W10" s="916">
        <f>VLOOKUP($D$3&amp;"_"&amp;W$3,データシート1!$A:$BU,MATCH($R$2&amp;"_"&amp;$C10,データシート1!$A$1:$BU$1,0),0)</f>
        <v>153.643</v>
      </c>
      <c r="X10" s="916">
        <f>VLOOKUP($D$3&amp;"_"&amp;X$3,データシート1!$A:$BU,MATCH($R$2&amp;"_"&amp;$C10,データシート1!$A$1:$BU$1,0),0)</f>
        <v>148.78800000000001</v>
      </c>
      <c r="Y10" s="916">
        <f>VLOOKUP($D$3&amp;"_"&amp;Y$3,データシート1!$A:$BU,MATCH($R$2&amp;"_"&amp;$C10,データシート1!$A$1:$BU$1,0),0)</f>
        <v>146.78</v>
      </c>
      <c r="Z10" s="916">
        <f>VLOOKUP($D$3&amp;"_"&amp;Z$3,データシート1!$A:$BU,MATCH($R$2&amp;"_"&amp;$C10,データシート1!$A$1:$BU$1,0),0)</f>
        <v>130.94499999999999</v>
      </c>
      <c r="AA10" s="916">
        <f>VLOOKUP($D$3&amp;"_"&amp;AA$3,データシート1!$A:$BU,MATCH($R$2&amp;"_"&amp;$C10,データシート1!$A$1:$BU$1,0),0)</f>
        <v>101.509</v>
      </c>
      <c r="AB10" s="917">
        <f>VLOOKUP($D$3&amp;"_"&amp;AB$3,データシート1!$A:$BU,MATCH($R$2&amp;"_"&amp;$C10,データシート1!$A$1:$BU$1,0),0)</f>
        <v>101.29600000000001</v>
      </c>
    </row>
    <row r="11" spans="2:30" s="21" customFormat="1" ht="20.45" customHeight="1">
      <c r="B11" s="704"/>
      <c r="C11" s="711" t="s">
        <v>520</v>
      </c>
      <c r="D11" s="712"/>
      <c r="E11" s="711"/>
      <c r="F11" s="712"/>
      <c r="G11" s="713">
        <f>VLOOKUP($D$3&amp;"_"&amp;G$3,データシート1!$A:$BU,MATCH($G$2&amp;"_"&amp;$C11,データシート1!$A$1:$BU$1,0),0)</f>
        <v>13</v>
      </c>
      <c r="H11" s="714">
        <f>VLOOKUP($D$3&amp;"_"&amp;H$3,データシート1!$A:$BU,MATCH($G$2&amp;"_"&amp;$C11,データシート1!$A$1:$BU$1,0),0)</f>
        <v>14</v>
      </c>
      <c r="I11" s="714">
        <f>VLOOKUP($D$3&amp;"_"&amp;I$3,データシート1!$A:$BU,MATCH($G$2&amp;"_"&amp;$C11,データシート1!$A$1:$BU$1,0),0)</f>
        <v>13</v>
      </c>
      <c r="J11" s="714">
        <f>VLOOKUP($D$3&amp;"_"&amp;J$3,データシート1!$A:$BU,MATCH($G$2&amp;"_"&amp;$C11,データシート1!$A$1:$BU$1,0),0)</f>
        <v>11</v>
      </c>
      <c r="K11" s="715">
        <f>VLOOKUP($D$3&amp;"_"&amp;K$3,データシート1!$A:$BU,MATCH($G$2&amp;"_"&amp;$C11,データシート1!$A$1:$BU$1,0),0)</f>
        <v>12</v>
      </c>
      <c r="L11" s="715">
        <f>VLOOKUP($D$3&amp;"_"&amp;L$3,データシート1!$A:$BU,MATCH($G$2&amp;"_"&amp;$C11,データシート1!$A$1:$BU$1,0),0)</f>
        <v>13</v>
      </c>
      <c r="M11" s="715">
        <f>VLOOKUP($D$3&amp;"_"&amp;M$3,データシート1!$A:$BU,MATCH($G$2&amp;"_"&amp;$C11,データシート1!$A$1:$BU$1,0),0)</f>
        <v>13</v>
      </c>
      <c r="N11" s="715">
        <f>VLOOKUP($D$3&amp;"_"&amp;N$3,データシート1!$A:$BU,MATCH($G$2&amp;"_"&amp;$C11,データシート1!$A$1:$BU$1,0),0)</f>
        <v>13</v>
      </c>
      <c r="O11" s="715">
        <f>VLOOKUP($D$3&amp;"_"&amp;O$3,データシート1!$A:$BU,MATCH($G$2&amp;"_"&amp;$C11,データシート1!$A$1:$BU$1,0),0)</f>
        <v>13</v>
      </c>
      <c r="P11" s="715">
        <f>VLOOKUP($D$3&amp;"_"&amp;P$3,データシート1!$A:$BU,MATCH($G$2&amp;"_"&amp;$C11,データシート1!$A$1:$BU$1,0),0)</f>
        <v>13</v>
      </c>
      <c r="Q11" s="716">
        <f>VLOOKUP($D$3&amp;"_"&amp;Q$3,データシート1!$A:$BU,MATCH($G$2&amp;"_"&amp;$C11,データシート1!$A$1:$BU$1,0),0)</f>
        <v>12</v>
      </c>
      <c r="R11" s="915">
        <f>VLOOKUP($D$3&amp;"_"&amp;R$3,データシート1!$A:$BU,MATCH($R$2&amp;"_"&amp;$C11,データシート1!$A$1:$BU$1,0),0)</f>
        <v>180.559</v>
      </c>
      <c r="S11" s="916">
        <f>VLOOKUP($D$3&amp;"_"&amp;S$3,データシート1!$A:$BU,MATCH($R$2&amp;"_"&amp;$C11,データシート1!$A$1:$BU$1,0),0)</f>
        <v>164.172</v>
      </c>
      <c r="T11" s="916">
        <f>VLOOKUP($D$3&amp;"_"&amp;T$3,データシート1!$A:$BU,MATCH($R$2&amp;"_"&amp;$C11,データシート1!$A$1:$BU$1,0),0)</f>
        <v>251.99</v>
      </c>
      <c r="U11" s="916">
        <f>VLOOKUP($D$3&amp;"_"&amp;U$3,データシート1!$A:$BU,MATCH($R$2&amp;"_"&amp;$C11,データシート1!$A$1:$BU$1,0),0)</f>
        <v>231.30600000000001</v>
      </c>
      <c r="V11" s="916">
        <f>VLOOKUP($D$3&amp;"_"&amp;V$3,データシート1!$A:$BU,MATCH($R$2&amp;"_"&amp;$C11,データシート1!$A$1:$BU$1,0),0)</f>
        <v>219.46899999999999</v>
      </c>
      <c r="W11" s="916">
        <f>VLOOKUP($D$3&amp;"_"&amp;W$3,データシート1!$A:$BU,MATCH($R$2&amp;"_"&amp;$C11,データシート1!$A$1:$BU$1,0),0)</f>
        <v>198.68099999999998</v>
      </c>
      <c r="X11" s="916">
        <f>VLOOKUP($D$3&amp;"_"&amp;X$3,データシート1!$A:$BU,MATCH($R$2&amp;"_"&amp;$C11,データシート1!$A$1:$BU$1,0),0)</f>
        <v>172.83600000000001</v>
      </c>
      <c r="Y11" s="916">
        <f>VLOOKUP($D$3&amp;"_"&amp;Y$3,データシート1!$A:$BU,MATCH($R$2&amp;"_"&amp;$C11,データシート1!$A$1:$BU$1,0),0)</f>
        <v>225.98000000000002</v>
      </c>
      <c r="Z11" s="916">
        <f>VLOOKUP($D$3&amp;"_"&amp;Z$3,データシート1!$A:$BU,MATCH($R$2&amp;"_"&amp;$C11,データシート1!$A$1:$BU$1,0),0)</f>
        <v>217.14</v>
      </c>
      <c r="AA11" s="916">
        <f>VLOOKUP($D$3&amp;"_"&amp;AA$3,データシート1!$A:$BU,MATCH($R$2&amp;"_"&amp;$C11,データシート1!$A$1:$BU$1,0),0)</f>
        <v>201.51999999999998</v>
      </c>
      <c r="AB11" s="917">
        <f>VLOOKUP($D$3&amp;"_"&amp;AB$3,データシート1!$A:$BU,MATCH($R$2&amp;"_"&amp;$C11,データシート1!$A$1:$BU$1,0),0)</f>
        <v>197.99499999999998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0.64700000000000002</v>
      </c>
      <c r="S12" s="919">
        <f>VLOOKUP($D$3&amp;"_"&amp;S$3,データシート1!$A:$BU,MATCH($R$2&amp;"_"&amp;$C12,データシート1!$A$1:$BU$1,0),0)</f>
        <v>0.46300000000000002</v>
      </c>
      <c r="T12" s="919">
        <f>VLOOKUP($D$3&amp;"_"&amp;T$3,データシート1!$A:$BU,MATCH($R$2&amp;"_"&amp;$C12,データシート1!$A$1:$BU$1,0),0)</f>
        <v>0.41499999999999998</v>
      </c>
      <c r="U12" s="919">
        <f>VLOOKUP($D$3&amp;"_"&amp;U$3,データシート1!$A:$BU,MATCH($R$2&amp;"_"&amp;$C12,データシート1!$A$1:$BU$1,0),0)</f>
        <v>0.40799999999999997</v>
      </c>
      <c r="V12" s="919">
        <f>VLOOKUP($D$3&amp;"_"&amp;V$3,データシート1!$A:$BU,MATCH($R$2&amp;"_"&amp;$C12,データシート1!$A$1:$BU$1,0),0)</f>
        <v>0.434</v>
      </c>
      <c r="W12" s="919">
        <f>VLOOKUP($D$3&amp;"_"&amp;W$3,データシート1!$A:$BU,MATCH($R$2&amp;"_"&amp;$C12,データシート1!$A$1:$BU$1,0),0)</f>
        <v>0.44500000000000001</v>
      </c>
      <c r="X12" s="919">
        <f>VLOOKUP($D$3&amp;"_"&amp;X$3,データシート1!$A:$BU,MATCH($R$2&amp;"_"&amp;$C12,データシート1!$A$1:$BU$1,0),0)</f>
        <v>0.40699999999999997</v>
      </c>
      <c r="Y12" s="919">
        <f>VLOOKUP($D$3&amp;"_"&amp;Y$3,データシート1!$A:$BU,MATCH($R$2&amp;"_"&amp;$C12,データシート1!$A$1:$BU$1,0),0)</f>
        <v>0.432</v>
      </c>
      <c r="Z12" s="919">
        <f>VLOOKUP($D$3&amp;"_"&amp;Z$3,データシート1!$A:$BU,MATCH($R$2&amp;"_"&amp;$C12,データシート1!$A$1:$BU$1,0),0)</f>
        <v>0.41199999999999998</v>
      </c>
      <c r="AA12" s="919">
        <f>VLOOKUP($D$3&amp;"_"&amp;AA$3,データシート1!$A:$BU,MATCH($R$2&amp;"_"&amp;$C12,データシート1!$A$1:$BU$1,0),0)</f>
        <v>0.34899999999999998</v>
      </c>
      <c r="AB12" s="920">
        <f>VLOOKUP($D$3&amp;"_"&amp;AB$3,データシート1!$A:$BU,MATCH($R$2&amp;"_"&amp;$C12,データシート1!$A$1:$BU$1,0),0)</f>
        <v>0.38300000000000001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10</v>
      </c>
      <c r="I26" s="734">
        <f>VLOOKUP($D$3&amp;"_"&amp;I$3,データシート2!$A:$SI,MATCH($G$2&amp;"_"&amp;$B26,データシート2!$A$1:$SI$1,0),0)</f>
        <v>9</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9</v>
      </c>
      <c r="M26" s="735">
        <f>VLOOKUP($D$3&amp;"_"&amp;M$3,データシート2!$A:$SI,MATCH($G$2&amp;"_"&amp;$B26,データシート2!$A$1:$SI$1,0),0)</f>
        <v>9</v>
      </c>
      <c r="N26" s="735">
        <f>VLOOKUP($D$3&amp;"_"&amp;N$3,データシート2!$A:$SI,MATCH($G$2&amp;"_"&amp;$B26,データシート2!$A$1:$SI$1,0),0)</f>
        <v>10</v>
      </c>
      <c r="O26" s="735">
        <f>VLOOKUP($D$3&amp;"_"&amp;O$3,データシート2!$A:$SI,MATCH($G$2&amp;"_"&amp;$B26,データシート2!$A$1:$SI$1,0),0)</f>
        <v>10</v>
      </c>
      <c r="P26" s="735">
        <f>VLOOKUP($D$3&amp;"_"&amp;P$3,データシート2!$A:$SI,MATCH($G$2&amp;"_"&amp;$B26,データシート2!$A$1:$SI$1,0),0)</f>
        <v>9</v>
      </c>
      <c r="Q26" s="736">
        <f>VLOOKUP($D$3&amp;"_"&amp;Q$3,データシート2!$A:$SI,MATCH($G$2&amp;"_"&amp;$B26,データシート2!$A$1:$SI$1,0),0)</f>
        <v>9</v>
      </c>
      <c r="R26" s="924">
        <f>VLOOKUP($D$3&amp;"_"&amp;R$3,データシート2!$A:$SI,MATCH($R$2&amp;"_"&amp;$B26,データシート2!$A$1:$SI$1,0),0)</f>
        <v>125.98</v>
      </c>
      <c r="S26" s="925">
        <f>VLOOKUP($D$3&amp;"_"&amp;S$3,データシート2!$A:$SI,MATCH($R$2&amp;"_"&amp;$B26,データシート2!$A$1:$SI$1,0),0)</f>
        <v>149.178</v>
      </c>
      <c r="T26" s="925">
        <f>VLOOKUP($D$3&amp;"_"&amp;T$3,データシート2!$A:$SI,MATCH($R$2&amp;"_"&amp;$B26,データシート2!$A$1:$SI$1,0),0)</f>
        <v>155.47499999999999</v>
      </c>
      <c r="U26" s="925">
        <f>VLOOKUP($D$3&amp;"_"&amp;U$3,データシート2!$A:$SI,MATCH($R$2&amp;"_"&amp;$B26,データシート2!$A$1:$SI$1,0),0)</f>
        <v>154.803</v>
      </c>
      <c r="V26" s="925">
        <f>VLOOKUP($D$3&amp;"_"&amp;V$3,データシート2!$A:$SI,MATCH($R$2&amp;"_"&amp;$B26,データシート2!$A$1:$SI$1,0),0)</f>
        <v>150.17099999999999</v>
      </c>
      <c r="W26" s="925">
        <f>VLOOKUP($D$3&amp;"_"&amp;W$3,データシート2!$A:$SI,MATCH($R$2&amp;"_"&amp;$B26,データシート2!$A$1:$SI$1,0),0)</f>
        <v>153.643</v>
      </c>
      <c r="X26" s="925">
        <f>VLOOKUP($D$3&amp;"_"&amp;X$3,データシート2!$A:$SI,MATCH($R$2&amp;"_"&amp;$B26,データシート2!$A$1:$SI$1,0),0)</f>
        <v>148.78800000000001</v>
      </c>
      <c r="Y26" s="925">
        <f>VLOOKUP($D$3&amp;"_"&amp;Y$3,データシート2!$A:$SI,MATCH($R$2&amp;"_"&amp;$B26,データシート2!$A$1:$SI$1,0),0)</f>
        <v>146.78</v>
      </c>
      <c r="Z26" s="925">
        <f>VLOOKUP($D$3&amp;"_"&amp;Z$3,データシート2!$A:$SI,MATCH($R$2&amp;"_"&amp;$B26,データシート2!$A$1:$SI$1,0),0)</f>
        <v>130.94499999999999</v>
      </c>
      <c r="AA26" s="925">
        <f>VLOOKUP($D$3&amp;"_"&amp;AA$3,データシート2!$A:$SI,MATCH($R$2&amp;"_"&amp;$B26,データシート2!$A$1:$SI$1,0),0)</f>
        <v>101.509</v>
      </c>
      <c r="AB26" s="926">
        <f>VLOOKUP($D$3&amp;"_"&amp;AB$3,データシート2!$A:$SI,MATCH($R$2&amp;"_"&amp;$B26,データシート2!$A$1:$SI$1,0),0)</f>
        <v>101.29600000000001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9.2490000000000006</v>
      </c>
      <c r="S27" s="928">
        <f>VLOOKUP($D$3&amp;"_"&amp;S$3,データシート2!$A:$SI,MATCH($R$2&amp;"_"&amp;$C27,データシート2!$A$1:$SI$1,0),0)</f>
        <v>10.831</v>
      </c>
      <c r="T27" s="928">
        <f>VLOOKUP($D$3&amp;"_"&amp;T$3,データシート2!$A:$SI,MATCH($R$2&amp;"_"&amp;$C27,データシート2!$A$1:$SI$1,0),0)</f>
        <v>11.428000000000001</v>
      </c>
      <c r="U27" s="928">
        <f>VLOOKUP($D$3&amp;"_"&amp;U$3,データシート2!$A:$SI,MATCH($R$2&amp;"_"&amp;$C27,データシート2!$A$1:$SI$1,0),0)</f>
        <v>10.605</v>
      </c>
      <c r="V27" s="928">
        <f>VLOOKUP($D$3&amp;"_"&amp;V$3,データシート2!$A:$SI,MATCH($R$2&amp;"_"&amp;$C27,データシート2!$A$1:$SI$1,0),0)</f>
        <v>10.179</v>
      </c>
      <c r="W27" s="928">
        <f>VLOOKUP($D$3&amp;"_"&amp;W$3,データシート2!$A:$SI,MATCH($R$2&amp;"_"&amp;$C27,データシート2!$A$1:$SI$1,0),0)</f>
        <v>10.287000000000001</v>
      </c>
      <c r="X27" s="928">
        <f>VLOOKUP($D$3&amp;"_"&amp;X$3,データシート2!$A:$SI,MATCH($R$2&amp;"_"&amp;$C27,データシート2!$A$1:$SI$1,0),0)</f>
        <v>9.8019999999999996</v>
      </c>
      <c r="Y27" s="928">
        <f>VLOOKUP($D$3&amp;"_"&amp;Y$3,データシート2!$A:$SI,MATCH($R$2&amp;"_"&amp;$C27,データシート2!$A$1:$SI$1,0),0)</f>
        <v>9.7509999999999994</v>
      </c>
      <c r="Z27" s="928">
        <f>VLOOKUP($D$3&amp;"_"&amp;Z$3,データシート2!$A:$SI,MATCH($R$2&amp;"_"&amp;$C27,データシート2!$A$1:$SI$1,0),0)</f>
        <v>9.6050000000000004</v>
      </c>
      <c r="AA27" s="928">
        <f>VLOOKUP($D$3&amp;"_"&amp;AA$3,データシート2!$A:$SI,MATCH($R$2&amp;"_"&amp;$C27,データシート2!$A$1:$SI$1,0),0)</f>
        <v>8.7219999999999995</v>
      </c>
      <c r="AB27" s="929">
        <f>VLOOKUP($D$3&amp;"_"&amp;AB$3,データシート2!$A:$SI,MATCH($R$2&amp;"_"&amp;$C27,データシート2!$A$1:$SI$1,0),0)</f>
        <v>8.2110000000000003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2</v>
      </c>
      <c r="I33" s="766">
        <f>VLOOKUP($D$3&amp;"_"&amp;I$3,データシート2!$A:$SI,MATCH($G$2&amp;"_"&amp;$C33,データシート2!$A$1:$SI$1,0),0)</f>
        <v>2</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2</v>
      </c>
      <c r="M33" s="767">
        <f>VLOOKUP($D$3&amp;"_"&amp;M$3,データシート2!$A:$SI,MATCH($G$2&amp;"_"&amp;$C33,データシート2!$A$1:$SI$1,0),0)</f>
        <v>2</v>
      </c>
      <c r="N33" s="767">
        <f>VLOOKUP($D$3&amp;"_"&amp;N$3,データシート2!$A:$SI,MATCH($G$2&amp;"_"&amp;$C33,データシート2!$A$1:$SI$1,0),0)</f>
        <v>3</v>
      </c>
      <c r="O33" s="767">
        <f>VLOOKUP($D$3&amp;"_"&amp;O$3,データシート2!$A:$SI,MATCH($G$2&amp;"_"&amp;$C33,データシート2!$A$1:$SI$1,0),0)</f>
        <v>3</v>
      </c>
      <c r="P33" s="767">
        <f>VLOOKUP($D$3&amp;"_"&amp;P$3,データシート2!$A:$SI,MATCH($G$2&amp;"_"&amp;$C33,データシート2!$A$1:$SI$1,0),0)</f>
        <v>3</v>
      </c>
      <c r="Q33" s="768">
        <f>VLOOKUP($D$3&amp;"_"&amp;Q$3,データシート2!$A:$SI,MATCH($G$2&amp;"_"&amp;$C33,データシート2!$A$1:$SI$1,0),0)</f>
        <v>3</v>
      </c>
      <c r="R33" s="937">
        <f>VLOOKUP($D$3&amp;"_"&amp;R$3,データシート2!$A:$SI,MATCH($R$2&amp;"_"&amp;$C33,データシート2!$A$1:$SI$1,0),0)</f>
        <v>0</v>
      </c>
      <c r="S33" s="938">
        <f>VLOOKUP($D$3&amp;"_"&amp;S$3,データシート2!$A:$SI,MATCH($R$2&amp;"_"&amp;$C33,データシート2!$A$1:$SI$1,0),0)</f>
        <v>23.222000000000001</v>
      </c>
      <c r="T33" s="938">
        <f>VLOOKUP($D$3&amp;"_"&amp;T$3,データシート2!$A:$SI,MATCH($R$2&amp;"_"&amp;$C33,データシート2!$A$1:$SI$1,0),0)</f>
        <v>22.803000000000001</v>
      </c>
      <c r="U33" s="938">
        <f>VLOOKUP($D$3&amp;"_"&amp;U$3,データシート2!$A:$SI,MATCH($R$2&amp;"_"&amp;$C33,データシート2!$A$1:$SI$1,0),0)</f>
        <v>18.346</v>
      </c>
      <c r="V33" s="938">
        <f>VLOOKUP($D$3&amp;"_"&amp;V$3,データシート2!$A:$SI,MATCH($R$2&amp;"_"&amp;$C33,データシート2!$A$1:$SI$1,0),0)</f>
        <v>17.149000000000001</v>
      </c>
      <c r="W33" s="938">
        <f>VLOOKUP($D$3&amp;"_"&amp;W$3,データシート2!$A:$SI,MATCH($R$2&amp;"_"&amp;$C33,データシート2!$A$1:$SI$1,0),0)</f>
        <v>19.414000000000001</v>
      </c>
      <c r="X33" s="938">
        <f>VLOOKUP($D$3&amp;"_"&amp;X$3,データシート2!$A:$SI,MATCH($R$2&amp;"_"&amp;$C33,データシート2!$A$1:$SI$1,0),0)</f>
        <v>16.225000000000001</v>
      </c>
      <c r="Y33" s="938">
        <f>VLOOKUP($D$3&amp;"_"&amp;Y$3,データシート2!$A:$SI,MATCH($R$2&amp;"_"&amp;$C33,データシート2!$A$1:$SI$1,0),0)</f>
        <v>18.73</v>
      </c>
      <c r="Z33" s="938">
        <f>VLOOKUP($D$3&amp;"_"&amp;Z$3,データシート2!$A:$SI,MATCH($R$2&amp;"_"&amp;$C33,データシート2!$A$1:$SI$1,0),0)</f>
        <v>15.565</v>
      </c>
      <c r="AA33" s="938">
        <f>VLOOKUP($D$3&amp;"_"&amp;AA$3,データシート2!$A:$SI,MATCH($R$2&amp;"_"&amp;$C33,データシート2!$A$1:$SI$1,0),0)</f>
        <v>11.576000000000001</v>
      </c>
      <c r="AB33" s="939">
        <f>VLOOKUP($D$3&amp;"_"&amp;AB$3,データシート2!$A:$SI,MATCH($R$2&amp;"_"&amp;$C33,データシート2!$A$1:$SI$1,0),0)</f>
        <v>11.128</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5.4939999999999998</v>
      </c>
      <c r="S34" s="938">
        <f>VLOOKUP($D$3&amp;"_"&amp;S$3,データシート2!$A:$SI,MATCH($R$2&amp;"_"&amp;$C34,データシート2!$A$1:$SI$1,0),0)</f>
        <v>6.1710000000000003</v>
      </c>
      <c r="T34" s="938">
        <f>VLOOKUP($D$3&amp;"_"&amp;T$3,データシート2!$A:$SI,MATCH($R$2&amp;"_"&amp;$C34,データシート2!$A$1:$SI$1,0),0)</f>
        <v>4.1150000000000002</v>
      </c>
      <c r="U34" s="938">
        <f>VLOOKUP($D$3&amp;"_"&amp;U$3,データシート2!$A:$SI,MATCH($R$2&amp;"_"&amp;$C34,データシート2!$A$1:$SI$1,0),0)</f>
        <v>3.5739999999999998</v>
      </c>
      <c r="V34" s="938">
        <f>VLOOKUP($D$3&amp;"_"&amp;V$3,データシート2!$A:$SI,MATCH($R$2&amp;"_"&amp;$C34,データシート2!$A$1:$SI$1,0),0)</f>
        <v>3.4609999999999999</v>
      </c>
      <c r="W34" s="938">
        <f>VLOOKUP($D$3&amp;"_"&amp;W$3,データシート2!$A:$SI,MATCH($R$2&amp;"_"&amp;$C34,データシート2!$A$1:$SI$1,0),0)</f>
        <v>3.714</v>
      </c>
      <c r="X34" s="938">
        <f>VLOOKUP($D$3&amp;"_"&amp;X$3,データシート2!$A:$SI,MATCH($R$2&amp;"_"&amp;$C34,データシート2!$A$1:$SI$1,0),0)</f>
        <v>3.7360000000000002</v>
      </c>
      <c r="Y34" s="938">
        <f>VLOOKUP($D$3&amp;"_"&amp;Y$3,データシート2!$A:$SI,MATCH($R$2&amp;"_"&amp;$C34,データシート2!$A$1:$SI$1,0),0)</f>
        <v>3.7629999999999999</v>
      </c>
      <c r="Z34" s="938">
        <f>VLOOKUP($D$3&amp;"_"&amp;Z$3,データシート2!$A:$SI,MATCH($R$2&amp;"_"&amp;$C34,データシート2!$A$1:$SI$1,0),0)</f>
        <v>3.6539999999999999</v>
      </c>
      <c r="AA34" s="938">
        <f>VLOOKUP($D$3&amp;"_"&amp;AA$3,データシート2!$A:$SI,MATCH($R$2&amp;"_"&amp;$C34,データシート2!$A$1:$SI$1,0),0)</f>
        <v>3.3420000000000001</v>
      </c>
      <c r="AB34" s="939">
        <f>VLOOKUP($D$3&amp;"_"&amp;AB$3,データシート2!$A:$SI,MATCH($R$2&amp;"_"&amp;$C34,データシート2!$A$1:$SI$1,0),0)</f>
        <v>3.1019999999999999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39.841000000000001</v>
      </c>
      <c r="S41" s="938">
        <f>VLOOKUP($D$3&amp;"_"&amp;S$3,データシート2!$A:$SI,MATCH($R$2&amp;"_"&amp;$C41,データシート2!$A$1:$SI$1,0),0)</f>
        <v>38.774000000000001</v>
      </c>
      <c r="T41" s="938">
        <f>VLOOKUP($D$3&amp;"_"&amp;T$3,データシート2!$A:$SI,MATCH($R$2&amp;"_"&amp;$C41,データシート2!$A$1:$SI$1,0),0)</f>
        <v>41.268000000000001</v>
      </c>
      <c r="U41" s="938">
        <f>VLOOKUP($D$3&amp;"_"&amp;U$3,データシート2!$A:$SI,MATCH($R$2&amp;"_"&amp;$C41,データシート2!$A$1:$SI$1,0),0)</f>
        <v>42.625</v>
      </c>
      <c r="V41" s="938">
        <f>VLOOKUP($D$3&amp;"_"&amp;V$3,データシート2!$A:$SI,MATCH($R$2&amp;"_"&amp;$C41,データシート2!$A$1:$SI$1,0),0)</f>
        <v>43.981999999999999</v>
      </c>
      <c r="W41" s="938">
        <f>VLOOKUP($D$3&amp;"_"&amp;W$3,データシート2!$A:$SI,MATCH($R$2&amp;"_"&amp;$C41,データシート2!$A$1:$SI$1,0),0)</f>
        <v>42.4</v>
      </c>
      <c r="X41" s="938">
        <f>VLOOKUP($D$3&amp;"_"&amp;X$3,データシート2!$A:$SI,MATCH($R$2&amp;"_"&amp;$C41,データシート2!$A$1:$SI$1,0),0)</f>
        <v>42.08</v>
      </c>
      <c r="Y41" s="938">
        <f>VLOOKUP($D$3&amp;"_"&amp;Y$3,データシート2!$A:$SI,MATCH($R$2&amp;"_"&amp;$C41,データシート2!$A$1:$SI$1,0),0)</f>
        <v>41.780999999999999</v>
      </c>
      <c r="Z41" s="938">
        <f>VLOOKUP($D$3&amp;"_"&amp;Z$3,データシート2!$A:$SI,MATCH($R$2&amp;"_"&amp;$C41,データシート2!$A$1:$SI$1,0),0)</f>
        <v>42.344000000000001</v>
      </c>
      <c r="AA41" s="938">
        <f>VLOOKUP($D$3&amp;"_"&amp;AA$3,データシート2!$A:$SI,MATCH($R$2&amp;"_"&amp;$C41,データシート2!$A$1:$SI$1,0),0)</f>
        <v>40.238999999999997</v>
      </c>
      <c r="AB41" s="939">
        <f>VLOOKUP($D$3&amp;"_"&amp;AB$3,データシート2!$A:$SI,MATCH($R$2&amp;"_"&amp;$C41,データシート2!$A$1:$SI$1,0),0)</f>
        <v>38.762</v>
      </c>
    </row>
    <row r="42" spans="2:29" s="745" customFormat="1" ht="16.5" customHeight="1">
      <c r="B42" s="737"/>
      <c r="C42" s="762">
        <v>22</v>
      </c>
      <c r="D42" s="763" t="s">
        <v>553</v>
      </c>
      <c r="E42" s="762"/>
      <c r="F42" s="764"/>
      <c r="G42" s="765">
        <f>VLOOKUP($D$3&amp;"_"&amp;G$3,データシート2!$A:$SI,MATCH($G$2&amp;"_"&amp;$C42,データシート2!$A$1:$SI$1,0),0)</f>
        <v>3</v>
      </c>
      <c r="H42" s="766">
        <f>VLOOKUP($D$3&amp;"_"&amp;H$3,データシート2!$A:$SI,MATCH($G$2&amp;"_"&amp;$C42,データシート2!$A$1:$SI$1,0),0)</f>
        <v>3</v>
      </c>
      <c r="I42" s="766">
        <f>VLOOKUP($D$3&amp;"_"&amp;I$3,データシート2!$A:$SI,MATCH($G$2&amp;"_"&amp;$C42,データシート2!$A$1:$SI$1,0),0)</f>
        <v>3</v>
      </c>
      <c r="J42" s="766">
        <f>VLOOKUP($D$3&amp;"_"&amp;J$3,データシート2!$A:$SI,MATCH($G$2&amp;"_"&amp;$C42,データシート2!$A$1:$SI$1,0),0)</f>
        <v>3</v>
      </c>
      <c r="K42" s="767">
        <f>VLOOKUP($D$3&amp;"_"&amp;K$3,データシート2!$A:$SI,MATCH($G$2&amp;"_"&amp;$C42,データシート2!$A$1:$SI$1,0),0)</f>
        <v>3</v>
      </c>
      <c r="L42" s="767">
        <f>VLOOKUP($D$3&amp;"_"&amp;L$3,データシート2!$A:$SI,MATCH($G$2&amp;"_"&amp;$C42,データシート2!$A$1:$SI$1,0),0)</f>
        <v>3</v>
      </c>
      <c r="M42" s="767">
        <f>VLOOKUP($D$3&amp;"_"&amp;M$3,データシート2!$A:$SI,MATCH($G$2&amp;"_"&amp;$C42,データシート2!$A$1:$SI$1,0),0)</f>
        <v>3</v>
      </c>
      <c r="N42" s="767">
        <f>VLOOKUP($D$3&amp;"_"&amp;N$3,データシート2!$A:$SI,MATCH($G$2&amp;"_"&amp;$C42,データシート2!$A$1:$SI$1,0),0)</f>
        <v>3</v>
      </c>
      <c r="O42" s="767">
        <f>VLOOKUP($D$3&amp;"_"&amp;O$3,データシート2!$A:$SI,MATCH($G$2&amp;"_"&amp;$C42,データシート2!$A$1:$SI$1,0),0)</f>
        <v>3</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67.706999999999994</v>
      </c>
      <c r="S42" s="938">
        <f>VLOOKUP($D$3&amp;"_"&amp;S$3,データシート2!$A:$SI,MATCH($R$2&amp;"_"&amp;$C42,データシート2!$A$1:$SI$1,0),0)</f>
        <v>66.179000000000002</v>
      </c>
      <c r="T42" s="938">
        <f>VLOOKUP($D$3&amp;"_"&amp;T$3,データシート2!$A:$SI,MATCH($R$2&amp;"_"&amp;$C42,データシート2!$A$1:$SI$1,0),0)</f>
        <v>71.296999999999997</v>
      </c>
      <c r="U42" s="938">
        <f>VLOOKUP($D$3&amp;"_"&amp;U$3,データシート2!$A:$SI,MATCH($R$2&amp;"_"&amp;$C42,データシート2!$A$1:$SI$1,0),0)</f>
        <v>75.174000000000007</v>
      </c>
      <c r="V42" s="938">
        <f>VLOOKUP($D$3&amp;"_"&amp;V$3,データシート2!$A:$SI,MATCH($R$2&amp;"_"&amp;$C42,データシート2!$A$1:$SI$1,0),0)</f>
        <v>71.147999999999996</v>
      </c>
      <c r="W42" s="938">
        <f>VLOOKUP($D$3&amp;"_"&amp;W$3,データシート2!$A:$SI,MATCH($R$2&amp;"_"&amp;$C42,データシート2!$A$1:$SI$1,0),0)</f>
        <v>73.918000000000006</v>
      </c>
      <c r="X42" s="938">
        <f>VLOOKUP($D$3&amp;"_"&amp;X$3,データシート2!$A:$SI,MATCH($R$2&amp;"_"&amp;$C42,データシート2!$A$1:$SI$1,0),0)</f>
        <v>73.373999999999995</v>
      </c>
      <c r="Y42" s="938">
        <f>VLOOKUP($D$3&amp;"_"&amp;Y$3,データシート2!$A:$SI,MATCH($R$2&amp;"_"&amp;$C42,データシート2!$A$1:$SI$1,0),0)</f>
        <v>69.335999999999999</v>
      </c>
      <c r="Z42" s="938">
        <f>VLOOKUP($D$3&amp;"_"&amp;Z$3,データシート2!$A:$SI,MATCH($R$2&amp;"_"&amp;$C42,データシート2!$A$1:$SI$1,0),0)</f>
        <v>56.570999999999998</v>
      </c>
      <c r="AA42" s="938">
        <f>VLOOKUP($D$3&amp;"_"&amp;AA$3,データシート2!$A:$SI,MATCH($R$2&amp;"_"&amp;$C42,データシート2!$A$1:$SI$1,0),0)</f>
        <v>34.58</v>
      </c>
      <c r="AB42" s="939">
        <f>VLOOKUP($D$3&amp;"_"&amp;AB$3,データシート2!$A:$SI,MATCH($R$2&amp;"_"&amp;$C42,データシート2!$A$1:$SI$1,0),0)</f>
        <v>37.057000000000002</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3.6890000000000001</v>
      </c>
      <c r="S47" s="938">
        <f>VLOOKUP($D$3&amp;"_"&amp;S$3,データシート2!$A:$SI,MATCH($R$2&amp;"_"&amp;$C47,データシート2!$A$1:$SI$1,0),0)</f>
        <v>4.0010000000000003</v>
      </c>
      <c r="T47" s="938">
        <f>VLOOKUP($D$3&amp;"_"&amp;T$3,データシート2!$A:$SI,MATCH($R$2&amp;"_"&amp;$C47,データシート2!$A$1:$SI$1,0),0)</f>
        <v>4.5640000000000001</v>
      </c>
      <c r="U47" s="938">
        <f>VLOOKUP($D$3&amp;"_"&amp;U$3,データシート2!$A:$SI,MATCH($R$2&amp;"_"&amp;$C47,データシート2!$A$1:$SI$1,0),0)</f>
        <v>4.4790000000000001</v>
      </c>
      <c r="V47" s="938">
        <f>VLOOKUP($D$3&amp;"_"&amp;V$3,データシート2!$A:$SI,MATCH($R$2&amp;"_"&amp;$C47,データシート2!$A$1:$SI$1,0),0)</f>
        <v>4.2519999999999998</v>
      </c>
      <c r="W47" s="938">
        <f>VLOOKUP($D$3&amp;"_"&amp;W$3,データシート2!$A:$SI,MATCH($R$2&amp;"_"&amp;$C47,データシート2!$A$1:$SI$1,0),0)</f>
        <v>3.91</v>
      </c>
      <c r="X47" s="938">
        <f>VLOOKUP($D$3&amp;"_"&amp;X$3,データシート2!$A:$SI,MATCH($R$2&amp;"_"&amp;$C47,データシート2!$A$1:$SI$1,0),0)</f>
        <v>3.5710000000000002</v>
      </c>
      <c r="Y47" s="938">
        <f>VLOOKUP($D$3&amp;"_"&amp;Y$3,データシート2!$A:$SI,MATCH($R$2&amp;"_"&amp;$C47,データシート2!$A$1:$SI$1,0),0)</f>
        <v>3.419</v>
      </c>
      <c r="Z47" s="938">
        <f>VLOOKUP($D$3&amp;"_"&amp;Z$3,データシート2!$A:$SI,MATCH($R$2&amp;"_"&amp;$C47,データシート2!$A$1:$SI$1,0),0)</f>
        <v>3.206</v>
      </c>
      <c r="AA47" s="938">
        <f>VLOOKUP($D$3&amp;"_"&amp;AA$3,データシート2!$A:$SI,MATCH($R$2&amp;"_"&amp;$C47,データシート2!$A$1:$SI$1,0),0)</f>
        <v>3.05</v>
      </c>
      <c r="AB47" s="939">
        <f>VLOOKUP($D$3&amp;"_"&amp;AB$3,データシート2!$A:$SI,MATCH($R$2&amp;"_"&amp;$C47,データシート2!$A$1:$SI$1,0),0)</f>
        <v>3.036</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3</v>
      </c>
      <c r="K53" s="735">
        <f>VLOOKUP($D$3&amp;"_"&amp;K$3,データシート2!$A:$SI,MATCH($G$2&amp;"_"&amp;$B53,データシート2!$A$1:$SI$1,0),0)</f>
        <v>4</v>
      </c>
      <c r="L53" s="735">
        <f>VLOOKUP($D$3&amp;"_"&amp;L$3,データシート2!$A:$SI,MATCH($G$2&amp;"_"&amp;$B53,データシート2!$A$1:$SI$1,0),0)</f>
        <v>5</v>
      </c>
      <c r="M53" s="735">
        <f>VLOOKUP($D$3&amp;"_"&amp;M$3,データシート2!$A:$SI,MATCH($G$2&amp;"_"&amp;$B53,データシート2!$A$1:$SI$1,0),0)</f>
        <v>5</v>
      </c>
      <c r="N53" s="735">
        <f>VLOOKUP($D$3&amp;"_"&amp;N$3,データシート2!$A:$SI,MATCH($G$2&amp;"_"&amp;$B53,データシート2!$A$1:$SI$1,0),0)</f>
        <v>5</v>
      </c>
      <c r="O53" s="735">
        <f>VLOOKUP($D$3&amp;"_"&amp;O$3,データシート2!$A:$SI,MATCH($G$2&amp;"_"&amp;$B53,データシート2!$A$1:$SI$1,0),0)</f>
        <v>5</v>
      </c>
      <c r="P53" s="735">
        <f>VLOOKUP($D$3&amp;"_"&amp;P$3,データシート2!$A:$SI,MATCH($G$2&amp;"_"&amp;$B53,データシート2!$A$1:$SI$1,0),0)</f>
        <v>5</v>
      </c>
      <c r="Q53" s="736">
        <f>VLOOKUP($D$3&amp;"_"&amp;Q$3,データシート2!$A:$SI,MATCH($G$2&amp;"_"&amp;$B53,データシート2!$A$1:$SI$1,0),0)</f>
        <v>5</v>
      </c>
      <c r="R53" s="924">
        <f>VLOOKUP($D$3&amp;"_"&amp;R$3,データシート2!$A:$SI,MATCH($R$2&amp;"_"&amp;$B53,データシート2!$A$1:$SI$1,0),0)</f>
        <v>47.966999999999999</v>
      </c>
      <c r="S53" s="925">
        <f>VLOOKUP($D$3&amp;"_"&amp;S$3,データシート2!$A:$SI,MATCH($R$2&amp;"_"&amp;$B53,データシート2!$A$1:$SI$1,0),0)</f>
        <v>78.334000000000003</v>
      </c>
      <c r="T53" s="925">
        <f>VLOOKUP($D$3&amp;"_"&amp;T$3,データシート2!$A:$SI,MATCH($R$2&amp;"_"&amp;$B53,データシート2!$A$1:$SI$1,0),0)</f>
        <v>88.715999999999994</v>
      </c>
      <c r="U53" s="925">
        <f>VLOOKUP($D$3&amp;"_"&amp;U$3,データシート2!$A:$SI,MATCH($R$2&amp;"_"&amp;$B53,データシート2!$A$1:$SI$1,0),0)</f>
        <v>79.846999999999994</v>
      </c>
      <c r="V53" s="925">
        <f>VLOOKUP($D$3&amp;"_"&amp;V$3,データシート2!$A:$SI,MATCH($R$2&amp;"_"&amp;$B53,データシート2!$A$1:$SI$1,0),0)</f>
        <v>76.375</v>
      </c>
      <c r="W53" s="925">
        <f>VLOOKUP($D$3&amp;"_"&amp;W$3,データシート2!$A:$SI,MATCH($R$2&amp;"_"&amp;$B53,データシート2!$A$1:$SI$1,0),0)</f>
        <v>59.664000000000001</v>
      </c>
      <c r="X53" s="925">
        <f>VLOOKUP($D$3&amp;"_"&amp;X$3,データシート2!$A:$SI,MATCH($R$2&amp;"_"&amp;$B53,データシート2!$A$1:$SI$1,0),0)</f>
        <v>38.097999999999999</v>
      </c>
      <c r="Y53" s="925">
        <f>VLOOKUP($D$3&amp;"_"&amp;Y$3,データシート2!$A:$SI,MATCH($R$2&amp;"_"&amp;$B53,データシート2!$A$1:$SI$1,0),0)</f>
        <v>78.953999999999994</v>
      </c>
      <c r="Z53" s="925">
        <f>VLOOKUP($D$3&amp;"_"&amp;Z$3,データシート2!$A:$SI,MATCH($R$2&amp;"_"&amp;$B53,データシート2!$A$1:$SI$1,0),0)</f>
        <v>73.861000000000004</v>
      </c>
      <c r="AA53" s="925">
        <f>VLOOKUP($D$3&amp;"_"&amp;AA$3,データシート2!$A:$SI,MATCH($R$2&amp;"_"&amp;$B53,データシート2!$A$1:$SI$1,0),0)</f>
        <v>73.025999999999996</v>
      </c>
      <c r="AB53" s="926">
        <f>VLOOKUP($D$3&amp;"_"&amp;AB$3,データシート2!$A:$SI,MATCH($R$2&amp;"_"&amp;$B53,データシート2!$A$1:$SI$1,0),0)</f>
        <v>73.549000000000007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0.64700000000000002</v>
      </c>
      <c r="S54" s="928">
        <f>VLOOKUP($D$3&amp;"_"&amp;S$3,データシート2!$A:$SI,MATCH($R$2&amp;"_"&amp;$C54,データシート2!$A$1:$SI$1,0),0)</f>
        <v>0.46300000000000002</v>
      </c>
      <c r="T54" s="928">
        <f>VLOOKUP($D$3&amp;"_"&amp;T$3,データシート2!$A:$SI,MATCH($R$2&amp;"_"&amp;$C54,データシート2!$A$1:$SI$1,0),0)</f>
        <v>0.41499999999999998</v>
      </c>
      <c r="U54" s="928">
        <f>VLOOKUP($D$3&amp;"_"&amp;U$3,データシート2!$A:$SI,MATCH($R$2&amp;"_"&amp;$C54,データシート2!$A$1:$SI$1,0),0)</f>
        <v>0.40799999999999997</v>
      </c>
      <c r="V54" s="928">
        <f>VLOOKUP($D$3&amp;"_"&amp;V$3,データシート2!$A:$SI,MATCH($R$2&amp;"_"&amp;$C54,データシート2!$A$1:$SI$1,0),0)</f>
        <v>0.434</v>
      </c>
      <c r="W54" s="928">
        <f>VLOOKUP($D$3&amp;"_"&amp;W$3,データシート2!$A:$SI,MATCH($R$2&amp;"_"&amp;$C54,データシート2!$A$1:$SI$1,0),0)</f>
        <v>0.44500000000000001</v>
      </c>
      <c r="X54" s="928">
        <f>VLOOKUP($D$3&amp;"_"&amp;X$3,データシート2!$A:$SI,MATCH($R$2&amp;"_"&amp;$C54,データシート2!$A$1:$SI$1,0),0)</f>
        <v>0.40699999999999997</v>
      </c>
      <c r="Y54" s="928">
        <f>VLOOKUP($D$3&amp;"_"&amp;Y$3,データシート2!$A:$SI,MATCH($R$2&amp;"_"&amp;$C54,データシート2!$A$1:$SI$1,0),0)</f>
        <v>0.432</v>
      </c>
      <c r="Z54" s="928">
        <f>VLOOKUP($D$3&amp;"_"&amp;Z$3,データシート2!$A:$SI,MATCH($R$2&amp;"_"&amp;$C54,データシート2!$A$1:$SI$1,0),0)</f>
        <v>0.41199999999999998</v>
      </c>
      <c r="AA54" s="928">
        <f>VLOOKUP($D$3&amp;"_"&amp;AA$3,データシート2!$A:$SI,MATCH($R$2&amp;"_"&amp;$C54,データシート2!$A$1:$SI$1,0),0)</f>
        <v>0.34899999999999998</v>
      </c>
      <c r="AB54" s="929">
        <f>VLOOKUP($D$3&amp;"_"&amp;AB$3,データシート2!$A:$SI,MATCH($R$2&amp;"_"&amp;$C54,データシート2!$A$1:$SI$1,0),0)</f>
        <v>0.38300000000000001</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0.64700000000000002</v>
      </c>
      <c r="S55" s="979">
        <f>VLOOKUP($D$3&amp;"_"&amp;S$3,データシート2!$A:$SI,MATCH($R$2&amp;"_"&amp;$E55,データシート2!$A$1:$SI$1,0),0)</f>
        <v>0.46300000000000002</v>
      </c>
      <c r="T55" s="979">
        <f>VLOOKUP($D$3&amp;"_"&amp;T$3,データシート2!$A:$SI,MATCH($R$2&amp;"_"&amp;$E55,データシート2!$A$1:$SI$1,0),0)</f>
        <v>0.41499999999999998</v>
      </c>
      <c r="U55" s="979">
        <f>VLOOKUP($D$3&amp;"_"&amp;U$3,データシート2!$A:$SI,MATCH($R$2&amp;"_"&amp;$E55,データシート2!$A$1:$SI$1,0),0)</f>
        <v>0.40799999999999997</v>
      </c>
      <c r="V55" s="979">
        <f>VLOOKUP($D$3&amp;"_"&amp;V$3,データシート2!$A:$SI,MATCH($R$2&amp;"_"&amp;$E55,データシート2!$A$1:$SI$1,0),0)</f>
        <v>0.434</v>
      </c>
      <c r="W55" s="979">
        <f>VLOOKUP($D$3&amp;"_"&amp;W$3,データシート2!$A:$SI,MATCH($R$2&amp;"_"&amp;$E55,データシート2!$A$1:$SI$1,0),0)</f>
        <v>0.44500000000000001</v>
      </c>
      <c r="X55" s="979">
        <f>VLOOKUP($D$3&amp;"_"&amp;X$3,データシート2!$A:$SI,MATCH($R$2&amp;"_"&amp;$E55,データシート2!$A$1:$SI$1,0),0)</f>
        <v>0.40699999999999997</v>
      </c>
      <c r="Y55" s="979">
        <f>VLOOKUP($D$3&amp;"_"&amp;Y$3,データシート2!$A:$SI,MATCH($R$2&amp;"_"&amp;$E55,データシート2!$A$1:$SI$1,0),0)</f>
        <v>0.432</v>
      </c>
      <c r="Z55" s="979">
        <f>VLOOKUP($D$3&amp;"_"&amp;Z$3,データシート2!$A:$SI,MATCH($R$2&amp;"_"&amp;$E55,データシート2!$A$1:$SI$1,0),0)</f>
        <v>0.41199999999999998</v>
      </c>
      <c r="AA55" s="979">
        <f>VLOOKUP($D$3&amp;"_"&amp;AA$3,データシート2!$A:$SI,MATCH($R$2&amp;"_"&amp;$E55,データシート2!$A$1:$SI$1,0),0)</f>
        <v>0.34899999999999998</v>
      </c>
      <c r="AB55" s="980">
        <f>VLOOKUP($D$3&amp;"_"&amp;AB$3,データシート2!$A:$SI,MATCH($R$2&amp;"_"&amp;$E55,データシート2!$A$1:$SI$1,0),0)</f>
        <v>0.38300000000000001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3</v>
      </c>
      <c r="L61" s="798">
        <f>VLOOKUP($D$3&amp;"_"&amp;L$3,データシート2!$A:$SI,MATCH($G$2&amp;"_"&amp;$C61,データシート2!$A$1:$SI$1,0),0)</f>
        <v>4</v>
      </c>
      <c r="M61" s="798">
        <f>VLOOKUP($D$3&amp;"_"&amp;M$3,データシート2!$A:$SI,MATCH($G$2&amp;"_"&amp;$C61,データシート2!$A$1:$SI$1,0),0)</f>
        <v>4</v>
      </c>
      <c r="N61" s="798">
        <f>VLOOKUP($D$3&amp;"_"&amp;N$3,データシート2!$A:$SI,MATCH($G$2&amp;"_"&amp;$C61,データシート2!$A$1:$SI$1,0),0)</f>
        <v>4</v>
      </c>
      <c r="O61" s="798">
        <f>VLOOKUP($D$3&amp;"_"&amp;O$3,データシート2!$A:$SI,MATCH($G$2&amp;"_"&amp;$C61,データシート2!$A$1:$SI$1,0),0)</f>
        <v>4</v>
      </c>
      <c r="P61" s="798">
        <f>VLOOKUP($D$3&amp;"_"&amp;P$3,データシート2!$A:$SI,MATCH($G$2&amp;"_"&amp;$C61,データシート2!$A$1:$SI$1,0),0)</f>
        <v>4</v>
      </c>
      <c r="Q61" s="799">
        <f>VLOOKUP($D$3&amp;"_"&amp;Q$3,データシート2!$A:$SI,MATCH($G$2&amp;"_"&amp;$C61,データシート2!$A$1:$SI$1,0),0)</f>
        <v>4</v>
      </c>
      <c r="R61" s="943">
        <f>VLOOKUP($D$3&amp;"_"&amp;R$3,データシート2!$A:$SI,MATCH($R$2&amp;"_"&amp;$C61,データシート2!$A$1:$SI$1,0),0)</f>
        <v>47.32</v>
      </c>
      <c r="S61" s="944">
        <f>VLOOKUP($D$3&amp;"_"&amp;S$3,データシート2!$A:$SI,MATCH($R$2&amp;"_"&amp;$C61,データシート2!$A$1:$SI$1,0),0)</f>
        <v>77.870999999999995</v>
      </c>
      <c r="T61" s="944">
        <f>VLOOKUP($D$3&amp;"_"&amp;T$3,データシート2!$A:$SI,MATCH($R$2&amp;"_"&amp;$C61,データシート2!$A$1:$SI$1,0),0)</f>
        <v>88.301000000000002</v>
      </c>
      <c r="U61" s="944">
        <f>VLOOKUP($D$3&amp;"_"&amp;U$3,データシート2!$A:$SI,MATCH($R$2&amp;"_"&amp;$C61,データシート2!$A$1:$SI$1,0),0)</f>
        <v>79.438999999999993</v>
      </c>
      <c r="V61" s="944">
        <f>VLOOKUP($D$3&amp;"_"&amp;V$3,データシート2!$A:$SI,MATCH($R$2&amp;"_"&amp;$C61,データシート2!$A$1:$SI$1,0),0)</f>
        <v>75.941000000000003</v>
      </c>
      <c r="W61" s="944">
        <f>VLOOKUP($D$3&amp;"_"&amp;W$3,データシート2!$A:$SI,MATCH($R$2&amp;"_"&amp;$C61,データシート2!$A$1:$SI$1,0),0)</f>
        <v>59.219000000000001</v>
      </c>
      <c r="X61" s="944">
        <f>VLOOKUP($D$3&amp;"_"&amp;X$3,データシート2!$A:$SI,MATCH($R$2&amp;"_"&amp;$C61,データシート2!$A$1:$SI$1,0),0)</f>
        <v>37.691000000000003</v>
      </c>
      <c r="Y61" s="944">
        <f>VLOOKUP($D$3&amp;"_"&amp;Y$3,データシート2!$A:$SI,MATCH($R$2&amp;"_"&amp;$C61,データシート2!$A$1:$SI$1,0),0)</f>
        <v>78.522000000000006</v>
      </c>
      <c r="Z61" s="944">
        <f>VLOOKUP($D$3&amp;"_"&amp;Z$3,データシート2!$A:$SI,MATCH($R$2&amp;"_"&amp;$C61,データシート2!$A$1:$SI$1,0),0)</f>
        <v>73.448999999999998</v>
      </c>
      <c r="AA61" s="944">
        <f>VLOOKUP($D$3&amp;"_"&amp;AA$3,データシート2!$A:$SI,MATCH($R$2&amp;"_"&amp;$C61,データシート2!$A$1:$SI$1,0),0)</f>
        <v>72.677000000000007</v>
      </c>
      <c r="AB61" s="945">
        <f>VLOOKUP($D$3&amp;"_"&amp;AB$3,データシート2!$A:$SI,MATCH($R$2&amp;"_"&amp;$C61,データシート2!$A$1:$SI$1,0),0)</f>
        <v>73.165999999999997</v>
      </c>
    </row>
    <row r="62" spans="2:29" s="21" customFormat="1" ht="20.45" customHeight="1">
      <c r="B62" s="729" t="s">
        <v>569</v>
      </c>
      <c r="C62" s="730" t="s">
        <v>570</v>
      </c>
      <c r="D62" s="731"/>
      <c r="E62" s="732"/>
      <c r="F62" s="731"/>
      <c r="G62" s="733">
        <f>VLOOKUP($D$3&amp;"_"&amp;G$3,データシート2!$A:$SI,MATCH($G$2&amp;"_"&amp;$B62,データシート2!$A$1:$SI$1,0),0)</f>
        <v>2</v>
      </c>
      <c r="H62" s="734">
        <f>VLOOKUP($D$3&amp;"_"&amp;H$3,データシート2!$A:$SI,MATCH($G$2&amp;"_"&amp;$B62,データシート2!$A$1:$SI$1,0),0)</f>
        <v>2</v>
      </c>
      <c r="I62" s="734">
        <f>VLOOKUP($D$3&amp;"_"&amp;I$3,データシート2!$A:$SI,MATCH($G$2&amp;"_"&amp;$B62,データシート2!$A$1:$SI$1,0),0)</f>
        <v>2</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8.5649999999999995</v>
      </c>
      <c r="S62" s="925">
        <f>VLOOKUP($D$3&amp;"_"&amp;S$3,データシート2!$A:$SI,MATCH($R$2&amp;"_"&amp;$B62,データシート2!$A$1:$SI$1,0),0)</f>
        <v>9.282</v>
      </c>
      <c r="T62" s="925">
        <f>VLOOKUP($D$3&amp;"_"&amp;T$3,データシート2!$A:$SI,MATCH($R$2&amp;"_"&amp;$B62,データシート2!$A$1:$SI$1,0),0)</f>
        <v>8.5440000000000005</v>
      </c>
      <c r="U62" s="925">
        <f>VLOOKUP($D$3&amp;"_"&amp;U$3,データシート2!$A:$SI,MATCH($R$2&amp;"_"&amp;$B62,データシート2!$A$1:$SI$1,0),0)</f>
        <v>6.359</v>
      </c>
      <c r="V62" s="925">
        <f>VLOOKUP($D$3&amp;"_"&amp;V$3,データシート2!$A:$SI,MATCH($R$2&amp;"_"&amp;$B62,データシート2!$A$1:$SI$1,0),0)</f>
        <v>6.1920000000000002</v>
      </c>
      <c r="W62" s="925">
        <f>VLOOKUP($D$3&amp;"_"&amp;W$3,データシート2!$A:$SI,MATCH($R$2&amp;"_"&amp;$B62,データシート2!$A$1:$SI$1,0),0)</f>
        <v>5.9480000000000004</v>
      </c>
      <c r="X62" s="925">
        <f>VLOOKUP($D$3&amp;"_"&amp;X$3,データシート2!$A:$SI,MATCH($R$2&amp;"_"&amp;$B62,データシート2!$A$1:$SI$1,0),0)</f>
        <v>5.18</v>
      </c>
      <c r="Y62" s="925">
        <f>VLOOKUP($D$3&amp;"_"&amp;Y$3,データシート2!$A:$SI,MATCH($R$2&amp;"_"&amp;$B62,データシート2!$A$1:$SI$1,0),0)</f>
        <v>4.8479999999999999</v>
      </c>
      <c r="Z62" s="925">
        <f>VLOOKUP($D$3&amp;"_"&amp;Z$3,データシート2!$A:$SI,MATCH($R$2&amp;"_"&amp;$B62,データシート2!$A$1:$SI$1,0),0)</f>
        <v>4.867</v>
      </c>
      <c r="AA62" s="925">
        <f>VLOOKUP($D$3&amp;"_"&amp;AA$3,データシート2!$A:$SI,MATCH($R$2&amp;"_"&amp;$B62,データシート2!$A$1:$SI$1,0),0)</f>
        <v>4.4630000000000001</v>
      </c>
      <c r="AB62" s="926">
        <f>VLOOKUP($D$3&amp;"_"&amp;AB$3,データシート2!$A:$SI,MATCH($R$2&amp;"_"&amp;$B62,データシート2!$A$1:$SI$1,0),0)</f>
        <v>4.5819999999999999</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2.2679999999999998</v>
      </c>
      <c r="S63" s="928">
        <f>VLOOKUP($D$3&amp;"_"&amp;S$3,データシート2!$A:$SI,MATCH($R$2&amp;"_"&amp;$C63,データシート2!$A$1:$SI$1,0),0)</f>
        <v>2.7040000000000002</v>
      </c>
      <c r="T63" s="928">
        <f>VLOOKUP($D$3&amp;"_"&amp;T$3,データシート2!$A:$SI,MATCH($R$2&amp;"_"&amp;$C63,データシート2!$A$1:$SI$1,0),0)</f>
        <v>2.67</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6.2969999999999997</v>
      </c>
      <c r="S65" s="938">
        <f>VLOOKUP($D$3&amp;"_"&amp;S$3,データシート2!$A:$SI,MATCH($R$2&amp;"_"&amp;$C65,データシート2!$A$1:$SI$1,0),0)</f>
        <v>6.5780000000000003</v>
      </c>
      <c r="T65" s="938">
        <f>VLOOKUP($D$3&amp;"_"&amp;T$3,データシート2!$A:$SI,MATCH($R$2&amp;"_"&amp;$C65,データシート2!$A$1:$SI$1,0),0)</f>
        <v>5.8739999999999997</v>
      </c>
      <c r="U65" s="938">
        <f>VLOOKUP($D$3&amp;"_"&amp;U$3,データシート2!$A:$SI,MATCH($R$2&amp;"_"&amp;$C65,データシート2!$A$1:$SI$1,0),0)</f>
        <v>6.359</v>
      </c>
      <c r="V65" s="938">
        <f>VLOOKUP($D$3&amp;"_"&amp;V$3,データシート2!$A:$SI,MATCH($R$2&amp;"_"&amp;$C65,データシート2!$A$1:$SI$1,0),0)</f>
        <v>6.1920000000000002</v>
      </c>
      <c r="W65" s="938">
        <f>VLOOKUP($D$3&amp;"_"&amp;W$3,データシート2!$A:$SI,MATCH($R$2&amp;"_"&amp;$C65,データシート2!$A$1:$SI$1,0),0)</f>
        <v>5.9480000000000004</v>
      </c>
      <c r="X65" s="938">
        <f>VLOOKUP($D$3&amp;"_"&amp;X$3,データシート2!$A:$SI,MATCH($R$2&amp;"_"&amp;$C65,データシート2!$A$1:$SI$1,0),0)</f>
        <v>5.18</v>
      </c>
      <c r="Y65" s="938">
        <f>VLOOKUP($D$3&amp;"_"&amp;Y$3,データシート2!$A:$SI,MATCH($R$2&amp;"_"&amp;$C65,データシート2!$A$1:$SI$1,0),0)</f>
        <v>4.8479999999999999</v>
      </c>
      <c r="Z65" s="938">
        <f>VLOOKUP($D$3&amp;"_"&amp;Z$3,データシート2!$A:$SI,MATCH($R$2&amp;"_"&amp;$C65,データシート2!$A$1:$SI$1,0),0)</f>
        <v>4.867</v>
      </c>
      <c r="AA65" s="938">
        <f>VLOOKUP($D$3&amp;"_"&amp;AA$3,データシート2!$A:$SI,MATCH($R$2&amp;"_"&amp;$C65,データシート2!$A$1:$SI$1,0),0)</f>
        <v>4.4630000000000001</v>
      </c>
      <c r="AB65" s="939">
        <f>VLOOKUP($D$3&amp;"_"&amp;AB$3,データシート2!$A:$SI,MATCH($R$2&amp;"_"&amp;$C65,データシート2!$A$1:$SI$1,0),0)</f>
        <v>4.5819999999999999</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2</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1.9830000000000001</v>
      </c>
      <c r="S77" s="925">
        <f>VLOOKUP($D$3&amp;"_"&amp;S$3,データシート2!$A:$SI,MATCH($R$2&amp;"_"&amp;$B77,データシート2!$A$1:$SI$1,0),0)</f>
        <v>7.6260000000000003</v>
      </c>
      <c r="T77" s="925">
        <f>VLOOKUP($D$3&amp;"_"&amp;T$3,データシート2!$A:$SI,MATCH($R$2&amp;"_"&amp;$B77,データシート2!$A$1:$SI$1,0),0)</f>
        <v>5.1529999999999996</v>
      </c>
      <c r="U77" s="925">
        <f>VLOOKUP($D$3&amp;"_"&amp;U$3,データシート2!$A:$SI,MATCH($R$2&amp;"_"&amp;$B77,データシート2!$A$1:$SI$1,0),0)</f>
        <v>5.0039999999999996</v>
      </c>
      <c r="V77" s="925">
        <f>VLOOKUP($D$3&amp;"_"&amp;V$3,データシート2!$A:$SI,MATCH($R$2&amp;"_"&amp;$B77,データシート2!$A$1:$SI$1,0),0)</f>
        <v>4.7560000000000002</v>
      </c>
      <c r="W77" s="925">
        <f>VLOOKUP($D$3&amp;"_"&amp;W$3,データシート2!$A:$SI,MATCH($R$2&amp;"_"&amp;$B77,データシート2!$A$1:$SI$1,0),0)</f>
        <v>4.657</v>
      </c>
      <c r="X77" s="925">
        <f>VLOOKUP($D$3&amp;"_"&amp;X$3,データシート2!$A:$SI,MATCH($R$2&amp;"_"&amp;$B77,データシート2!$A$1:$SI$1,0),0)</f>
        <v>4.5960000000000001</v>
      </c>
      <c r="Y77" s="925">
        <f>VLOOKUP($D$3&amp;"_"&amp;Y$3,データシート2!$A:$SI,MATCH($R$2&amp;"_"&amp;$B77,データシート2!$A$1:$SI$1,0),0)</f>
        <v>4.6239999999999997</v>
      </c>
      <c r="Z77" s="925">
        <f>VLOOKUP($D$3&amp;"_"&amp;Z$3,データシート2!$A:$SI,MATCH($R$2&amp;"_"&amp;$B77,データシート2!$A$1:$SI$1,0),0)</f>
        <v>4.6829999999999998</v>
      </c>
      <c r="AA77" s="925">
        <f>VLOOKUP($D$3&amp;"_"&amp;AA$3,データシート2!$A:$SI,MATCH($R$2&amp;"_"&amp;$B77,データシート2!$A$1:$SI$1,0),0)</f>
        <v>4.2169999999999996</v>
      </c>
      <c r="AB77" s="926">
        <f>VLOOKUP($D$3&amp;"_"&amp;AB$3,データシート2!$A:$SI,MATCH($R$2&amp;"_"&amp;$B77,データシート2!$A$1:$SI$1,0),0)</f>
        <v>4.1950000000000003</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2</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1.9830000000000001</v>
      </c>
      <c r="S84" s="938">
        <f>VLOOKUP($D$3&amp;"_"&amp;S$3,データシート2!$A:$SI,MATCH($R$2&amp;"_"&amp;$C84,データシート2!$A$1:$SI$1,0),0)</f>
        <v>7.6260000000000003</v>
      </c>
      <c r="T84" s="938">
        <f>VLOOKUP($D$3&amp;"_"&amp;T$3,データシート2!$A:$SI,MATCH($R$2&amp;"_"&amp;$C84,データシート2!$A$1:$SI$1,0),0)</f>
        <v>5.1529999999999996</v>
      </c>
      <c r="U84" s="938">
        <f>VLOOKUP($D$3&amp;"_"&amp;U$3,データシート2!$A:$SI,MATCH($R$2&amp;"_"&amp;$C84,データシート2!$A$1:$SI$1,0),0)</f>
        <v>5.0039999999999996</v>
      </c>
      <c r="V84" s="938">
        <f>VLOOKUP($D$3&amp;"_"&amp;V$3,データシート2!$A:$SI,MATCH($R$2&amp;"_"&amp;$C84,データシート2!$A$1:$SI$1,0),0)</f>
        <v>4.7560000000000002</v>
      </c>
      <c r="W84" s="938">
        <f>VLOOKUP($D$3&amp;"_"&amp;W$3,データシート2!$A:$SI,MATCH($R$2&amp;"_"&amp;$C84,データシート2!$A$1:$SI$1,0),0)</f>
        <v>4.657</v>
      </c>
      <c r="X84" s="938">
        <f>VLOOKUP($D$3&amp;"_"&amp;X$3,データシート2!$A:$SI,MATCH($R$2&amp;"_"&amp;$C84,データシート2!$A$1:$SI$1,0),0)</f>
        <v>4.5960000000000001</v>
      </c>
      <c r="Y84" s="938">
        <f>VLOOKUP($D$3&amp;"_"&amp;Y$3,データシート2!$A:$SI,MATCH($R$2&amp;"_"&amp;$C84,データシート2!$A$1:$SI$1,0),0)</f>
        <v>4.6239999999999997</v>
      </c>
      <c r="Z84" s="938">
        <f>VLOOKUP($D$3&amp;"_"&amp;Z$3,データシート2!$A:$SI,MATCH($R$2&amp;"_"&amp;$C84,データシート2!$A$1:$SI$1,0),0)</f>
        <v>4.6829999999999998</v>
      </c>
      <c r="AA84" s="938">
        <f>VLOOKUP($D$3&amp;"_"&amp;AA$3,データシート2!$A:$SI,MATCH($R$2&amp;"_"&amp;$C84,データシート2!$A$1:$SI$1,0),0)</f>
        <v>4.2169999999999996</v>
      </c>
      <c r="AB84" s="939">
        <f>VLOOKUP($D$3&amp;"_"&amp;AB$3,データシート2!$A:$SI,MATCH($R$2&amp;"_"&amp;$C84,データシート2!$A$1:$SI$1,0),0)</f>
        <v>4.1950000000000003</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3</v>
      </c>
      <c r="H114" s="734">
        <f>VLOOKUP($D$3&amp;"_"&amp;H$3,データシート2!$A:$SI,MATCH($G$2&amp;"_"&amp;$B114,データシート2!$A$1:$SI$1,0),0)</f>
        <v>3</v>
      </c>
      <c r="I114" s="734">
        <f>VLOOKUP($D$3&amp;"_"&amp;I$3,データシート2!$A:$SI,MATCH($G$2&amp;"_"&amp;$B114,データシート2!$A$1:$SI$1,0),0)</f>
        <v>3</v>
      </c>
      <c r="J114" s="734">
        <f>VLOOKUP($D$3&amp;"_"&amp;J$3,データシート2!$A:$SI,MATCH($G$2&amp;"_"&amp;$B114,データシート2!$A$1:$SI$1,0),0)</f>
        <v>3</v>
      </c>
      <c r="K114" s="735">
        <f>VLOOKUP($D$3&amp;"_"&amp;K$3,データシート2!$A:$SI,MATCH($G$2&amp;"_"&amp;$B114,データシート2!$A$1:$SI$1,0),0)</f>
        <v>3</v>
      </c>
      <c r="L114" s="735">
        <f>VLOOKUP($D$3&amp;"_"&amp;L$3,データシート2!$A:$SI,MATCH($G$2&amp;"_"&amp;$B114,データシート2!$A$1:$SI$1,0),0)</f>
        <v>3</v>
      </c>
      <c r="M114" s="735">
        <f>VLOOKUP($D$3&amp;"_"&amp;M$3,データシート2!$A:$SI,MATCH($G$2&amp;"_"&amp;$B114,データシート2!$A$1:$SI$1,0),0)</f>
        <v>3</v>
      </c>
      <c r="N114" s="735">
        <f>VLOOKUP($D$3&amp;"_"&amp;N$3,データシート2!$A:$SI,MATCH($G$2&amp;"_"&amp;$B114,データシート2!$A$1:$SI$1,0),0)</f>
        <v>3</v>
      </c>
      <c r="O114" s="735">
        <f>VLOOKUP($D$3&amp;"_"&amp;O$3,データシート2!$A:$SI,MATCH($G$2&amp;"_"&amp;$B114,データシート2!$A$1:$SI$1,0),0)</f>
        <v>3</v>
      </c>
      <c r="P114" s="735">
        <f>VLOOKUP($D$3&amp;"_"&amp;P$3,データシート2!$A:$SI,MATCH($G$2&amp;"_"&amp;$B114,データシート2!$A$1:$SI$1,0),0)</f>
        <v>3</v>
      </c>
      <c r="Q114" s="736">
        <f>VLOOKUP($D$3&amp;"_"&amp;Q$3,データシート2!$A:$SI,MATCH($G$2&amp;"_"&amp;$B114,データシート2!$A$1:$SI$1,0),0)</f>
        <v>3</v>
      </c>
      <c r="R114" s="924">
        <f>VLOOKUP($D$3&amp;"_"&amp;R$3,データシート2!$A:$SI,MATCH($R$2&amp;"_"&amp;$B114,データシート2!$A$1:$SI$1,0),0)</f>
        <v>34.317999999999998</v>
      </c>
      <c r="S114" s="925">
        <f>VLOOKUP($D$3&amp;"_"&amp;S$3,データシート2!$A:$SI,MATCH($R$2&amp;"_"&amp;$B114,データシート2!$A$1:$SI$1,0),0)</f>
        <v>41.189</v>
      </c>
      <c r="T114" s="925">
        <f>VLOOKUP($D$3&amp;"_"&amp;T$3,データシート2!$A:$SI,MATCH($R$2&amp;"_"&amp;$B114,データシート2!$A$1:$SI$1,0),0)</f>
        <v>44.908999999999999</v>
      </c>
      <c r="U114" s="925">
        <f>VLOOKUP($D$3&amp;"_"&amp;U$3,データシート2!$A:$SI,MATCH($R$2&amp;"_"&amp;$B114,データシート2!$A$1:$SI$1,0),0)</f>
        <v>44.619</v>
      </c>
      <c r="V114" s="925">
        <f>VLOOKUP($D$3&amp;"_"&amp;V$3,データシート2!$A:$SI,MATCH($R$2&amp;"_"&amp;$B114,データシート2!$A$1:$SI$1,0),0)</f>
        <v>42.664999999999999</v>
      </c>
      <c r="W114" s="925">
        <f>VLOOKUP($D$3&amp;"_"&amp;W$3,データシート2!$A:$SI,MATCH($R$2&amp;"_"&amp;$B114,データシート2!$A$1:$SI$1,0),0)</f>
        <v>42.03</v>
      </c>
      <c r="X114" s="925">
        <f>VLOOKUP($D$3&amp;"_"&amp;X$3,データシート2!$A:$SI,MATCH($R$2&amp;"_"&amp;$B114,データシート2!$A$1:$SI$1,0),0)</f>
        <v>40.81</v>
      </c>
      <c r="Y114" s="925">
        <f>VLOOKUP($D$3&amp;"_"&amp;Y$3,データシート2!$A:$SI,MATCH($R$2&amp;"_"&amp;$B114,データシート2!$A$1:$SI$1,0),0)</f>
        <v>40.290999999999997</v>
      </c>
      <c r="Z114" s="925">
        <f>VLOOKUP($D$3&amp;"_"&amp;Z$3,データシート2!$A:$SI,MATCH($R$2&amp;"_"&amp;$B114,データシート2!$A$1:$SI$1,0),0)</f>
        <v>39.618000000000002</v>
      </c>
      <c r="AA114" s="925">
        <f>VLOOKUP($D$3&amp;"_"&amp;AA$3,データシート2!$A:$SI,MATCH($R$2&amp;"_"&amp;$B114,データシート2!$A$1:$SI$1,0),0)</f>
        <v>37.573999999999998</v>
      </c>
      <c r="AB114" s="926">
        <f>VLOOKUP($D$3&amp;"_"&amp;AB$3,データシート2!$A:$SI,MATCH($R$2&amp;"_"&amp;$B114,データシート2!$A$1:$SI$1,0),0)</f>
        <v>38.497</v>
      </c>
    </row>
    <row r="115" spans="2:28" s="745" customFormat="1" ht="16.5" customHeight="1">
      <c r="B115" s="737"/>
      <c r="C115" s="738">
        <v>81</v>
      </c>
      <c r="D115" s="739" t="s">
        <v>631</v>
      </c>
      <c r="E115" s="738"/>
      <c r="F115" s="740"/>
      <c r="G115" s="754">
        <f>VLOOKUP($D$3&amp;"_"&amp;G$3,データシート2!$A:$SI,MATCH($G$2&amp;"_"&amp;$C115,データシート2!$A$1:$SI$1,0),0)</f>
        <v>3</v>
      </c>
      <c r="H115" s="742">
        <f>VLOOKUP($D$3&amp;"_"&amp;H$3,データシート2!$A:$SI,MATCH($G$2&amp;"_"&amp;$C115,データシート2!$A$1:$SI$1,0),0)</f>
        <v>3</v>
      </c>
      <c r="I115" s="742">
        <f>VLOOKUP($D$3&amp;"_"&amp;I$3,データシート2!$A:$SI,MATCH($G$2&amp;"_"&amp;$C115,データシート2!$A$1:$SI$1,0),0)</f>
        <v>3</v>
      </c>
      <c r="J115" s="742">
        <f>VLOOKUP($D$3&amp;"_"&amp;J$3,データシート2!$A:$SI,MATCH($G$2&amp;"_"&amp;$C115,データシート2!$A$1:$SI$1,0),0)</f>
        <v>3</v>
      </c>
      <c r="K115" s="743">
        <f>VLOOKUP($D$3&amp;"_"&amp;K$3,データシート2!$A:$SI,MATCH($G$2&amp;"_"&amp;$C115,データシート2!$A$1:$SI$1,0),0)</f>
        <v>3</v>
      </c>
      <c r="L115" s="743">
        <f>VLOOKUP($D$3&amp;"_"&amp;L$3,データシート2!$A:$SI,MATCH($G$2&amp;"_"&amp;$C115,データシート2!$A$1:$SI$1,0),0)</f>
        <v>3</v>
      </c>
      <c r="M115" s="743">
        <f>VLOOKUP($D$3&amp;"_"&amp;M$3,データシート2!$A:$SI,MATCH($G$2&amp;"_"&amp;$C115,データシート2!$A$1:$SI$1,0),0)</f>
        <v>3</v>
      </c>
      <c r="N115" s="743">
        <f>VLOOKUP($D$3&amp;"_"&amp;N$3,データシート2!$A:$SI,MATCH($G$2&amp;"_"&amp;$C115,データシート2!$A$1:$SI$1,0),0)</f>
        <v>3</v>
      </c>
      <c r="O115" s="743">
        <f>VLOOKUP($D$3&amp;"_"&amp;O$3,データシート2!$A:$SI,MATCH($G$2&amp;"_"&amp;$C115,データシート2!$A$1:$SI$1,0),0)</f>
        <v>3</v>
      </c>
      <c r="P115" s="743">
        <f>VLOOKUP($D$3&amp;"_"&amp;P$3,データシート2!$A:$SI,MATCH($G$2&amp;"_"&amp;$C115,データシート2!$A$1:$SI$1,0),0)</f>
        <v>3</v>
      </c>
      <c r="Q115" s="744">
        <f>VLOOKUP($D$3&amp;"_"&amp;Q$3,データシート2!$A:$SI,MATCH($G$2&amp;"_"&amp;$C115,データシート2!$A$1:$SI$1,0),0)</f>
        <v>3</v>
      </c>
      <c r="R115" s="933">
        <f>VLOOKUP($D$3&amp;"_"&amp;R$3,データシート2!$A:$SI,MATCH($R$2&amp;"_"&amp;$C115,データシート2!$A$1:$SI$1,0),0)</f>
        <v>34.317999999999998</v>
      </c>
      <c r="S115" s="928">
        <f>VLOOKUP($D$3&amp;"_"&amp;S$3,データシート2!$A:$SI,MATCH($R$2&amp;"_"&amp;$C115,データシート2!$A$1:$SI$1,0),0)</f>
        <v>41.189</v>
      </c>
      <c r="T115" s="928">
        <f>VLOOKUP($D$3&amp;"_"&amp;T$3,データシート2!$A:$SI,MATCH($R$2&amp;"_"&amp;$C115,データシート2!$A$1:$SI$1,0),0)</f>
        <v>44.908999999999999</v>
      </c>
      <c r="U115" s="928">
        <f>VLOOKUP($D$3&amp;"_"&amp;U$3,データシート2!$A:$SI,MATCH($R$2&amp;"_"&amp;$C115,データシート2!$A$1:$SI$1,0),0)</f>
        <v>44.619</v>
      </c>
      <c r="V115" s="928">
        <f>VLOOKUP($D$3&amp;"_"&amp;V$3,データシート2!$A:$SI,MATCH($R$2&amp;"_"&amp;$C115,データシート2!$A$1:$SI$1,0),0)</f>
        <v>42.664999999999999</v>
      </c>
      <c r="W115" s="928">
        <f>VLOOKUP($D$3&amp;"_"&amp;W$3,データシート2!$A:$SI,MATCH($R$2&amp;"_"&amp;$C115,データシート2!$A$1:$SI$1,0),0)</f>
        <v>42.03</v>
      </c>
      <c r="X115" s="928">
        <f>VLOOKUP($D$3&amp;"_"&amp;X$3,データシート2!$A:$SI,MATCH($R$2&amp;"_"&amp;$C115,データシート2!$A$1:$SI$1,0),0)</f>
        <v>40.81</v>
      </c>
      <c r="Y115" s="928">
        <f>VLOOKUP($D$3&amp;"_"&amp;Y$3,データシート2!$A:$SI,MATCH($R$2&amp;"_"&amp;$C115,データシート2!$A$1:$SI$1,0),0)</f>
        <v>40.290999999999997</v>
      </c>
      <c r="Z115" s="928">
        <f>VLOOKUP($D$3&amp;"_"&amp;Z$3,データシート2!$A:$SI,MATCH($R$2&amp;"_"&amp;$C115,データシート2!$A$1:$SI$1,0),0)</f>
        <v>39.618000000000002</v>
      </c>
      <c r="AA115" s="928">
        <f>VLOOKUP($D$3&amp;"_"&amp;AA$3,データシート2!$A:$SI,MATCH($R$2&amp;"_"&amp;$C115,データシート2!$A$1:$SI$1,0),0)</f>
        <v>37.573999999999998</v>
      </c>
      <c r="AB115" s="929">
        <f>VLOOKUP($D$3&amp;"_"&amp;AB$3,データシート2!$A:$SI,MATCH($R$2&amp;"_"&amp;$C115,データシート2!$A$1:$SI$1,0),0)</f>
        <v>38.497</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4</v>
      </c>
      <c r="H117" s="734">
        <f>VLOOKUP($D$3&amp;"_"&amp;H$3,データシート2!$A:$SI,MATCH($G$2&amp;"_"&amp;$B117,データシート2!$A$1:$SI$1,0),0)</f>
        <v>4</v>
      </c>
      <c r="I117" s="734">
        <f>VLOOKUP($D$3&amp;"_"&amp;I$3,データシート2!$A:$SI,MATCH($G$2&amp;"_"&amp;$B117,データシート2!$A$1:$SI$1,0),0)</f>
        <v>4</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2</v>
      </c>
      <c r="R117" s="924">
        <f>VLOOKUP($D$3&amp;"_"&amp;R$3,データシート2!$A:$SI,MATCH($R$2&amp;"_"&amp;$B117,データシート2!$A$1:$SI$1,0),0)</f>
        <v>24.806999999999999</v>
      </c>
      <c r="S117" s="925">
        <f>VLOOKUP($D$3&amp;"_"&amp;S$3,データシート2!$A:$SI,MATCH($R$2&amp;"_"&amp;$B117,データシート2!$A$1:$SI$1,0),0)</f>
        <v>26.885999999999999</v>
      </c>
      <c r="T117" s="925">
        <f>VLOOKUP($D$3&amp;"_"&amp;T$3,データシート2!$A:$SI,MATCH($R$2&amp;"_"&amp;$B117,データシート2!$A$1:$SI$1,0),0)</f>
        <v>28.763000000000002</v>
      </c>
      <c r="U117" s="925">
        <f>VLOOKUP($D$3&amp;"_"&amp;U$3,データシート2!$A:$SI,MATCH($R$2&amp;"_"&amp;$B117,データシート2!$A$1:$SI$1,0),0)</f>
        <v>25.67</v>
      </c>
      <c r="V117" s="925">
        <f>VLOOKUP($D$3&amp;"_"&amp;V$3,データシート2!$A:$SI,MATCH($R$2&amp;"_"&amp;$B117,データシート2!$A$1:$SI$1,0),0)</f>
        <v>24.46</v>
      </c>
      <c r="W117" s="925">
        <f>VLOOKUP($D$3&amp;"_"&amp;W$3,データシート2!$A:$SI,MATCH($R$2&amp;"_"&amp;$B117,データシート2!$A$1:$SI$1,0),0)</f>
        <v>23.276</v>
      </c>
      <c r="X117" s="925">
        <f>VLOOKUP($D$3&amp;"_"&amp;X$3,データシート2!$A:$SI,MATCH($R$2&amp;"_"&amp;$B117,データシート2!$A$1:$SI$1,0),0)</f>
        <v>23.984999999999999</v>
      </c>
      <c r="Y117" s="925">
        <f>VLOOKUP($D$3&amp;"_"&amp;Y$3,データシート2!$A:$SI,MATCH($R$2&amp;"_"&amp;$B117,データシート2!$A$1:$SI$1,0),0)</f>
        <v>24.280999999999999</v>
      </c>
      <c r="Z117" s="925">
        <f>VLOOKUP($D$3&amp;"_"&amp;Z$3,データシート2!$A:$SI,MATCH($R$2&amp;"_"&amp;$B117,データシート2!$A$1:$SI$1,0),0)</f>
        <v>23.274000000000001</v>
      </c>
      <c r="AA117" s="925">
        <f>VLOOKUP($D$3&amp;"_"&amp;AA$3,データシート2!$A:$SI,MATCH($R$2&amp;"_"&amp;$B117,データシート2!$A$1:$SI$1,0),0)</f>
        <v>20.613</v>
      </c>
      <c r="AB117" s="926">
        <f>VLOOKUP($D$3&amp;"_"&amp;AB$3,データシート2!$A:$SI,MATCH($R$2&amp;"_"&amp;$B117,データシート2!$A$1:$SI$1,0),0)</f>
        <v>14.2</v>
      </c>
    </row>
    <row r="118" spans="2:28" s="745" customFormat="1" ht="16.5" customHeight="1">
      <c r="B118" s="737"/>
      <c r="C118" s="738">
        <v>83</v>
      </c>
      <c r="D118" s="739" t="s">
        <v>635</v>
      </c>
      <c r="E118" s="738"/>
      <c r="F118" s="740"/>
      <c r="G118" s="754">
        <f>VLOOKUP($D$3&amp;"_"&amp;G$3,データシート2!$A:$SI,MATCH($G$2&amp;"_"&amp;$C118,データシート2!$A$1:$SI$1,0),0)</f>
        <v>4</v>
      </c>
      <c r="H118" s="742">
        <f>VLOOKUP($D$3&amp;"_"&amp;H$3,データシート2!$A:$SI,MATCH($G$2&amp;"_"&amp;$C118,データシート2!$A$1:$SI$1,0),0)</f>
        <v>4</v>
      </c>
      <c r="I118" s="742">
        <f>VLOOKUP($D$3&amp;"_"&amp;I$3,データシート2!$A:$SI,MATCH($G$2&amp;"_"&amp;$C118,データシート2!$A$1:$SI$1,0),0)</f>
        <v>4</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2</v>
      </c>
      <c r="R118" s="933">
        <f>VLOOKUP($D$3&amp;"_"&amp;R$3,データシート2!$A:$SI,MATCH($R$2&amp;"_"&amp;$C118,データシート2!$A$1:$SI$1,0),0)</f>
        <v>24.806999999999999</v>
      </c>
      <c r="S118" s="928">
        <f>VLOOKUP($D$3&amp;"_"&amp;S$3,データシート2!$A:$SI,MATCH($R$2&amp;"_"&amp;$C118,データシート2!$A$1:$SI$1,0),0)</f>
        <v>26.885999999999999</v>
      </c>
      <c r="T118" s="928">
        <f>VLOOKUP($D$3&amp;"_"&amp;T$3,データシート2!$A:$SI,MATCH($R$2&amp;"_"&amp;$C118,データシート2!$A$1:$SI$1,0),0)</f>
        <v>28.763000000000002</v>
      </c>
      <c r="U118" s="928">
        <f>VLOOKUP($D$3&amp;"_"&amp;U$3,データシート2!$A:$SI,MATCH($R$2&amp;"_"&amp;$C118,データシート2!$A$1:$SI$1,0),0)</f>
        <v>25.67</v>
      </c>
      <c r="V118" s="928">
        <f>VLOOKUP($D$3&amp;"_"&amp;V$3,データシート2!$A:$SI,MATCH($R$2&amp;"_"&amp;$C118,データシート2!$A$1:$SI$1,0),0)</f>
        <v>24.46</v>
      </c>
      <c r="W118" s="928">
        <f>VLOOKUP($D$3&amp;"_"&amp;W$3,データシート2!$A:$SI,MATCH($R$2&amp;"_"&amp;$C118,データシート2!$A$1:$SI$1,0),0)</f>
        <v>23.276</v>
      </c>
      <c r="X118" s="928">
        <f>VLOOKUP($D$3&amp;"_"&amp;X$3,データシート2!$A:$SI,MATCH($R$2&amp;"_"&amp;$C118,データシート2!$A$1:$SI$1,0),0)</f>
        <v>23.984999999999999</v>
      </c>
      <c r="Y118" s="928">
        <f>VLOOKUP($D$3&amp;"_"&amp;Y$3,データシート2!$A:$SI,MATCH($R$2&amp;"_"&amp;$C118,データシート2!$A$1:$SI$1,0),0)</f>
        <v>24.280999999999999</v>
      </c>
      <c r="Z118" s="928">
        <f>VLOOKUP($D$3&amp;"_"&amp;Z$3,データシート2!$A:$SI,MATCH($R$2&amp;"_"&amp;$C118,データシート2!$A$1:$SI$1,0),0)</f>
        <v>23.274000000000001</v>
      </c>
      <c r="AA118" s="928">
        <f>VLOOKUP($D$3&amp;"_"&amp;AA$3,データシート2!$A:$SI,MATCH($R$2&amp;"_"&amp;$C118,データシート2!$A$1:$SI$1,0),0)</f>
        <v>20.613</v>
      </c>
      <c r="AB118" s="929">
        <f>VLOOKUP($D$3&amp;"_"&amp;AB$3,データシート2!$A:$SI,MATCH($R$2&amp;"_"&amp;$C118,データシート2!$A$1:$SI$1,0),0)</f>
        <v>14.2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63.566000000000003</v>
      </c>
      <c r="S124" s="925">
        <f>VLOOKUP($D$3&amp;"_"&amp;S$3,データシート2!$A:$SI,MATCH($R$2&amp;"_"&amp;$B124,データシート2!$A$1:$SI$1,0),0)</f>
        <v>1.3180000000000001</v>
      </c>
      <c r="T124" s="925">
        <f>VLOOKUP($D$3&amp;"_"&amp;T$3,データシート2!$A:$SI,MATCH($R$2&amp;"_"&amp;$B124,データシート2!$A$1:$SI$1,0),0)</f>
        <v>76.319999999999993</v>
      </c>
      <c r="U124" s="925">
        <f>VLOOKUP($D$3&amp;"_"&amp;U$3,データシート2!$A:$SI,MATCH($R$2&amp;"_"&amp;$B124,データシート2!$A$1:$SI$1,0),0)</f>
        <v>70.215000000000003</v>
      </c>
      <c r="V124" s="925">
        <f>VLOOKUP($D$3&amp;"_"&amp;V$3,データシート2!$A:$SI,MATCH($R$2&amp;"_"&amp;$B124,データシート2!$A$1:$SI$1,0),0)</f>
        <v>65.454999999999998</v>
      </c>
      <c r="W124" s="925">
        <f>VLOOKUP($D$3&amp;"_"&amp;W$3,データシート2!$A:$SI,MATCH($R$2&amp;"_"&amp;$B124,データシート2!$A$1:$SI$1,0),0)</f>
        <v>63.551000000000002</v>
      </c>
      <c r="X124" s="925">
        <f>VLOOKUP($D$3&amp;"_"&amp;X$3,データシート2!$A:$SI,MATCH($R$2&amp;"_"&amp;$B124,データシート2!$A$1:$SI$1,0),0)</f>
        <v>60.573999999999998</v>
      </c>
      <c r="Y124" s="925">
        <f>VLOOKUP($D$3&amp;"_"&amp;Y$3,データシート2!$A:$SI,MATCH($R$2&amp;"_"&amp;$B124,データシート2!$A$1:$SI$1,0),0)</f>
        <v>73.414000000000001</v>
      </c>
      <c r="Z124" s="925">
        <f>VLOOKUP($D$3&amp;"_"&amp;Z$3,データシート2!$A:$SI,MATCH($R$2&amp;"_"&amp;$B124,データシート2!$A$1:$SI$1,0),0)</f>
        <v>71.248999999999995</v>
      </c>
      <c r="AA124" s="925">
        <f>VLOOKUP($D$3&amp;"_"&amp;AA$3,データシート2!$A:$SI,MATCH($R$2&amp;"_"&amp;$B124,データシート2!$A$1:$SI$1,0),0)</f>
        <v>61.975999999999999</v>
      </c>
      <c r="AB124" s="926">
        <f>VLOOKUP($D$3&amp;"_"&amp;AB$3,データシート2!$A:$SI,MATCH($R$2&amp;"_"&amp;$B124,データシート2!$A$1:$SI$1,0),0)</f>
        <v>63.354999999999997</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63.566000000000003</v>
      </c>
      <c r="S125" s="941">
        <f>VLOOKUP($D$3&amp;"_"&amp;S$3,データシート2!$A:$SI,MATCH($R$2&amp;"_"&amp;$C125,データシート2!$A$1:$SI$1,0),0)</f>
        <v>1.3180000000000001</v>
      </c>
      <c r="T125" s="941">
        <f>VLOOKUP($D$3&amp;"_"&amp;T$3,データシート2!$A:$SI,MATCH($R$2&amp;"_"&amp;$C125,データシート2!$A$1:$SI$1,0),0)</f>
        <v>76.319999999999993</v>
      </c>
      <c r="U125" s="941">
        <f>VLOOKUP($D$3&amp;"_"&amp;U$3,データシート2!$A:$SI,MATCH($R$2&amp;"_"&amp;$C125,データシート2!$A$1:$SI$1,0),0)</f>
        <v>70.215000000000003</v>
      </c>
      <c r="V125" s="941">
        <f>VLOOKUP($D$3&amp;"_"&amp;V$3,データシート2!$A:$SI,MATCH($R$2&amp;"_"&amp;$C125,データシート2!$A$1:$SI$1,0),0)</f>
        <v>65.454999999999998</v>
      </c>
      <c r="W125" s="941">
        <f>VLOOKUP($D$3&amp;"_"&amp;W$3,データシート2!$A:$SI,MATCH($R$2&amp;"_"&amp;$C125,データシート2!$A$1:$SI$1,0),0)</f>
        <v>63.551000000000002</v>
      </c>
      <c r="X125" s="941">
        <f>VLOOKUP($D$3&amp;"_"&amp;X$3,データシート2!$A:$SI,MATCH($R$2&amp;"_"&amp;$C125,データシート2!$A$1:$SI$1,0),0)</f>
        <v>60.573999999999998</v>
      </c>
      <c r="Y125" s="941">
        <f>VLOOKUP($D$3&amp;"_"&amp;Y$3,データシート2!$A:$SI,MATCH($R$2&amp;"_"&amp;$C125,データシート2!$A$1:$SI$1,0),0)</f>
        <v>73.414000000000001</v>
      </c>
      <c r="Z125" s="941">
        <f>VLOOKUP($D$3&amp;"_"&amp;Z$3,データシート2!$A:$SI,MATCH($R$2&amp;"_"&amp;$C125,データシート2!$A$1:$SI$1,0),0)</f>
        <v>71.248999999999995</v>
      </c>
      <c r="AA125" s="941">
        <f>VLOOKUP($D$3&amp;"_"&amp;AA$3,データシート2!$A:$SI,MATCH($R$2&amp;"_"&amp;$C125,データシート2!$A$1:$SI$1,0),0)</f>
        <v>61.975999999999999</v>
      </c>
      <c r="AB125" s="942">
        <f>VLOOKUP($D$3&amp;"_"&amp;AB$3,データシート2!$A:$SI,MATCH($R$2&amp;"_"&amp;$C125,データシート2!$A$1:$SI$1,0),0)</f>
        <v>63.354999999999997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2025-03-04T09:29:20Z</dcterms:created>
  <dcterms:modified xsi:type="dcterms:W3CDTF">2025-03-04T09:29:20Z</dcterms:modified>
  <cp:category/>
  <cp:contentStatus/>
</cp:coreProperties>
</file>