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D9A11F-40FC-410B-AD9D-17D6AE2E93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<sst xmlns="http://schemas.openxmlformats.org/spreadsheetml/2006/main" count="16796" uniqueCount="2548">
  <si>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</si>
  <si>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</si>
  <si>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</si>
  <si>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</si>
  <si>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</si>
  <si>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</si>
  <si>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</si>
  <si>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</si>
  <si>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</si>
  <si>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</si>
  <si>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</si>
  <si>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</si>
  <si>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</si>
  <si>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</si>
  <si>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</si>
  <si>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</si>
  <si>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</si>
  <si>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</si>
  <si>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</si>
  <si>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</si>
  <si>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</si>
  <si>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</si>
  <si>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</si>
  <si>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</si>
  <si>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</si>
  <si>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</si>
  <si>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</si>
  <si>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</si>
  <si>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</si>
  <si>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</si>
  <si>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</si>
  <si>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</si>
  <si>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</si>
  <si>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</si>
  <si>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</si>
  <si>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</si>
  <si>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</si>
  <si>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</si>
  <si>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</si>
  <si>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</si>
  <si>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</si>
  <si>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</si>
  <si>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</si>
  <si>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</si>
  <si>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</si>
  <si>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</si>
  <si>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</si>
  <si>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</si>
  <si>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</si>
  <si>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</si>
  <si>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</si>
  <si>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</si>
  <si>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</si>
  <si>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</si>
  <si>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</si>
  <si>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</si>
  <si>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</si>
  <si>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</si>
  <si>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</si>
  <si>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</si>
  <si>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</si>
  <si>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</si>
  <si>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</si>
  <si>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</si>
  <si>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</si>
  <si>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</si>
  <si>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</si>
  <si>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</si>
  <si>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</si>
  <si>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</si>
  <si>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</si>
  <si>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</si>
  <si>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</si>
  <si>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</si>
  <si>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</si>
  <si>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</si>
  <si>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</si>
  <si>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</si>
  <si>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</si>
  <si>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</si>
  <si>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</si>
  <si>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</si>
  <si>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</si>
  <si>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</si>
  <si>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</si>
  <si>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</si>
  <si>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</si>
  <si>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</si>
  <si>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</si>
  <si>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</si>
  <si>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</si>
  <si>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</si>
  <si>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</si>
  <si>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</si>
  <si>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</si>
  <si>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</si>
  <si>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</si>
  <si>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</si>
  <si>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</si>
  <si>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</si>
  <si>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</si>
  <si>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</si>
  <si>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</si>
  <si>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</si>
  <si>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</si>
  <si>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</si>
  <si>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</si>
  <si>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</si>
  <si>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</si>
  <si>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</si>
  <si>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</si>
  <si>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</si>
  <si>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</si>
  <si>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</si>
  <si>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</si>
  <si>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</si>
  <si>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</si>
  <si>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</si>
  <si>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</si>
  <si>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</si>
  <si>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</si>
  <si>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</si>
  <si>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</si>
  <si>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</si>
  <si>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</si>
  <si>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</si>
  <si>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</si>
  <si>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</si>
  <si>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</si>
  <si>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</si>
  <si>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</si>
  <si>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</si>
  <si>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</si>
  <si>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</si>
  <si>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</si>
  <si>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</si>
  <si>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</si>
  <si>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</si>
  <si>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</si>
  <si>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</si>
  <si>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</si>
  <si>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</si>
  <si>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</si>
  <si>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</si>
  <si>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</si>
  <si>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</si>
  <si>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</si>
  <si>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</si>
  <si>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</si>
  <si>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</si>
  <si>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</si>
  <si>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</si>
  <si>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</si>
  <si>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</si>
  <si>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</si>
  <si>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</si>
  <si>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</si>
  <si>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</si>
  <si>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</si>
  <si>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</si>
  <si>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</si>
  <si>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</si>
  <si>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</si>
  <si>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</si>
  <si>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</si>
  <si>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</si>
  <si>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</si>
  <si>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</si>
  <si>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</si>
  <si>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</si>
  <si>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</si>
  <si>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</si>
  <si>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</si>
  <si>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</si>
  <si>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</si>
  <si>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</si>
  <si>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</si>
  <si>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</si>
  <si>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</si>
  <si>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</si>
  <si>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</si>
  <si>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</si>
  <si>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</si>
  <si>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</si>
  <si>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</si>
  <si>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</si>
  <si>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</si>
  <si>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</si>
  <si>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</si>
  <si>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</si>
  <si>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</si>
  <si>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</si>
  <si>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</si>
  <si>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</si>
  <si>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</si>
  <si>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</si>
  <si>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</si>
  <si>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</si>
  <si>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</si>
  <si>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</si>
  <si>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</si>
  <si>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</si>
  <si>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</si>
  <si>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</si>
  <si>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</si>
  <si>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</si>
  <si>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</si>
  <si>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</si>
  <si>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</si>
  <si>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</si>
  <si>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</si>
  <si>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</si>
  <si>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</si>
  <si>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</si>
  <si>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</si>
  <si>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</si>
  <si>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</si>
  <si>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</si>
  <si>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</si>
  <si>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</si>
  <si>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</si>
  <si>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</si>
  <si>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</si>
  <si>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</si>
  <si>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</si>
  <si>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</si>
  <si>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</si>
  <si>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</si>
  <si>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</si>
  <si>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</si>
  <si>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</si>
  <si>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</si>
  <si>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</si>
  <si>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</si>
  <si>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</si>
  <si>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</si>
  <si>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</si>
  <si>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</si>
  <si>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</si>
  <si>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</si>
  <si>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</si>
  <si>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</si>
  <si>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</si>
  <si>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</si>
  <si>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</si>
  <si>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</si>
  <si>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</si>
  <si>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</si>
  <si>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</si>
  <si>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</si>
  <si>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</si>
  <si>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</si>
  <si>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</si>
  <si>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</si>
  <si>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</si>
  <si>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</si>
  <si>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</si>
  <si>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</si>
  <si>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</si>
  <si>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</si>
  <si>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</si>
  <si>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</si>
  <si>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</si>
  <si>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</si>
  <si>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</si>
  <si>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</si>
  <si>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</si>
  <si>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</si>
  <si>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</si>
  <si>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</si>
  <si>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</si>
  <si>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</si>
  <si>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</si>
  <si>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</si>
  <si>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</si>
  <si>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</si>
  <si>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</si>
  <si>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</si>
  <si>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</si>
  <si>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</si>
  <si>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</si>
  <si>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</si>
  <si>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</si>
  <si>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</si>
  <si>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</si>
  <si>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</si>
  <si>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</si>
  <si>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</si>
  <si>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</si>
  <si>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</si>
  <si>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</si>
  <si>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</si>
  <si>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</si>
  <si>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</si>
  <si>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</si>
  <si>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</si>
  <si>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</si>
  <si>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</si>
  <si>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</si>
  <si>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</si>
  <si>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</si>
  <si>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</si>
  <si>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</si>
  <si>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</si>
  <si>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</si>
  <si>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</si>
  <si>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</si>
  <si>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</si>
  <si>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</si>
  <si>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</si>
  <si>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</si>
  <si>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</si>
  <si>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</si>
  <si>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</si>
  <si>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</si>
  <si>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</si>
  <si>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</si>
  <si>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</si>
  <si>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</si>
  <si>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</si>
  <si>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</si>
  <si>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</si>
  <si>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</si>
  <si>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</si>
  <si>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</si>
  <si>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</si>
  <si>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</si>
  <si>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</si>
  <si>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</si>
  <si>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</si>
  <si>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</si>
  <si>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</si>
  <si>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</si>
  <si>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</si>
  <si>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</si>
  <si>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</si>
  <si>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</si>
  <si>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</si>
  <si>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</si>
  <si>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</si>
  <si>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</si>
  <si>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</si>
  <si>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</si>
  <si>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</si>
  <si>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</si>
  <si>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</si>
  <si>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</si>
  <si>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</si>
  <si>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</si>
  <si>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</si>
  <si>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</si>
  <si>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</si>
  <si>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</si>
  <si>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</si>
  <si>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</si>
  <si>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</si>
  <si>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</si>
  <si>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</si>
  <si>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</si>
  <si>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</si>
  <si>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</si>
  <si>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</si>
  <si>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</si>
  <si>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</si>
  <si>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</si>
  <si>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</si>
  <si>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</si>
  <si>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</si>
  <si>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</si>
  <si>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</si>
  <si>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</si>
  <si>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</si>
  <si>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</si>
  <si>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</si>
  <si>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</si>
  <si>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</si>
  <si>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</si>
  <si>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</si>
  <si>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</si>
  <si>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</si>
  <si>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</si>
  <si>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</si>
  <si>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</si>
  <si>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</si>
  <si>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</si>
  <si>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</si>
  <si>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</si>
  <si>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</si>
  <si>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</si>
  <si>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</si>
  <si>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</si>
  <si>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</si>
  <si>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</si>
  <si>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</si>
  <si>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</si>
  <si>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</si>
  <si>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</si>
  <si>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</si>
  <si>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</si>
  <si>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</si>
  <si>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</si>
  <si>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</si>
  <si>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</si>
  <si>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</si>
  <si>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</si>
  <si>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</si>
  <si>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</si>
  <si>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</si>
  <si>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</si>
  <si>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</si>
  <si>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</si>
  <si>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</si>
  <si>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</si>
  <si>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</si>
  <si>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</si>
  <si>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</si>
  <si>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</si>
  <si>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</si>
  <si>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</si>
  <si>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</si>
  <si>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</si>
  <si>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</si>
  <si>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</si>
  <si>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</si>
  <si>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</si>
  <si>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</si>
  <si>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</si>
  <si>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</si>
  <si>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</si>
  <si>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</si>
  <si>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</si>
  <si>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</si>
  <si>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</si>
  <si>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</si>
  <si>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</si>
  <si>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</si>
  <si>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</si>
  <si>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</si>
  <si>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</si>
  <si>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</si>
  <si>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</si>
  <si>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</si>
  <si>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</si>
  <si>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</si>
  <si>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</si>
  <si>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</si>
  <si>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</si>
  <si>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</si>
  <si>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</si>
  <si>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</si>
  <si>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</si>
  <si>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</si>
  <si>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</si>
  <si>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</si>
  <si>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</si>
  <si>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</si>
  <si>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</si>
  <si>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</si>
  <si>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</si>
  <si>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</si>
  <si>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</si>
  <si>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</si>
  <si>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</si>
  <si>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</si>
  <si>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</si>
  <si>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</si>
  <si>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</si>
  <si>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</si>
  <si>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</si>
  <si>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</si>
  <si>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</si>
  <si>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</si>
  <si>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</si>
  <si>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</si>
  <si>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</si>
  <si>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</si>
  <si>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</si>
  <si>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</si>
  <si>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</si>
  <si>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</si>
  <si>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</si>
  <si>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</si>
  <si>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</si>
  <si>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</si>
  <si>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</si>
  <si>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</si>
  <si>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</si>
  <si>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</si>
  <si>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</si>
  <si>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</si>
  <si>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</si>
  <si>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</si>
  <si>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</si>
  <si>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</si>
  <si>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</si>
  <si>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</si>
  <si>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</si>
  <si>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</si>
  <si>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</si>
  <si>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</si>
  <si>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</si>
  <si>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</si>
  <si>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</si>
  <si>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</si>
  <si>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</si>
  <si>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</si>
  <si>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</si>
  <si>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</si>
  <si>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</si>
  <si>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</si>
  <si>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</si>
  <si>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</si>
  <si>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</si>
  <si>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</si>
  <si>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</si>
  <si>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</si>
  <si>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</si>
  <si>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</si>
  <si>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</si>
  <si>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</si>
  <si>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</si>
  <si>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</si>
  <si>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</si>
  <si>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</si>
  <si>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</si>
  <si>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</si>
  <si>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</si>
  <si>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</si>
  <si>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</si>
  <si>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</si>
  <si>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</si>
  <si>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</si>
  <si>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</si>
  <si>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</si>
  <si>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</si>
  <si>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</si>
  <si>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</si>
  <si>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</si>
  <si>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</si>
  <si>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</si>
  <si>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</si>
  <si>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</si>
  <si>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</si>
  <si>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</si>
  <si>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</si>
  <si>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</si>
  <si>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</si>
  <si>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</si>
  <si>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</si>
  <si>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</si>
  <si>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</si>
  <si>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</si>
  <si>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</si>
  <si>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</si>
  <si>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</si>
  <si>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</si>
  <si>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</si>
  <si>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</si>
  <si>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</si>
  <si>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</si>
  <si>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</si>
  <si>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</si>
  <si>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</si>
  <si>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</si>
  <si>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</si>
  <si>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</si>
  <si>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</si>
  <si>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</si>
  <si>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</si>
  <si>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</si>
  <si>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</si>
  <si>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</si>
  <si>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</si>
  <si>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</si>
  <si>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</si>
  <si>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</si>
  <si>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</si>
  <si>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</si>
  <si>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</si>
  <si>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</si>
  <si>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</si>
  <si>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</si>
  <si>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</si>
  <si>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</si>
  <si>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</si>
  <si>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</si>
  <si>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</si>
  <si>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</si>
  <si>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</si>
  <si>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</si>
  <si>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</si>
  <si>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</si>
  <si>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</si>
  <si>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</si>
  <si>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</si>
  <si>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</si>
  <si>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</si>
  <si>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</si>
  <si>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</si>
  <si>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</si>
  <si>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</si>
  <si>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</si>
  <si>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</si>
  <si>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</si>
  <si>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</si>
  <si>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</si>
  <si>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</si>
  <si>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</si>
  <si>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</si>
  <si>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</si>
  <si>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</si>
  <si>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</si>
  <si>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</si>
  <si>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</si>
  <si>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</si>
  <si>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</si>
  <si>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</si>
  <si>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</si>
  <si>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</si>
  <si>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</si>
  <si>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</si>
  <si>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</si>
  <si>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</si>
  <si>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</si>
  <si>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</si>
  <si>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</si>
  <si>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</si>
  <si>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</si>
  <si>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</si>
  <si>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</si>
  <si>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</si>
  <si>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</si>
  <si>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</si>
  <si>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</si>
  <si>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</si>
  <si>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</si>
  <si>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</si>
  <si>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</si>
  <si>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</si>
  <si>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</si>
  <si>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</si>
  <si>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</si>
  <si>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</si>
  <si>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</si>
  <si>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</si>
  <si>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</si>
  <si>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</si>
  <si>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</si>
  <si>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</si>
  <si>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</si>
  <si>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</si>
  <si>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</si>
  <si>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</si>
  <si>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</si>
  <si>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</si>
  <si>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</si>
  <si>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</si>
  <si>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</si>
  <si>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</si>
  <si>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</si>
  <si>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</si>
  <si>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</si>
  <si>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</si>
  <si>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</si>
  <si>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</si>
  <si>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</si>
  <si>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</si>
  <si>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</si>
  <si>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</si>
  <si>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</si>
  <si>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</si>
  <si>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</si>
  <si>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</si>
  <si>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</si>
  <si>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</si>
  <si>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</si>
  <si>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</si>
  <si>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</si>
  <si>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</si>
  <si>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</si>
  <si>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</si>
  <si>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</si>
  <si>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</si>
  <si>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</si>
  <si>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</si>
  <si>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</si>
  <si>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</si>
  <si>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</si>
  <si>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</si>
  <si>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</si>
  <si>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</si>
  <si>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</si>
  <si>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</si>
  <si>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</si>
  <si>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</si>
  <si>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</si>
  <si>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</si>
  <si>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</si>
  <si>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</si>
  <si>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</si>
  <si>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</si>
  <si>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</si>
  <si>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</si>
  <si>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</si>
  <si>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</si>
  <si>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</si>
  <si>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</si>
  <si>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</si>
  <si>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</si>
  <si>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</si>
  <si>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</si>
  <si>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</si>
  <si>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</si>
  <si>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</si>
  <si>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</si>
  <si>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</si>
  <si>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</si>
  <si>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</si>
  <si>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</si>
  <si>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</si>
  <si>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</si>
  <si>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</si>
  <si>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</si>
  <si>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</si>
  <si>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</si>
  <si>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</si>
  <si>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</si>
  <si>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</si>
  <si>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</si>
  <si>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</si>
  <si>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</si>
  <si>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</si>
  <si>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</si>
  <si>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</si>
  <si>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</si>
  <si>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</si>
  <si>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</si>
  <si>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</si>
  <si>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</si>
  <si>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</si>
  <si>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</si>
  <si>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</si>
  <si>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</si>
  <si>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</si>
  <si>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</si>
  <si>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</si>
  <si>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</si>
  <si>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</si>
  <si>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</si>
  <si>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</si>
  <si>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</si>
  <si>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</si>
  <si>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</si>
  <si>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</si>
  <si>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</si>
  <si>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</si>
  <si>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</si>
  <si>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</si>
  <si>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</si>
  <si>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</si>
  <si>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</si>
  <si>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</si>
  <si>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</si>
  <si>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</si>
  <si>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</si>
  <si>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</si>
  <si>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</si>
  <si>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</si>
  <si>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</si>
  <si>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</si>
  <si>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</si>
  <si>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</si>
  <si>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</si>
  <si>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</si>
  <si>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</si>
  <si>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</si>
  <si>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</si>
  <si>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</si>
  <si>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</si>
  <si>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</si>
  <si>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</si>
  <si>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</si>
  <si>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</si>
  <si>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</si>
  <si>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</si>
  <si>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</si>
  <si>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</si>
  <si>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</si>
  <si>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</si>
  <si>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</si>
  <si>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</si>
  <si>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</si>
  <si>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</si>
  <si>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</si>
  <si>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</si>
  <si>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</si>
  <si>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</si>
  <si>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</si>
  <si>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</si>
  <si>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</si>
  <si>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</si>
  <si>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</si>
  <si>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</si>
  <si>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</si>
  <si>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</si>
  <si>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</si>
  <si>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</si>
  <si>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</si>
  <si>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</si>
  <si>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</si>
  <si>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</si>
  <si>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</si>
  <si>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</si>
  <si>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</si>
  <si>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</si>
  <si>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</si>
  <si>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</si>
  <si>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</si>
  <si>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</si>
  <si>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</si>
  <si>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</si>
  <si>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</si>
  <si>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</si>
  <si>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</si>
  <si>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</si>
  <si>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</si>
  <si>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</si>
  <si>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</si>
  <si>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</si>
  <si>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</si>
  <si>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</si>
  <si>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</si>
  <si>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</si>
  <si>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</si>
  <si>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</si>
  <si>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</si>
  <si>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</si>
  <si>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</si>
  <si>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</si>
  <si>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</si>
  <si>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</si>
  <si>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</si>
  <si>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</si>
  <si>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</si>
  <si>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</si>
  <si>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</si>
  <si>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</si>
  <si>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</si>
  <si>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</si>
  <si>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</si>
  <si>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</si>
  <si>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</si>
  <si>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</si>
  <si>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</si>
  <si>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</si>
  <si>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</si>
  <si>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</si>
  <si>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</si>
  <si>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</si>
  <si>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</si>
  <si>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</si>
  <si>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</si>
  <si>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</si>
  <si>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</si>
  <si>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</si>
  <si>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</si>
  <si>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</si>
  <si>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</si>
  <si>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</si>
  <si>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</si>
  <si>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</si>
  <si>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</si>
  <si>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</si>
  <si>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</si>
  <si>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</si>
  <si>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</si>
  <si>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</si>
  <si>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</si>
  <si>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</si>
  <si>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</si>
  <si>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</si>
  <si>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</si>
  <si>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</si>
  <si>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</si>
  <si>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</si>
  <si>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</si>
  <si>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</si>
  <si>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</si>
  <si>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</si>
  <si>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</si>
  <si>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</si>
  <si>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</si>
  <si>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</si>
  <si>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</si>
  <si>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</si>
  <si>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</si>
  <si>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</si>
  <si>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</si>
  <si>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</si>
  <si>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</si>
  <si>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</si>
  <si>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</si>
  <si>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</si>
  <si>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</si>
  <si>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</si>
  <si>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</si>
  <si>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</si>
  <si>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</si>
  <si>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</si>
  <si>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</si>
  <si>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</si>
  <si>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</si>
  <si>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</si>
  <si>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</si>
  <si>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</si>
  <si>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</si>
  <si>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</si>
  <si>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</si>
  <si>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</si>
  <si>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</si>
  <si>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</si>
  <si>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</si>
  <si>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</si>
  <si>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</si>
  <si>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</si>
  <si>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</si>
  <si>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</si>
  <si>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</si>
  <si>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</si>
  <si>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</si>
  <si>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</si>
  <si>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</si>
  <si>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</si>
  <si>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</si>
  <si>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</si>
  <si>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</si>
  <si>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</si>
  <si>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</si>
  <si>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</si>
  <si>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</si>
  <si>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</si>
  <si>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</si>
  <si>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</si>
  <si>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</si>
  <si>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</si>
  <si>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</si>
  <si>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</si>
  <si>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</si>
  <si>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</si>
  <si>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</si>
  <si>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</si>
  <si>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</si>
  <si>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</si>
  <si>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</si>
  <si>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</si>
  <si>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</si>
  <si>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</si>
  <si>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</si>
  <si>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</si>
  <si>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</si>
  <si>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</si>
  <si>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</si>
  <si>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</si>
  <si>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</si>
  <si>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</si>
  <si>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</si>
  <si>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</si>
  <si>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</si>
  <si>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</si>
  <si>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</si>
  <si>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</si>
  <si>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</si>
  <si>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</si>
  <si>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</si>
  <si>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</si>
  <si>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</si>
  <si>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</si>
  <si>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</si>
  <si>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</si>
  <si>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</si>
  <si>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</si>
  <si>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</si>
  <si>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</si>
  <si>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</si>
  <si>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</si>
  <si>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</si>
  <si>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</si>
  <si>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</si>
  <si>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</si>
  <si>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</si>
  <si>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</si>
  <si>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</si>
  <si>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</si>
  <si>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</si>
  <si>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</si>
  <si>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</si>
  <si>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</si>
  <si>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</si>
  <si>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</si>
  <si>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</si>
  <si>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</si>
  <si>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</si>
  <si>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</si>
  <si>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</si>
  <si>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</si>
  <si>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</si>
  <si>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</si>
  <si>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</si>
  <si>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</si>
  <si>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</si>
  <si>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</si>
  <si>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</si>
  <si>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</si>
  <si>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</si>
  <si>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</si>
  <si>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</si>
  <si>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</si>
  <si>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</si>
  <si>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</si>
  <si>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</si>
  <si>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</si>
  <si>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</si>
  <si>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</si>
  <si>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</si>
  <si>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</si>
  <si>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</si>
  <si>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</si>
  <si>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</si>
  <si>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</si>
  <si>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</si>
  <si>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</si>
  <si>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</si>
  <si>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</si>
  <si>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</si>
  <si>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</si>
  <si>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</si>
  <si>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</si>
  <si>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</si>
  <si>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</si>
  <si>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</si>
  <si>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</si>
  <si>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</si>
  <si>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</si>
  <si>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</si>
  <si>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</si>
  <si>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</si>
  <si>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</si>
  <si>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</si>
  <si>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</si>
  <si>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</si>
  <si>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</si>
  <si>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</si>
  <si>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</si>
  <si>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</si>
  <si>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</si>
  <si>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</si>
  <si>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</si>
  <si>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</si>
  <si>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</si>
  <si>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</si>
  <si>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</si>
  <si>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</si>
  <si>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</si>
  <si>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</si>
  <si>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</si>
  <si>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</si>
  <si>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</si>
  <si>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</si>
  <si>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</si>
  <si>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</si>
  <si>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</si>
  <si>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</si>
  <si>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</si>
  <si>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</si>
  <si>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</si>
  <si>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</si>
  <si>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</si>
  <si>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</si>
  <si>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</si>
  <si>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</si>
  <si>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</si>
  <si>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</si>
  <si>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</si>
  <si>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</si>
  <si>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</si>
  <si>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</si>
  <si>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</si>
  <si>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</si>
  <si>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</si>
  <si>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</si>
  <si>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</si>
  <si>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</si>
  <si>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</si>
  <si>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</si>
  <si>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</si>
  <si>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</si>
  <si>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</si>
  <si>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</si>
  <si>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</si>
  <si>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</si>
  <si>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</si>
  <si>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</si>
  <si>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</si>
  <si>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</si>
  <si>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</si>
  <si>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</si>
  <si>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</si>
  <si>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</si>
  <si>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</si>
  <si>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</si>
  <si>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</si>
  <si>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</si>
  <si>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</si>
  <si>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</si>
  <si>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</si>
  <si>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</si>
  <si>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</si>
  <si>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</si>
  <si>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</si>
  <si>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</si>
  <si>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</si>
  <si>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</si>
  <si>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</si>
  <si>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</si>
  <si>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</si>
  <si>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</si>
  <si>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</si>
  <si>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</si>
  <si>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</si>
  <si>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</si>
  <si>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</si>
  <si>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</si>
  <si>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</si>
  <si>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</si>
  <si>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</si>
  <si>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</si>
  <si>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</si>
  <si>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</si>
  <si>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</si>
  <si>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</si>
  <si>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</si>
  <si>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</si>
  <si>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</si>
  <si>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</si>
  <si>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</si>
  <si>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</si>
  <si>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</si>
  <si>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</si>
  <si>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</si>
  <si>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</si>
  <si>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</si>
  <si>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</si>
  <si>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</si>
  <si>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</si>
  <si>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</si>
  <si>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</si>
  <si>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</si>
  <si>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</si>
  <si>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</si>
  <si>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</si>
  <si>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</si>
  <si>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</si>
  <si>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</si>
  <si>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</si>
  <si>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</si>
  <si>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</si>
  <si>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</si>
  <si>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</si>
  <si>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</si>
  <si>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</si>
  <si>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</si>
  <si>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</si>
  <si>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</si>
  <si>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</si>
  <si>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</si>
  <si>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</si>
  <si>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</si>
  <si>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</si>
  <si>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</si>
  <si>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</si>
  <si>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</si>
  <si>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</si>
  <si>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</si>
  <si>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</si>
  <si>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</si>
  <si>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</si>
  <si>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</si>
  <si>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</si>
  <si>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</si>
  <si>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</si>
  <si>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</si>
  <si>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</si>
  <si>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</si>
  <si>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</si>
  <si>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</si>
  <si>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</si>
  <si>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</si>
  <si>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</si>
  <si>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</si>
  <si>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</si>
  <si>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</si>
  <si>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</si>
  <si>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</si>
  <si>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</si>
  <si>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</si>
  <si>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</si>
  <si>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</si>
  <si>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</si>
  <si>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</si>
  <si>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</si>
  <si>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</si>
  <si>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</si>
  <si>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</si>
  <si>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</si>
  <si>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</si>
  <si>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</si>
  <si>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</si>
  <si>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</si>
  <si>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</si>
  <si>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</si>
  <si>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</si>
  <si>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</si>
  <si>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</si>
  <si>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</si>
  <si>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</si>
  <si>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</si>
  <si>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</si>
  <si>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</si>
  <si>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</si>
  <si>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</si>
  <si>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</si>
  <si>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</si>
  <si>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</si>
  <si>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</si>
  <si>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</si>
  <si>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</si>
  <si>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</si>
  <si>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</si>
  <si>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</si>
  <si>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</si>
  <si>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</si>
  <si>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</si>
  <si>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</si>
  <si>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</si>
  <si>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</si>
  <si>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</si>
  <si>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</si>
  <si>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</si>
  <si>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</si>
  <si>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</si>
  <si>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</si>
  <si>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</si>
  <si>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</si>
  <si>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</si>
  <si>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</si>
  <si>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</si>
  <si>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</si>
  <si>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</si>
  <si>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</si>
  <si>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</si>
  <si>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</si>
  <si>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</si>
  <si>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</si>
  <si>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</si>
  <si>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</si>
  <si>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</si>
  <si>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</si>
  <si>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</si>
  <si>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</si>
  <si>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</si>
  <si>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</si>
  <si>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</si>
  <si>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</si>
  <si>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</si>
  <si>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</si>
  <si>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</si>
  <si>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</si>
  <si>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</si>
  <si>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</si>
  <si>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</si>
  <si>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</si>
  <si>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</si>
  <si>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</si>
  <si>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</si>
  <si>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</si>
  <si>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</si>
  <si>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</si>
  <si>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</si>
  <si>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</si>
  <si>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</si>
  <si>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</si>
  <si>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</si>
  <si>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</si>
  <si>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</si>
  <si>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</si>
  <si>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</si>
  <si>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</si>
  <si>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</si>
  <si>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</si>
  <si>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</si>
  <si>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</si>
  <si>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</si>
  <si>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</si>
  <si>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</si>
  <si>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</si>
  <si>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</si>
  <si>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</si>
  <si>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</si>
  <si>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</si>
  <si>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</si>
  <si>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</si>
  <si>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</si>
  <si>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</si>
  <si>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</si>
  <si>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</si>
  <si>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</si>
  <si>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</si>
  <si>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</si>
  <si>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</si>
  <si>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</si>
  <si>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</si>
  <si>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</si>
  <si>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</si>
  <si>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</si>
  <si>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</si>
  <si>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</si>
  <si>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</si>
  <si>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</si>
  <si>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</si>
  <si>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</si>
  <si>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</si>
  <si>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</si>
  <si>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</si>
  <si>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</si>
  <si>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</si>
  <si>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</si>
  <si>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</si>
  <si>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</si>
  <si>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</si>
  <si>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</si>
  <si>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</si>
  <si>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</si>
  <si>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</si>
  <si>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</si>
  <si>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</si>
  <si>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</si>
  <si>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</si>
  <si>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</si>
  <si>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</si>
  <si>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</si>
  <si>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</si>
  <si>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</si>
  <si>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</si>
  <si>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</si>
  <si>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</si>
  <si>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</si>
  <si>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</si>
  <si>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</si>
  <si>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</si>
  <si>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</si>
  <si>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</si>
  <si>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</si>
  <si>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</si>
  <si>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</si>
  <si>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</si>
  <si>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</si>
  <si>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</si>
  <si>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</si>
  <si>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</si>
  <si>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</si>
  <si>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</si>
  <si>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</si>
  <si>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</si>
  <si>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</si>
  <si>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</si>
  <si>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</si>
  <si>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</si>
  <si>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</si>
  <si>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</si>
  <si>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</si>
  <si>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</si>
  <si>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</si>
  <si>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</si>
  <si>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</si>
  <si>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</si>
  <si>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</si>
  <si>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</si>
  <si>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</si>
  <si>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</si>
  <si>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</si>
  <si>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</si>
  <si>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</si>
  <si>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</si>
  <si>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</si>
  <si>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</si>
  <si>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</si>
  <si>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</si>
  <si>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</si>
  <si>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</si>
  <si>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</si>
  <si>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</si>
  <si>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</si>
  <si>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</si>
  <si>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</si>
  <si>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</si>
  <si>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</si>
  <si>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</si>
  <si>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</si>
  <si>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</si>
  <si>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</si>
  <si>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</si>
  <si>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</si>
  <si>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</si>
  <si>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</si>
  <si>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</si>
  <si>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</si>
  <si>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</si>
  <si>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</si>
  <si>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</si>
  <si>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</si>
  <si>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</si>
  <si>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</si>
  <si>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</si>
  <si>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</si>
  <si>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</si>
  <si>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</si>
  <si>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</si>
  <si>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</si>
  <si>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</si>
  <si>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</si>
  <si>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</si>
  <si>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</si>
  <si>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</si>
  <si>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</si>
  <si>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</si>
  <si>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</si>
  <si>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</si>
  <si>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</si>
  <si>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</si>
  <si>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</si>
  <si>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</si>
  <si>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</si>
  <si>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</si>
  <si>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</si>
  <si>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</si>
  <si>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</si>
  <si>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</si>
  <si>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</si>
  <si>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</si>
  <si>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</si>
  <si>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</si>
  <si>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</si>
  <si>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</si>
  <si>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</si>
  <si>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</si>
  <si>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</si>
  <si>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</si>
  <si>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</si>
  <si>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</si>
  <si>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</si>
  <si>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</si>
  <si>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</si>
  <si>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</si>
  <si>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</si>
  <si>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</si>
  <si>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</si>
  <si>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</si>
  <si>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</si>
  <si>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</si>
  <si>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</si>
  <si>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</si>
  <si>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</si>
  <si>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</si>
  <si>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</si>
  <si>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</si>
  <si>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</si>
  <si>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</si>
  <si>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</si>
  <si>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</si>
  <si>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</si>
  <si>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</si>
  <si>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</si>
  <si>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</si>
  <si>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</si>
  <si>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</si>
  <si>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</si>
  <si>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</si>
  <si>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</si>
  <si>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</si>
  <si>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</si>
  <si>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</si>
  <si>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</si>
  <si>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</si>
  <si>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</si>
  <si>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</si>
  <si>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</si>
  <si>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</si>
  <si>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</si>
  <si>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</si>
  <si>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</si>
  <si>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</si>
  <si>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</si>
  <si>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</si>
  <si>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</si>
  <si>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</si>
  <si>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</si>
  <si>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</si>
  <si>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</si>
  <si>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</si>
  <si>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</si>
  <si>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</si>
  <si>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</si>
  <si>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</si>
  <si>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</si>
  <si>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</si>
  <si>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</si>
  <si>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</si>
  <si>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</si>
  <si>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</si>
  <si>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</si>
  <si>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</si>
  <si>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</si>
  <si>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</si>
  <si>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</si>
  <si>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</si>
  <si>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</si>
  <si>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</si>
  <si>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</si>
  <si>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</si>
  <si>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</si>
  <si>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</si>
  <si>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</si>
  <si>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</si>
  <si>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</si>
  <si>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</si>
  <si>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</si>
  <si>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</si>
  <si>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</si>
  <si>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</si>
  <si>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</si>
  <si>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</si>
  <si>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</si>
  <si>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</si>
  <si>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</si>
  <si>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</si>
  <si>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</si>
  <si>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</si>
  <si>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</si>
  <si>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</si>
  <si>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</si>
  <si>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</si>
  <si>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</si>
  <si>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</si>
  <si>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</si>
  <si>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</si>
  <si>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</si>
  <si>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</si>
  <si>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</si>
  <si>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</si>
  <si>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</si>
  <si>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</si>
  <si>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</si>
  <si>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</si>
  <si>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</si>
  <si>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</si>
  <si>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</si>
  <si>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</si>
  <si>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</si>
  <si>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</si>
  <si>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</si>
  <si>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</si>
  <si>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</si>
  <si>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</si>
  <si>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</si>
  <si>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</si>
  <si>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</si>
  <si>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</si>
  <si>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</si>
  <si>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</si>
  <si>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</si>
  <si>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</si>
  <si>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</si>
  <si>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</si>
  <si>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</si>
  <si>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</si>
  <si>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</si>
  <si>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</si>
  <si>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</si>
  <si>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</si>
  <si>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</si>
  <si>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</si>
  <si>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</si>
  <si>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</si>
  <si>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</si>
  <si>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</si>
  <si>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</si>
  <si>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</si>
  <si>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</si>
  <si>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</si>
  <si>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</si>
  <si>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</si>
  <si>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</si>
  <si>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</si>
  <si>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</si>
  <si>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</si>
  <si>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</si>
  <si>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</si>
  <si>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</si>
  <si>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</si>
  <si>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</si>
  <si>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</si>
  <si>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</si>
  <si>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</si>
  <si>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</si>
  <si>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</si>
  <si>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</si>
  <si>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</si>
  <si>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</si>
  <si>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</si>
  <si>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</si>
  <si>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</si>
  <si>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</si>
  <si>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</si>
  <si>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</si>
  <si>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</si>
  <si>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</si>
  <si>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</si>
  <si>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</si>
  <si>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</si>
  <si>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</si>
  <si>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</si>
  <si>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</si>
  <si>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</si>
  <si>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</si>
  <si>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</si>
  <si>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</si>
  <si>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</si>
  <si>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</si>
  <si>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</si>
  <si>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</si>
  <si>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</si>
  <si>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</si>
  <si>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</si>
  <si>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</si>
  <si>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</si>
  <si>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</si>
  <si>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</si>
  <si>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</si>
  <si>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</si>
  <si>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</si>
  <si>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</si>
  <si>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</si>
  <si>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</si>
  <si>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</si>
  <si>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</si>
  <si>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</si>
  <si>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</si>
  <si>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</si>
  <si>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</si>
  <si>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</si>
  <si>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</si>
  <si>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</si>
  <si>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</si>
  <si>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</si>
  <si>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</si>
  <si>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</si>
  <si>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</si>
  <si>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</si>
  <si>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</si>
  <si>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</si>
  <si>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</si>
  <si>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</si>
  <si>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</si>
  <si>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</si>
  <si>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</si>
  <si>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</si>
  <si>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</si>
  <si>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</si>
  <si>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</si>
  <si>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</si>
  <si>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</si>
  <si>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</si>
  <si>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</si>
  <si>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</si>
  <si>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</si>
  <si>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</si>
  <si>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</si>
  <si>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</si>
  <si>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</si>
  <si>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</si>
  <si>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</si>
  <si>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</si>
  <si>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</si>
  <si>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</si>
  <si>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</si>
  <si>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</si>
  <si>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</si>
  <si>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</si>
  <si>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</si>
  <si>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</si>
  <si>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</si>
  <si>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</si>
  <si>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</si>
  <si>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</si>
  <si>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</si>
  <si>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</si>
  <si>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</si>
  <si>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</si>
  <si>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</si>
  <si>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</si>
  <si>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</si>
  <si>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</si>
  <si>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</si>
  <si>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</si>
  <si>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</si>
  <si>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</si>
  <si>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</si>
  <si>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</si>
  <si>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</si>
  <si>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</si>
  <si>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</si>
  <si>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</si>
  <si>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</si>
  <si>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</si>
  <si>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</si>
  <si>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</si>
  <si>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</si>
  <si>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</si>
  <si>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</si>
  <si>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</si>
  <si>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</si>
  <si>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</si>
  <si>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</si>
  <si>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</si>
  <si>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</si>
  <si>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</si>
  <si>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</si>
  <si>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</si>
  <si>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</si>
  <si>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</si>
  <si>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</si>
  <si>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</si>
  <si>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</si>
  <si>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</si>
  <si>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</si>
  <si>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</si>
  <si>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</si>
  <si>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</si>
  <si>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</si>
  <si>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</si>
  <si>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</si>
  <si>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</si>
  <si>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</si>
  <si>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</si>
  <si>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</si>
  <si>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</si>
  <si>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</si>
  <si>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</si>
  <si>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</si>
  <si>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</si>
  <si>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</si>
  <si>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</si>
  <si>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</si>
  <si>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</si>
  <si>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</si>
  <si>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</si>
  <si>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</si>
  <si>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</si>
  <si>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</si>
  <si>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</si>
  <si>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</si>
  <si>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</si>
  <si>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</si>
  <si>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</si>
  <si>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</si>
  <si>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</si>
  <si>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</si>
  <si>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</si>
  <si>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</si>
  <si>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</si>
  <si>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</si>
  <si>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</si>
  <si>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</si>
  <si>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</si>
  <si>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</si>
  <si>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</si>
  <si>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</si>
  <si>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</si>
  <si>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</si>
  <si>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</si>
  <si>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</si>
  <si>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</si>
  <si>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</si>
  <si>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</si>
  <si>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</si>
  <si>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</si>
  <si>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</si>
  <si>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</si>
  <si>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</si>
  <si>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</si>
  <si>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</si>
  <si>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</si>
  <si>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</si>
  <si>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</si>
  <si>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</si>
  <si>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</si>
  <si>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</si>
  <si>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</si>
  <si>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</si>
  <si>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</si>
  <si>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</si>
  <si>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</si>
  <si>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</si>
  <si>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</si>
  <si>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</si>
  <si>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</si>
  <si>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</si>
  <si>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</si>
  <si>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</si>
  <si>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</si>
  <si>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</si>
  <si>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</si>
  <si>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</si>
  <si>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</si>
  <si>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</si>
  <si>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</si>
  <si>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</si>
  <si>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</si>
  <si>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</si>
  <si>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</si>
  <si>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</si>
  <si>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</si>
  <si>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</si>
  <si>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</si>
  <si>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</si>
  <si>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</si>
  <si>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</si>
  <si>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</si>
  <si>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</si>
  <si>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</si>
  <si>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</si>
  <si>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</si>
  <si>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</si>
  <si>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</si>
  <si>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</si>
  <si>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</si>
  <si>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</si>
  <si>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</si>
  <si>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</si>
  <si>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</si>
  <si>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</si>
  <si>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</si>
  <si>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</si>
  <si>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</si>
  <si>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</si>
  <si>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</si>
  <si>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</si>
  <si>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</si>
  <si>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</si>
  <si>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</si>
  <si>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</si>
  <si>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</si>
  <si>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</si>
  <si>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</si>
  <si>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</si>
  <si>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</si>
  <si>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</si>
  <si>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</si>
  <si>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</si>
  <si>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</si>
  <si>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</si>
  <si>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</si>
  <si>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</si>
  <si>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</si>
  <si>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</si>
  <si>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</si>
  <si>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</si>
  <si>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</si>
  <si>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</si>
  <si>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</si>
  <si>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</si>
  <si>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</si>
  <si>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</si>
  <si>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</si>
  <si>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</si>
  <si>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</si>
  <si>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</si>
  <si>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</si>
  <si>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</si>
  <si>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</si>
  <si>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</si>
  <si>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</si>
  <si>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</si>
  <si>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</si>
  <si>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</si>
  <si>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</si>
  <si>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</si>
  <si>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</si>
  <si>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</si>
  <si>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</si>
  <si>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</si>
  <si>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</si>
  <si>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</si>
  <si>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</si>
  <si>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</si>
  <si>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</si>
  <si>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</si>
  <si>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</si>
  <si>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</si>
  <si>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</si>
  <si>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</si>
  <si>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</si>
  <si>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</si>
  <si>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</si>
  <si>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</si>
  <si>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</si>
  <si>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</si>
  <si>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</si>
  <si>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</si>
  <si>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</si>
  <si>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</si>
  <si>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</si>
  <si>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</si>
  <si>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</si>
  <si>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</si>
  <si>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</si>
  <si>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</si>
  <si>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</si>
  <si>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</si>
  <si>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</si>
  <si>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</si>
  <si>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</si>
  <si>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</si>
  <si>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</si>
  <si>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</si>
  <si>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</si>
  <si>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</si>
  <si>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</si>
  <si>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</si>
  <si>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</si>
  <si>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</si>
  <si>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</si>
  <si>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</si>
  <si>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</si>
  <si>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</si>
  <si>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</si>
  <si>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</si>
  <si>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</si>
  <si>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</si>
  <si>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</si>
  <si>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</si>
  <si>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</si>
  <si>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</si>
  <si>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</si>
  <si>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</si>
  <si>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</si>
  <si>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</si>
  <si>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</si>
  <si>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</si>
  <si>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</si>
  <si>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</si>
  <si>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</si>
  <si>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</si>
  <si>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</si>
  <si>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</si>
  <si>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</si>
  <si>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</si>
  <si>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</si>
  <si>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</si>
  <si>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</si>
  <si>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</si>
  <si>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</si>
  <si>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</si>
  <si>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</si>
  <si>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</si>
  <si>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</si>
  <si>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</si>
  <si>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</si>
  <si>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</si>
  <si>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</si>
  <si>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</si>
  <si>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</si>
  <si>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</si>
  <si>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</si>
  <si>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</si>
  <si>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</si>
  <si>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</si>
  <si>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</si>
  <si>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</si>
  <si>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</si>
  <si>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</si>
  <si>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</si>
  <si>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</si>
  <si>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</si>
  <si>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</si>
  <si>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</si>
  <si>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</si>
  <si>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</si>
  <si>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</si>
  <si>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</si>
  <si>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</si>
  <si>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</si>
  <si>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</si>
  <si>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</si>
  <si>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</si>
  <si>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</si>
  <si>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</si>
  <si>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</si>
  <si>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</si>
  <si>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</si>
  <si>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</si>
  <si>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</si>
  <si>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</si>
  <si>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</si>
  <si>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</si>
  <si>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</si>
  <si>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</si>
  <si>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</si>
  <si>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</si>
  <si>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</si>
  <si>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</si>
  <si>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</si>
  <si>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</si>
  <si>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</si>
  <si>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</si>
  <si>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</si>
  <si>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</si>
  <si>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</si>
  <si>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</si>
  <si>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</si>
  <si>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</si>
  <si>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</si>
  <si>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</si>
  <si>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</si>
  <si>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</si>
  <si>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</si>
  <si>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</si>
  <si>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</si>
  <si>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</si>
  <si>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</si>
  <si>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</si>
  <si>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</si>
  <si>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</si>
  <si>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</si>
  <si>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</si>
  <si>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</si>
  <si>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</si>
  <si>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</si>
  <si>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</si>
  <si>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</si>
  <si>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</si>
  <si>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</si>
  <si>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</si>
  <si>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</si>
  <si>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</si>
  <si>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</si>
  <si>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</si>
  <si>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</si>
  <si>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</si>
  <si>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</si>
  <si>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</si>
  <si>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</si>
  <si>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</si>
  <si>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</si>
  <si>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</si>
  <si>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</si>
  <si>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</si>
  <si>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</si>
  <si>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</si>
  <si>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</si>
  <si>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</si>
  <si>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</si>
  <si>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</si>
  <si>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</si>
  <si>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</si>
  <si>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</si>
  <si>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</si>
  <si>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</si>
  <si>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</si>
  <si>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</si>
  <si>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</si>
  <si>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</si>
  <si>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</si>
  <si>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</si>
  <si>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</si>
  <si>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</si>
  <si>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</si>
  <si>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</si>
  <si>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</si>
  <si>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</si>
  <si>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</si>
  <si>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</si>
  <si>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</si>
  <si>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</si>
  <si>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</si>
  <si>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</si>
  <si>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</si>
  <si>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</si>
  <si>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</si>
  <si>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</si>
  <si>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</si>
  <si>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</si>
  <si>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</si>
  <si>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</si>
  <si>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</si>
  <si>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</si>
  <si>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</si>
  <si>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</si>
  <si>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</si>
  <si>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</si>
  <si>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</si>
  <si>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</si>
  <si>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</si>
  <si>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</si>
  <si>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</si>
  <si>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</si>
  <si>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</si>
  <si>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</si>
  <si>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</si>
  <si>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</si>
  <si>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</si>
  <si>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</si>
  <si>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</si>
  <si>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</si>
  <si>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</si>
  <si>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</si>
  <si>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</si>
  <si>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</si>
  <si>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</si>
  <si>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</si>
  <si>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</si>
  <si>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</si>
  <si>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</si>
  <si>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</si>
  <si>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</si>
  <si>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</si>
  <si>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</si>
  <si>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</si>
  <si>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</si>
  <si>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</si>
  <si>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</si>
  <si>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</si>
  <si>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</si>
  <si>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</si>
  <si>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</si>
  <si>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</si>
  <si>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</si>
  <si>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</si>
  <si>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</si>
  <si>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</si>
  <si>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</si>
  <si>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</si>
  <si>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</si>
  <si>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</si>
  <si>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</si>
  <si>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</si>
  <si>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</si>
  <si>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</si>
  <si>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</si>
  <si>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</si>
  <si>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</si>
  <si>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</si>
  <si>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</si>
  <si>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</si>
  <si>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</si>
  <si>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</si>
  <si>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</si>
  <si>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</si>
  <si>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</si>
  <si>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</si>
  <si>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</si>
  <si>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</si>
  <si>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</si>
  <si>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</si>
  <si>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</si>
  <si>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</si>
  <si>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</si>
  <si>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</si>
  <si>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</si>
  <si>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</si>
  <si>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</si>
  <si>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</si>
  <si>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</si>
  <si>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</si>
  <si>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</si>
  <si>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</si>
  <si>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</si>
  <si>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</si>
  <si>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</si>
  <si>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</si>
  <si>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</si>
  <si>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</si>
  <si>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</si>
  <si>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</si>
  <si>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</si>
  <si>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</si>
  <si>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</si>
  <si>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</si>
  <si>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</si>
  <si>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</si>
  <si>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</si>
  <si>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</si>
  <si>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</si>
  <si>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</si>
  <si>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</si>
  <si>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</si>
  <si>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</si>
  <si>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</si>
  <si>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</si>
  <si>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</si>
  <si>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</si>
  <si>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</si>
  <si>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</si>
  <si>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</si>
  <si>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</si>
  <si>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</si>
  <si>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</si>
  <si>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</si>
  <si>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</si>
  <si>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</si>
  <si>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</si>
  <si>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</si>
  <si>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</si>
  <si>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</si>
  <si>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</si>
  <si>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</si>
  <si>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</si>
  <si>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</si>
  <si>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</si>
  <si>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</si>
  <si>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</si>
  <si>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</si>
  <si>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</si>
  <si>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</si>
  <si>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</si>
  <si>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</si>
  <si>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</si>
  <si>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</si>
  <si>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</si>
  <si>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</si>
  <si>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</si>
  <si>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</si>
  <si>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</si>
  <si>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</si>
  <si>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</si>
  <si>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</si>
  <si>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</si>
  <si>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</si>
  <si>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</si>
  <si>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</si>
  <si>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</si>
  <si>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</si>
  <si>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</si>
  <si>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</si>
  <si>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</si>
  <si>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</si>
  <si>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</si>
  <si>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</si>
  <si>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</si>
  <si>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</si>
  <si>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</si>
  <si>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</si>
  <si>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</si>
  <si>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</si>
  <si>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</si>
  <si>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</si>
  <si>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</si>
  <si>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</si>
  <si>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</si>
  <si>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</si>
  <si>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</si>
  <si>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</si>
  <si>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</si>
  <si>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</si>
  <si>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</si>
  <si>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</si>
  <si>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</si>
  <si>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</si>
  <si>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</si>
  <si>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</si>
  <si>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</si>
  <si>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</si>
  <si>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</si>
  <si>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</si>
  <si>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</si>
  <si>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</si>
  <si>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</si>
  <si>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</si>
  <si>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</si>
  <si>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</si>
  <si>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</si>
  <si>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</si>
  <si>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</si>
  <si>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</si>
  <si>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</si>
  <si>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</si>
  <si>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</si>
  <si>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</si>
  <si>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</si>
  <si>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</si>
  <si>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</si>
  <si>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</si>
  <si>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</si>
  <si>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</si>
  <si>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</si>
  <si>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</si>
  <si>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</si>
  <si>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</si>
  <si>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</si>
  <si>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</si>
  <si>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</si>
  <si>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</si>
  <si>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</si>
  <si>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</si>
  <si>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</si>
  <si>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</si>
  <si>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</si>
  <si>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</si>
  <si>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</si>
  <si>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</si>
  <si>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</si>
  <si>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</si>
  <si>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</si>
  <si>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</si>
  <si>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</si>
  <si>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</si>
  <si>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</si>
  <si>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</si>
  <si>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</si>
  <si>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</si>
  <si>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</si>
  <si>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</si>
  <si>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</si>
  <si>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</si>
  <si>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</si>
  <si>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</si>
  <si>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</si>
  <si>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</si>
  <si>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</si>
  <si>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</si>
  <si>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</si>
  <si>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</si>
  <si>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</si>
  <si>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</si>
  <si>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</si>
  <si>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</si>
  <si>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</si>
  <si>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</si>
  <si>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</si>
  <si>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</si>
  <si>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</si>
  <si>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</si>
  <si>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</si>
  <si>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</si>
  <si>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</si>
  <si>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</si>
  <si>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</si>
  <si>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</si>
  <si>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</si>
  <si>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</si>
  <si>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</si>
  <si>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</si>
  <si>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</si>
  <si>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</si>
  <si>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</si>
  <si>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</si>
  <si>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</si>
  <si>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</si>
  <si>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</si>
  <si>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</si>
  <si>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</si>
  <si>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</si>
  <si>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</si>
  <si>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</si>
  <si>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</si>
  <si>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</si>
  <si>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</si>
  <si>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</si>
  <si>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</si>
  <si>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</si>
  <si>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</si>
  <si>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</si>
  <si>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</si>
  <si>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</si>
  <si>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</si>
  <si>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</si>
  <si>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</si>
  <si>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</si>
  <si>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</si>
  <si>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</si>
  <si>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</si>
  <si>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</si>
  <si>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</si>
  <si>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</si>
  <si>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</si>
  <si>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</si>
  <si>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</si>
  <si>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</si>
  <si>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</si>
  <si>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</si>
  <si>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</si>
  <si>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</si>
  <si>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</si>
  <si>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</si>
  <si>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</si>
  <si>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</si>
  <si>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</si>
  <si>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</si>
  <si>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</si>
  <si>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</si>
  <si>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</si>
  <si>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</si>
  <si>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</si>
  <si>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</si>
  <si>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</si>
  <si>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</si>
  <si>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</si>
  <si>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</si>
  <si>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</si>
  <si>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</si>
  <si>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</si>
  <si>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</si>
  <si>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</si>
  <si>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</si>
  <si>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</si>
  <si>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</si>
  <si>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</si>
  <si>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</si>
  <si>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</si>
  <si>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</si>
  <si>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</si>
  <si>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</si>
  <si>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</si>
  <si>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</si>
  <si>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</si>
  <si>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</si>
  <si>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</si>
  <si>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</si>
  <si>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</si>
  <si>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</si>
  <si>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</si>
  <si>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</si>
  <si>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</si>
  <si>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</si>
  <si>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</si>
  <si>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</si>
  <si>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</si>
  <si>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</si>
  <si>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</si>
  <si>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</si>
  <si>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</si>
  <si>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</si>
  <si>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</si>
  <si>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</si>
  <si>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</si>
  <si>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</si>
  <si>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</si>
  <si>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</si>
  <si>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</si>
  <si>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</si>
  <si>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</si>
  <si>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</si>
  <si>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</si>
  <si>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</si>
  <si>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</si>
  <si>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</si>
  <si>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</si>
  <si>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</si>
  <si>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</si>
  <si>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</si>
  <si>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</si>
  <si>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</si>
  <si>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</si>
  <si>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</si>
  <si>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</si>
  <si>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</si>
  <si>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</si>
  <si>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</si>
  <si>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</si>
  <si>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</si>
  <si>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</si>
  <si>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</si>
  <si>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</si>
  <si>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</si>
  <si>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</si>
  <si>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</si>
  <si>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</si>
  <si>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</si>
  <si>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</si>
  <si>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</si>
  <si>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</si>
  <si>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</si>
  <si>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</si>
  <si>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</si>
  <si>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</si>
  <si>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</si>
  <si>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</si>
  <si>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</si>
  <si>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</si>
  <si>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</si>
  <si>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</si>
  <si>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</si>
  <si>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</si>
  <si>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</si>
  <si>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</si>
  <si>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</si>
  <si>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</si>
  <si>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</si>
  <si>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</si>
  <si>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</si>
  <si>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</si>
  <si>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</si>
  <si>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</si>
  <si>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</si>
  <si>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</si>
  <si>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</si>
  <si>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</si>
  <si>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</si>
  <si>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</si>
  <si>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</si>
  <si>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</si>
  <si>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</si>
  <si>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</si>
  <si>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</si>
  <si>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</si>
  <si>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</si>
  <si>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</si>
  <si>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</si>
  <si>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</si>
  <si>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</si>
  <si>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</si>
  <si>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</si>
  <si>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</si>
  <si>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</si>
  <si>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</si>
  <si>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</si>
  <si>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</si>
  <si>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</si>
  <si>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</si>
  <si>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</si>
  <si>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</si>
  <si>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</si>
  <si>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13115_令和7年度</t>
  </si>
  <si>
    <t>13115_令和8年度</t>
  </si>
  <si>
    <t>13115_令和9年度</t>
  </si>
  <si>
    <t>13115_令和10年度</t>
  </si>
  <si>
    <t>13115_令和11年度</t>
  </si>
  <si>
    <t>13115_令和12年度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</si>
</sst>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46.190984499891478</c:v>
                </c:pt>
                <c:pt idx="1">
                  <c:v>48.202662416457883</c:v>
                </c:pt>
                <c:pt idx="2">
                  <c:v>48.635814742222287</c:v>
                </c:pt>
                <c:pt idx="3">
                  <c:v>53.433226925276443</c:v>
                </c:pt>
                <c:pt idx="4">
                  <c:v>56.817572322947647</c:v>
                </c:pt>
                <c:pt idx="5">
                  <c:v>53.730827080695441</c:v>
                </c:pt>
                <c:pt idx="6">
                  <c:v>56.979233107004433</c:v>
                </c:pt>
                <c:pt idx="7">
                  <c:v>70.341105064729732</c:v>
                </c:pt>
                <c:pt idx="8">
                  <c:v>74.223104825925176</c:v>
                </c:pt>
                <c:pt idx="9">
                  <c:v>76.481708566528027</c:v>
                </c:pt>
                <c:pt idx="10">
                  <c:v>80.114276188915099</c:v>
                </c:pt>
                <c:pt idx="11">
                  <c:v>75.424701452408797</c:v>
                </c:pt>
                <c:pt idx="12">
                  <c:v>71.406292236096135</c:v>
                </c:pt>
                <c:pt idx="13">
                  <c:v>78.455448229366056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331.81813810192523</c:v>
                </c:pt>
                <c:pt idx="1">
                  <c:v>328.5975491541513</c:v>
                </c:pt>
                <c:pt idx="2">
                  <c:v>325.26345096039478</c:v>
                </c:pt>
                <c:pt idx="3">
                  <c:v>326.25681527484062</c:v>
                </c:pt>
                <c:pt idx="4">
                  <c:v>317.67772692784547</c:v>
                </c:pt>
                <c:pt idx="5">
                  <c:v>306.19310618447798</c:v>
                </c:pt>
                <c:pt idx="6">
                  <c:v>303.94266119016692</c:v>
                </c:pt>
                <c:pt idx="7">
                  <c:v>297.89669048665695</c:v>
                </c:pt>
                <c:pt idx="8">
                  <c:v>292.61529590584217</c:v>
                </c:pt>
                <c:pt idx="9">
                  <c:v>285.49274967153252</c:v>
                </c:pt>
                <c:pt idx="10">
                  <c:v>279.37980146004759</c:v>
                </c:pt>
                <c:pt idx="11">
                  <c:v>251.70874182314714</c:v>
                </c:pt>
                <c:pt idx="12">
                  <c:v>248.8626270350623</c:v>
                </c:pt>
                <c:pt idx="13">
                  <c:v>255.45656932214231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729.35282162926535</c:v>
                </c:pt>
                <c:pt idx="1">
                  <c:v>738.05964652954435</c:v>
                </c:pt>
                <c:pt idx="2">
                  <c:v>855.27736793775637</c:v>
                </c:pt>
                <c:pt idx="3">
                  <c:v>927.21003045612815</c:v>
                </c:pt>
                <c:pt idx="4">
                  <c:v>893.22016479756303</c:v>
                </c:pt>
                <c:pt idx="5">
                  <c:v>809.78979481533918</c:v>
                </c:pt>
                <c:pt idx="6">
                  <c:v>817.97040320853296</c:v>
                </c:pt>
                <c:pt idx="7">
                  <c:v>786.49488431870509</c:v>
                </c:pt>
                <c:pt idx="8">
                  <c:v>814.03442409616343</c:v>
                </c:pt>
                <c:pt idx="9">
                  <c:v>783.24475311785523</c:v>
                </c:pt>
                <c:pt idx="10">
                  <c:v>742.90446172044608</c:v>
                </c:pt>
                <c:pt idx="11">
                  <c:v>746.15977949732905</c:v>
                </c:pt>
                <c:pt idx="12">
                  <c:v>748.1929636010733</c:v>
                </c:pt>
                <c:pt idx="13">
                  <c:v>766.71115373731368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557.36843722816729</c:v>
                </c:pt>
                <c:pt idx="1">
                  <c:v>563.85214929345318</c:v>
                </c:pt>
                <c:pt idx="2">
                  <c:v>717.00625837075916</c:v>
                </c:pt>
                <c:pt idx="3">
                  <c:v>754.94588659734575</c:v>
                </c:pt>
                <c:pt idx="4">
                  <c:v>803.27706172041678</c:v>
                </c:pt>
                <c:pt idx="5">
                  <c:v>710.67569535040968</c:v>
                </c:pt>
                <c:pt idx="6">
                  <c:v>756.11587963983516</c:v>
                </c:pt>
                <c:pt idx="7">
                  <c:v>582.40416876806546</c:v>
                </c:pt>
                <c:pt idx="8">
                  <c:v>584.29859932762156</c:v>
                </c:pt>
                <c:pt idx="9">
                  <c:v>579.84333179448163</c:v>
                </c:pt>
                <c:pt idx="10">
                  <c:v>561.02427119367076</c:v>
                </c:pt>
                <c:pt idx="11">
                  <c:v>475.13800122787711</c:v>
                </c:pt>
                <c:pt idx="12">
                  <c:v>519.69265950694785</c:v>
                </c:pt>
                <c:pt idx="13">
                  <c:v>511.6092241018485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48.145673226433821</c:v>
                </c:pt>
                <c:pt idx="1">
                  <c:v>42.783836619740605</c:v>
                </c:pt>
                <c:pt idx="2">
                  <c:v>49.658731167350524</c:v>
                </c:pt>
                <c:pt idx="3">
                  <c:v>41.17501609089949</c:v>
                </c:pt>
                <c:pt idx="4">
                  <c:v>35.828070573683668</c:v>
                </c:pt>
                <c:pt idx="5">
                  <c:v>37.237103042553422</c:v>
                </c:pt>
                <c:pt idx="6">
                  <c:v>45.168781487872202</c:v>
                </c:pt>
                <c:pt idx="7">
                  <c:v>38.514634742563253</c:v>
                </c:pt>
                <c:pt idx="8">
                  <c:v>38.809151415048113</c:v>
                </c:pt>
                <c:pt idx="9">
                  <c:v>40.263962540117092</c:v>
                </c:pt>
                <c:pt idx="10">
                  <c:v>36.398360902106731</c:v>
                </c:pt>
                <c:pt idx="11">
                  <c:v>43.728667336579882</c:v>
                </c:pt>
                <c:pt idx="12">
                  <c:v>47.559664725058482</c:v>
                </c:pt>
                <c:pt idx="13">
                  <c:v>33.459408353326339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105765</c:v>
                </c:pt>
                <c:pt idx="1">
                  <c:v>104036</c:v>
                </c:pt>
                <c:pt idx="2">
                  <c:v>103696</c:v>
                </c:pt>
                <c:pt idx="3">
                  <c:v>103289</c:v>
                </c:pt>
                <c:pt idx="4">
                  <c:v>102857</c:v>
                </c:pt>
                <c:pt idx="5">
                  <c:v>102614</c:v>
                </c:pt>
                <c:pt idx="6">
                  <c:v>102548</c:v>
                </c:pt>
                <c:pt idx="7">
                  <c:v>102542</c:v>
                </c:pt>
                <c:pt idx="8">
                  <c:v>102412</c:v>
                </c:pt>
                <c:pt idx="9">
                  <c:v>101935</c:v>
                </c:pt>
                <c:pt idx="10">
                  <c:v>101485</c:v>
                </c:pt>
                <c:pt idx="11">
                  <c:v>101156</c:v>
                </c:pt>
                <c:pt idx="12">
                  <c:v>101317</c:v>
                </c:pt>
                <c:pt idx="13">
                  <c:v>101558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18483</c:v>
                </c:pt>
                <c:pt idx="1">
                  <c:v>17987</c:v>
                </c:pt>
                <c:pt idx="2">
                  <c:v>17849</c:v>
                </c:pt>
                <c:pt idx="3">
                  <c:v>17583</c:v>
                </c:pt>
                <c:pt idx="4">
                  <c:v>17501</c:v>
                </c:pt>
                <c:pt idx="5">
                  <c:v>17379</c:v>
                </c:pt>
                <c:pt idx="6">
                  <c:v>17360</c:v>
                </c:pt>
                <c:pt idx="7">
                  <c:v>17302</c:v>
                </c:pt>
                <c:pt idx="8">
                  <c:v>17144</c:v>
                </c:pt>
                <c:pt idx="9">
                  <c:v>17183</c:v>
                </c:pt>
                <c:pt idx="10">
                  <c:v>16996</c:v>
                </c:pt>
                <c:pt idx="11">
                  <c:v>16847</c:v>
                </c:pt>
                <c:pt idx="12">
                  <c:v>16764</c:v>
                </c:pt>
                <c:pt idx="13">
                  <c:v>16731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292633</c:v>
                </c:pt>
                <c:pt idx="1">
                  <c:v>292101</c:v>
                </c:pt>
                <c:pt idx="2">
                  <c:v>293043</c:v>
                </c:pt>
                <c:pt idx="3">
                  <c:v>300905</c:v>
                </c:pt>
                <c:pt idx="4">
                  <c:v>301516</c:v>
                </c:pt>
                <c:pt idx="5">
                  <c:v>304693</c:v>
                </c:pt>
                <c:pt idx="6">
                  <c:v>309147</c:v>
                </c:pt>
                <c:pt idx="7">
                  <c:v>313376</c:v>
                </c:pt>
                <c:pt idx="8">
                  <c:v>317929</c:v>
                </c:pt>
                <c:pt idx="9">
                  <c:v>321531</c:v>
                </c:pt>
                <c:pt idx="10">
                  <c:v>325606</c:v>
                </c:pt>
                <c:pt idx="11">
                  <c:v>325403</c:v>
                </c:pt>
                <c:pt idx="12">
                  <c:v>323702</c:v>
                </c:pt>
                <c:pt idx="13">
                  <c:v>325953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c:v>
                </c:pt>
                <c:pt idx="1">
                  <c:v>92</c:v>
                </c:pt>
                <c:pt idx="2">
                  <c:v>92</c:v>
                </c:pt>
                <c:pt idx="3">
                  <c:v>92</c:v>
                </c:pt>
                <c:pt idx="4">
                  <c:v>92</c:v>
                </c:pt>
                <c:pt idx="5">
                  <c:v>57</c:v>
                </c:pt>
                <c:pt idx="6">
                  <c:v>57</c:v>
                </c:pt>
                <c:pt idx="7">
                  <c:v>57</c:v>
                </c:pt>
                <c:pt idx="8">
                  <c:v>57</c:v>
                </c:pt>
                <c:pt idx="9">
                  <c:v>57</c:v>
                </c:pt>
                <c:pt idx="10">
                  <c:v>57</c:v>
                </c:pt>
                <c:pt idx="11">
                  <c:v>60</c:v>
                </c:pt>
                <c:pt idx="12">
                  <c:v>60</c:v>
                </c:pt>
                <c:pt idx="13">
                  <c:v>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11191</c:v>
                </c:pt>
                <c:pt idx="1">
                  <c:v>11191</c:v>
                </c:pt>
                <c:pt idx="2">
                  <c:v>11191</c:v>
                </c:pt>
                <c:pt idx="3">
                  <c:v>11191</c:v>
                </c:pt>
                <c:pt idx="4">
                  <c:v>11191</c:v>
                </c:pt>
                <c:pt idx="5">
                  <c:v>10382</c:v>
                </c:pt>
                <c:pt idx="6">
                  <c:v>10382</c:v>
                </c:pt>
                <c:pt idx="7">
                  <c:v>10382</c:v>
                </c:pt>
                <c:pt idx="8">
                  <c:v>10382</c:v>
                </c:pt>
                <c:pt idx="9">
                  <c:v>10382</c:v>
                </c:pt>
                <c:pt idx="10">
                  <c:v>10382</c:v>
                </c:pt>
                <c:pt idx="11">
                  <c:v>9222</c:v>
                </c:pt>
                <c:pt idx="12">
                  <c:v>9222</c:v>
                </c:pt>
                <c:pt idx="13">
                  <c:v>9222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251.47730000000001</c:v>
                </c:pt>
                <c:pt idx="1">
                  <c:v>231.26329999999999</c:v>
                </c:pt>
                <c:pt idx="2">
                  <c:v>260.93299999999999</c:v>
                </c:pt>
                <c:pt idx="3">
                  <c:v>172.87690000000001</c:v>
                </c:pt>
                <c:pt idx="4">
                  <c:v>145.68469999999999</c:v>
                </c:pt>
                <c:pt idx="5">
                  <c:v>175.3417</c:v>
                </c:pt>
                <c:pt idx="6">
                  <c:v>231.72</c:v>
                </c:pt>
                <c:pt idx="7">
                  <c:v>143.0273</c:v>
                </c:pt>
                <c:pt idx="8">
                  <c:v>172.08760000000001</c:v>
                </c:pt>
                <c:pt idx="9">
                  <c:v>228.9649</c:v>
                </c:pt>
                <c:pt idx="10">
                  <c:v>205.0172</c:v>
                </c:pt>
                <c:pt idx="11">
                  <c:v>425.35680000000002</c:v>
                </c:pt>
                <c:pt idx="12">
                  <c:v>437.97039999999998</c:v>
                </c:pt>
                <c:pt idx="13">
                  <c:v>237.41849999999999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55.27</c:v>
                </c:pt>
                <c:pt idx="7">
                  <c:v>71.822000000000003</c:v>
                </c:pt>
                <c:pt idx="8">
                  <c:v>85.146000000000001</c:v>
                </c:pt>
                <c:pt idx="9">
                  <c:v>79.442999999999998</c:v>
                </c:pt>
                <c:pt idx="10">
                  <c:v>75.867000000000004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28.381</c:v>
                </c:pt>
                <c:pt idx="1">
                  <c:v>36.384999999999998</c:v>
                </c:pt>
                <c:pt idx="2">
                  <c:v>37.119999999999997</c:v>
                </c:pt>
                <c:pt idx="3">
                  <c:v>35.073</c:v>
                </c:pt>
                <c:pt idx="4">
                  <c:v>35.533000000000001</c:v>
                </c:pt>
                <c:pt idx="5">
                  <c:v>38.537999999999997</c:v>
                </c:pt>
                <c:pt idx="6">
                  <c:v>38.274999999999999</c:v>
                </c:pt>
                <c:pt idx="7">
                  <c:v>34.875999999999998</c:v>
                </c:pt>
                <c:pt idx="8">
                  <c:v>34.133000000000003</c:v>
                </c:pt>
                <c:pt idx="9">
                  <c:v>30.733000000000001</c:v>
                </c:pt>
                <c:pt idx="10">
                  <c:v>30.66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26.006</c:v>
                </c:pt>
                <c:pt idx="1">
                  <c:v>33.772999999999996</c:v>
                </c:pt>
                <c:pt idx="2">
                  <c:v>34.272999999999996</c:v>
                </c:pt>
                <c:pt idx="3">
                  <c:v>32.369999999999997</c:v>
                </c:pt>
                <c:pt idx="4">
                  <c:v>32.984999999999999</c:v>
                </c:pt>
                <c:pt idx="5">
                  <c:v>36.212000000000003</c:v>
                </c:pt>
                <c:pt idx="6">
                  <c:v>91.448999999999998</c:v>
                </c:pt>
                <c:pt idx="7">
                  <c:v>106.69800000000001</c:v>
                </c:pt>
                <c:pt idx="8">
                  <c:v>119.279</c:v>
                </c:pt>
                <c:pt idx="9">
                  <c:v>110.17599999999999</c:v>
                </c:pt>
                <c:pt idx="10">
                  <c:v>106.527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2.375</c:v>
                </c:pt>
                <c:pt idx="1">
                  <c:v>2.6120000000000001</c:v>
                </c:pt>
                <c:pt idx="2">
                  <c:v>2.847</c:v>
                </c:pt>
                <c:pt idx="3">
                  <c:v>2.7029999999999998</c:v>
                </c:pt>
                <c:pt idx="4">
                  <c:v>2.548</c:v>
                </c:pt>
                <c:pt idx="5">
                  <c:v>2.3260000000000001</c:v>
                </c:pt>
                <c:pt idx="6">
                  <c:v>2.0960000000000001</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717.00625837075916</c:v>
                </c:pt>
                <c:pt idx="1">
                  <c:v>754.94588659734575</c:v>
                </c:pt>
                <c:pt idx="2">
                  <c:v>803.27706172041678</c:v>
                </c:pt>
                <c:pt idx="3">
                  <c:v>710.67569535040968</c:v>
                </c:pt>
                <c:pt idx="4">
                  <c:v>756.11587963983516</c:v>
                </c:pt>
                <c:pt idx="5">
                  <c:v>582.40416876806546</c:v>
                </c:pt>
                <c:pt idx="6">
                  <c:v>584.29859932762156</c:v>
                </c:pt>
                <c:pt idx="7">
                  <c:v>579.84333179448163</c:v>
                </c:pt>
                <c:pt idx="8">
                  <c:v>561.02427119367076</c:v>
                </c:pt>
                <c:pt idx="9">
                  <c:v>475.13800122787711</c:v>
                </c:pt>
                <c:pt idx="10">
                  <c:v>519.69265950694785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49.658731167350524</c:v>
                </c:pt>
                <c:pt idx="1">
                  <c:v>41.17501609089949</c:v>
                </c:pt>
                <c:pt idx="2">
                  <c:v>35.828070573683668</c:v>
                </c:pt>
                <c:pt idx="3">
                  <c:v>37.237103042553422</c:v>
                </c:pt>
                <c:pt idx="4">
                  <c:v>45.168781487872202</c:v>
                </c:pt>
                <c:pt idx="5">
                  <c:v>38.514634742563253</c:v>
                </c:pt>
                <c:pt idx="6">
                  <c:v>38.809151415048113</c:v>
                </c:pt>
                <c:pt idx="7">
                  <c:v>40.263962540117092</c:v>
                </c:pt>
                <c:pt idx="8">
                  <c:v>36.398360902106731</c:v>
                </c:pt>
                <c:pt idx="9">
                  <c:v>43.728667336579882</c:v>
                </c:pt>
                <c:pt idx="10">
                  <c:v>47.559664725058482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4.7826433422074786E-2</c:v>
                </c:pt>
                <c:pt idx="1">
                  <c:v>6.3436526514856775E-2</c:v>
                </c:pt>
                <c:pt idx="2">
                  <c:v>7.9462833315148432E-2</c:v>
                </c:pt>
                <c:pt idx="3">
                  <c:v>7.2588890626402766E-2</c:v>
                </c:pt>
                <c:pt idx="4">
                  <c:v>5.6410642839327799E-2</c:v>
                </c:pt>
                <c:pt idx="5">
                  <c:v>6.0392627777655992E-2</c:v>
                </c:pt>
                <c:pt idx="6">
                  <c:v>5.4007880192589917E-2</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3.6270255240300107E-2</c:v>
                </c:pt>
                <c:pt idx="1">
                  <c:v>4.4735656686891785E-2</c:v>
                </c:pt>
                <c:pt idx="2">
                  <c:v>4.266647416346718E-2</c:v>
                </c:pt>
                <c:pt idx="3">
                  <c:v>4.5548201819452211E-2</c:v>
                </c:pt>
                <c:pt idx="4">
                  <c:v>4.362426565583033E-2</c:v>
                </c:pt>
                <c:pt idx="5">
                  <c:v>6.2176752746460749E-2</c:v>
                </c:pt>
                <c:pt idx="6">
                  <c:v>0.15651072945448516</c:v>
                </c:pt>
                <c:pt idx="7">
                  <c:v>0.18401177378343606</c:v>
                </c:pt>
                <c:pt idx="8">
                  <c:v>0.21260933995995296</c:v>
                </c:pt>
                <c:pt idx="9">
                  <c:v>0.23188210523106395</c:v>
                </c:pt>
                <c:pt idx="10">
                  <c:v>0.204980767096203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106.527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106.527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10.461</c:v>
                </c:pt>
                <c:pt idx="25">
                  <c:v>0</c:v>
                </c:pt>
                <c:pt idx="26">
                  <c:v>0</c:v>
                </c:pt>
                <c:pt idx="27">
                  <c:v>1.992</c:v>
                </c:pt>
                <c:pt idx="28">
                  <c:v>2.8029999999999999</c:v>
                </c:pt>
                <c:pt idx="29">
                  <c:v>0</c:v>
                </c:pt>
                <c:pt idx="30">
                  <c:v>0</c:v>
                </c:pt>
                <c:pt idx="31">
                  <c:v>0</c:v>
                </c:pt>
                <c:pt idx="32">
                  <c:v>0</c:v>
                </c:pt>
                <c:pt idx="33">
                  <c:v>2.6840000000000002</c:v>
                </c:pt>
                <c:pt idx="34">
                  <c:v>10.364000000000001</c:v>
                </c:pt>
                <c:pt idx="35">
                  <c:v>0</c:v>
                </c:pt>
                <c:pt idx="36">
                  <c:v>78.222999999999999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43.197436154670001</c:v>
                </c:pt>
                <c:pt idx="2">
                  <c:v>24.680244831016989</c:v>
                </c:pt>
                <c:pt idx="3">
                  <c:v>4.8286434346921956</c:v>
                </c:pt>
                <c:pt idx="4">
                  <c:v>565.68648845511382</c:v>
                </c:pt>
                <c:pt idx="5">
                  <c:v>747.0307330863933</c:v>
                </c:pt>
                <c:pt idx="7">
                  <c:v>337.39352097749509</c:v>
                </c:pt>
                <c:pt idx="8">
                  <c:v>30.506481369265199</c:v>
                </c:pt>
                <c:pt idx="9">
                  <c:v>0</c:v>
                </c:pt>
                <c:pt idx="10">
                  <c:v>32.258447404991223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72.70632442037919</c:v>
                </c:pt>
                <c:pt idx="4" formatCode="#,##0">
                  <c:v>565.68648845511382</c:v>
                </c:pt>
                <c:pt idx="5" formatCode="#,##0">
                  <c:v>747.0307330863933</c:v>
                </c:pt>
                <c:pt idx="6" formatCode="#,##0">
                  <c:v>367.90000234676029</c:v>
                </c:pt>
                <c:pt idx="10" formatCode="#,##0">
                  <c:v>32.258447404991223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30.66</c:v>
                </c:pt>
                <c:pt idx="2" formatCode="#,##0_);[Red]\(#,##0\)">
                  <c:v>0</c:v>
                </c:pt>
                <c:pt idx="3" formatCode="#,##0_);[Red]\(#,##0\)">
                  <c:v>75.867000000000004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30.66</c:v>
                </c:pt>
                <c:pt idx="1">
                  <c:v>75.867000000000004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杉並区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杉並区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10.461</c:v>
                </c:pt>
                <c:pt idx="1">
                  <c:v>0</c:v>
                </c:pt>
                <c:pt idx="2">
                  <c:v>0</c:v>
                </c:pt>
                <c:pt idx="3">
                  <c:v>1.992</c:v>
                </c:pt>
                <c:pt idx="4">
                  <c:v>2.8029999999999999</c:v>
                </c:pt>
                <c:pt idx="5">
                  <c:v>0</c:v>
                </c:pt>
                <c:pt idx="6">
                  <c:v>0</c:v>
                </c:pt>
                <c:pt idx="7">
                  <c:v>0</c:v>
                </c:pt>
                <c:pt idx="8">
                  <c:v>0</c:v>
                </c:pt>
                <c:pt idx="9">
                  <c:v>2.6840000000000002</c:v>
                </c:pt>
                <c:pt idx="10">
                  <c:v>5.1820000000000004</c:v>
                </c:pt>
                <c:pt idx="11">
                  <c:v>0</c:v>
                </c:pt>
                <c:pt idx="12">
                  <c:v>39.111499999999999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杉並区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杉並区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41,521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25324.599999999955</c:v>
                </c:pt>
                <c:pt idx="1">
                  <c:v>4095.9999999999995</c:v>
                </c:pt>
                <c:pt idx="2">
                  <c:v>0</c:v>
                </c:pt>
                <c:pt idx="3">
                  <c:v>0</c:v>
                </c:pt>
                <c:pt idx="4">
                  <c:v>0</c:v>
                </c:pt>
                <c:pt idx="5">
                  <c:v>12100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120,607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30392.558951999948</c:v>
                </c:pt>
                <c:pt idx="1">
                  <c:v>5418.0249599999988</c:v>
                </c:pt>
                <c:pt idx="2">
                  <c:v>0</c:v>
                </c:pt>
                <c:pt idx="3">
                  <c:v>0</c:v>
                </c:pt>
                <c:pt idx="4">
                  <c:v>0</c:v>
                </c:pt>
                <c:pt idx="5">
                  <c:v>84796.800000000003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杉並区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39.035980223999999</c:v>
                </c:pt>
                <c:pt idx="1">
                  <c:v>0</c:v>
                </c:pt>
                <c:pt idx="2">
                  <c:v>0</c:v>
                </c:pt>
                <c:pt idx="3">
                  <c:v>3.735108E-3</c:v>
                </c:pt>
                <c:pt idx="4">
                  <c:v>23.976471889999999</c:v>
                </c:pt>
                <c:pt idx="5">
                  <c:v>115.89393887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808,569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杉並区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808552</c:v>
                </c:pt>
                <c:pt idx="1">
                  <c:v>0</c:v>
                </c:pt>
                <c:pt idx="2">
                  <c:v>0</c:v>
                </c:pt>
                <c:pt idx="3">
                  <c:v>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12100</c:v>
                </c:pt>
                <c:pt idx="4">
                  <c:v>12100</c:v>
                </c:pt>
                <c:pt idx="5">
                  <c:v>12100</c:v>
                </c:pt>
                <c:pt idx="6">
                  <c:v>12100</c:v>
                </c:pt>
                <c:pt idx="7">
                  <c:v>12100</c:v>
                </c:pt>
                <c:pt idx="8">
                  <c:v>12100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2285.4</c:v>
                </c:pt>
                <c:pt idx="1">
                  <c:v>2937.8</c:v>
                </c:pt>
                <c:pt idx="2">
                  <c:v>3133.7000000000012</c:v>
                </c:pt>
                <c:pt idx="3">
                  <c:v>3596.4</c:v>
                </c:pt>
                <c:pt idx="4">
                  <c:v>4030.1000000000008</c:v>
                </c:pt>
                <c:pt idx="5">
                  <c:v>4062</c:v>
                </c:pt>
                <c:pt idx="6">
                  <c:v>4096.2</c:v>
                </c:pt>
                <c:pt idx="7">
                  <c:v>4095.9999999999995</c:v>
                </c:pt>
                <c:pt idx="8">
                  <c:v>4095.9999999999995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14395.3</c:v>
                </c:pt>
                <c:pt idx="1">
                  <c:v>15376.4</c:v>
                </c:pt>
                <c:pt idx="2">
                  <c:v>16175.9</c:v>
                </c:pt>
                <c:pt idx="3">
                  <c:v>17014.100000000002</c:v>
                </c:pt>
                <c:pt idx="4">
                  <c:v>17875.599999999991</c:v>
                </c:pt>
                <c:pt idx="5">
                  <c:v>18938.29999999993</c:v>
                </c:pt>
                <c:pt idx="6">
                  <c:v>20377.999999999942</c:v>
                </c:pt>
                <c:pt idx="7">
                  <c:v>22252.199999999961</c:v>
                </c:pt>
                <c:pt idx="8">
                  <c:v>25324.599999999955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8.9989670832372349E-3</c:v>
                </c:pt>
                <c:pt idx="1">
                  <c:v>1.057687410439536E-2</c:v>
                </c:pt>
                <c:pt idx="2">
                  <c:v>1.0418262948327218E-2</c:v>
                </c:pt>
                <c:pt idx="3">
                  <c:v>5.1002272361340105E-2</c:v>
                </c:pt>
                <c:pt idx="4">
                  <c:v>5.2043516677306272E-2</c:v>
                </c:pt>
                <c:pt idx="5">
                  <c:v>5.4760956875469141E-2</c:v>
                </c:pt>
                <c:pt idx="6">
                  <c:v>5.5120634428189048E-2</c:v>
                </c:pt>
                <c:pt idx="7">
                  <c:v>5.5147351920001288E-2</c:v>
                </c:pt>
                <c:pt idx="8">
                  <c:v>5.6886504895013915E-2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11.254214863532971</c:v>
                </c:pt>
                <c:pt idx="2">
                  <c:v>21.009059486126819</c:v>
                </c:pt>
                <c:pt idx="3">
                  <c:v>3.5647962240238789</c:v>
                </c:pt>
                <c:pt idx="4">
                  <c:v>803.27706172041678</c:v>
                </c:pt>
                <c:pt idx="5">
                  <c:v>893.22016479756303</c:v>
                </c:pt>
                <c:pt idx="7">
                  <c:v>275.6774232108578</c:v>
                </c:pt>
                <c:pt idx="8">
                  <c:v>42.000303716987702</c:v>
                </c:pt>
                <c:pt idx="9">
                  <c:v>0</c:v>
                </c:pt>
                <c:pt idx="10">
                  <c:v>56.817572322947647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35.828070573683668</c:v>
                </c:pt>
                <c:pt idx="4" formatCode="#,##0">
                  <c:v>803.27706172041678</c:v>
                </c:pt>
                <c:pt idx="5" formatCode="#,##0">
                  <c:v>893.22016479756303</c:v>
                </c:pt>
                <c:pt idx="6" formatCode="#,##0">
                  <c:v>317.67772692784547</c:v>
                </c:pt>
                <c:pt idx="10" formatCode="#,##0">
                  <c:v>56.817572322947647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3872</c:v>
                </c:pt>
                <c:pt idx="1">
                  <c:v>4100</c:v>
                </c:pt>
                <c:pt idx="2">
                  <c:v>4283</c:v>
                </c:pt>
                <c:pt idx="3">
                  <c:v>4473</c:v>
                </c:pt>
                <c:pt idx="4">
                  <c:v>4675</c:v>
                </c:pt>
                <c:pt idx="5">
                  <c:v>4903</c:v>
                </c:pt>
                <c:pt idx="6">
                  <c:v>5244</c:v>
                </c:pt>
                <c:pt idx="7">
                  <c:v>5726</c:v>
                </c:pt>
                <c:pt idx="8">
                  <c:v>6486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2120140.5172384065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120607.38391199995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1084436.537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1084332.784</c:v>
                </c:pt>
                <c:pt idx="1">
                  <c:v>0</c:v>
                </c:pt>
                <c:pt idx="2">
                  <c:v>0</c:v>
                </c:pt>
                <c:pt idx="3">
                  <c:v>103.753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35810.583911999944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10.140003074208582</c:v>
                </c:pt>
                <c:pt idx="2">
                  <c:v>18.839830604648849</c:v>
                </c:pt>
                <c:pt idx="3">
                  <c:v>4.4795746744689087</c:v>
                </c:pt>
                <c:pt idx="4">
                  <c:v>511.6092241018485</c:v>
                </c:pt>
                <c:pt idx="5">
                  <c:v>766.71115373731368</c:v>
                </c:pt>
                <c:pt idx="7">
                  <c:v>221.85448739689372</c:v>
                </c:pt>
                <c:pt idx="8">
                  <c:v>33.602081925248598</c:v>
                </c:pt>
                <c:pt idx="9">
                  <c:v>0</c:v>
                </c:pt>
                <c:pt idx="10">
                  <c:v>78.455448229366056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33.459408353326339</c:v>
                </c:pt>
                <c:pt idx="4">
                  <c:v>511.6092241018485</c:v>
                </c:pt>
                <c:pt idx="5">
                  <c:v>766.71115373731368</c:v>
                </c:pt>
                <c:pt idx="6">
                  <c:v>255.45656932214231</c:v>
                </c:pt>
                <c:pt idx="10">
                  <c:v>78.455448229366056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杉並区</c:v>
                </c:pt>
              </c:strCache>
            </c:strRef>
          </c:cat>
          <c:val>
            <c:numRef>
              <c:f>①CO2排出量の現状把握!$AX$43:$AX$45</c:f>
              <c:numCache>
                <c:formatCode>0%</c:formatCode>
                <c:ptCount val="3"/>
                <c:pt idx="0">
                  <c:v>0.42072759503743129</c:v>
                </c:pt>
                <c:pt idx="1">
                  <c:v>7.6972125864054566E-2</c:v>
                </c:pt>
                <c:pt idx="2">
                  <c:v>2.0331515461889771E-2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杉並区</c:v>
                </c:pt>
              </c:strCache>
            </c:strRef>
          </c:cat>
          <c:val>
            <c:numRef>
              <c:f>①CO2排出量の現状把握!$AY$43:$AY$45</c:f>
              <c:numCache>
                <c:formatCode>0%</c:formatCode>
                <c:ptCount val="3"/>
                <c:pt idx="0">
                  <c:v>0.19118662390594171</c:v>
                </c:pt>
                <c:pt idx="1">
                  <c:v>0.47072930032502464</c:v>
                </c:pt>
                <c:pt idx="2">
                  <c:v>0.31087790735660381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杉並区</c:v>
                </c:pt>
              </c:strCache>
            </c:strRef>
          </c:cat>
          <c:val>
            <c:numRef>
              <c:f>①CO2排出量の現状把握!$AZ$43:$AZ$45</c:f>
              <c:numCache>
                <c:formatCode>0%</c:formatCode>
                <c:ptCount val="3"/>
                <c:pt idx="0">
                  <c:v>0.18034974026133399</c:v>
                </c:pt>
                <c:pt idx="1">
                  <c:v>0.27571354672507709</c:v>
                </c:pt>
                <c:pt idx="2">
                  <c:v>0.46588987803975412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杉並区</c:v>
                </c:pt>
              </c:strCache>
            </c:strRef>
          </c:cat>
          <c:val>
            <c:numRef>
              <c:f>①CO2排出量の現状把握!$BA$43:$BA$45</c:f>
              <c:numCache>
                <c:formatCode>0%</c:formatCode>
                <c:ptCount val="3"/>
                <c:pt idx="0">
                  <c:v>0.19226168778726088</c:v>
                </c:pt>
                <c:pt idx="1">
                  <c:v>0.14877204731034646</c:v>
                </c:pt>
                <c:pt idx="2">
                  <c:v>0.15522746649218958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杉並区</c:v>
                </c:pt>
              </c:strCache>
            </c:strRef>
          </c:cat>
          <c:val>
            <c:numRef>
              <c:f>①CO2排出量の現状把握!$BB$43:$BB$45</c:f>
              <c:numCache>
                <c:formatCode>0%</c:formatCode>
                <c:ptCount val="3"/>
                <c:pt idx="0">
                  <c:v>1.5474353008032191E-2</c:v>
                </c:pt>
                <c:pt idx="1">
                  <c:v>2.7812979775497147E-2</c:v>
                </c:pt>
                <c:pt idx="2">
                  <c:v>4.7673232649562705E-2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162805</c:v>
                </c:pt>
                <c:pt idx="1">
                  <c:v>162805</c:v>
                </c:pt>
                <c:pt idx="2">
                  <c:v>162805</c:v>
                </c:pt>
                <c:pt idx="3">
                  <c:v>162805</c:v>
                </c:pt>
                <c:pt idx="4">
                  <c:v>162805</c:v>
                </c:pt>
                <c:pt idx="5">
                  <c:v>159066</c:v>
                </c:pt>
                <c:pt idx="6">
                  <c:v>159066</c:v>
                </c:pt>
                <c:pt idx="7">
                  <c:v>159066</c:v>
                </c:pt>
                <c:pt idx="8">
                  <c:v>159066</c:v>
                </c:pt>
                <c:pt idx="9">
                  <c:v>159066</c:v>
                </c:pt>
                <c:pt idx="10">
                  <c:v>159066</c:v>
                </c:pt>
                <c:pt idx="11">
                  <c:v>154360</c:v>
                </c:pt>
                <c:pt idx="12">
                  <c:v>154360</c:v>
                </c:pt>
                <c:pt idx="13">
                  <c:v>154360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46.190984499891478</c:v>
                </c:pt>
                <c:pt idx="1">
                  <c:v>48.202662416457883</c:v>
                </c:pt>
                <c:pt idx="2">
                  <c:v>48.635814742222287</c:v>
                </c:pt>
                <c:pt idx="3">
                  <c:v>53.433226925276443</c:v>
                </c:pt>
                <c:pt idx="4">
                  <c:v>56.817572322947647</c:v>
                </c:pt>
                <c:pt idx="5">
                  <c:v>53.730827080695441</c:v>
                </c:pt>
                <c:pt idx="6">
                  <c:v>56.979233107004433</c:v>
                </c:pt>
                <c:pt idx="7">
                  <c:v>70.341105064729732</c:v>
                </c:pt>
                <c:pt idx="8">
                  <c:v>74.223104825925176</c:v>
                </c:pt>
                <c:pt idx="9">
                  <c:v>76.481708566528027</c:v>
                </c:pt>
                <c:pt idx="10">
                  <c:v>80.114276188915099</c:v>
                </c:pt>
                <c:pt idx="11">
                  <c:v>75.424701452408797</c:v>
                </c:pt>
                <c:pt idx="12">
                  <c:v>71.406292236096135</c:v>
                </c:pt>
                <c:pt idx="13">
                  <c:v>78.455448229366056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527773</c:v>
                </c:pt>
                <c:pt idx="1">
                  <c:v>527534</c:v>
                </c:pt>
                <c:pt idx="2">
                  <c:v>528706</c:v>
                </c:pt>
                <c:pt idx="3">
                  <c:v>541253</c:v>
                </c:pt>
                <c:pt idx="4">
                  <c:v>542956</c:v>
                </c:pt>
                <c:pt idx="5">
                  <c:v>547165</c:v>
                </c:pt>
                <c:pt idx="6">
                  <c:v>553288</c:v>
                </c:pt>
                <c:pt idx="7">
                  <c:v>558950</c:v>
                </c:pt>
                <c:pt idx="8">
                  <c:v>564489</c:v>
                </c:pt>
                <c:pt idx="9">
                  <c:v>569132</c:v>
                </c:pt>
                <c:pt idx="10">
                  <c:v>574118</c:v>
                </c:pt>
                <c:pt idx="11">
                  <c:v>573504</c:v>
                </c:pt>
                <c:pt idx="12">
                  <c:v>569703</c:v>
                </c:pt>
                <c:pt idx="13">
                  <c:v>570786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杉並区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492</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493</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493</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493</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493</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493</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1852</v>
      </c>
      <c r="B9" s="70">
        <v>1</v>
      </c>
      <c r="C9" s="70">
        <v>1</v>
      </c>
      <c r="D9" s="70">
        <v>1</v>
      </c>
      <c r="E9" s="70">
        <v>1990</v>
      </c>
      <c r="F9" s="70" t="s">
        <v>787</v>
      </c>
      <c r="G9" s="1073" t="s">
        <v>1853</v>
      </c>
      <c r="H9" s="70" t="s">
        <v>1854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1855</v>
      </c>
      <c r="B10" s="70">
        <v>2</v>
      </c>
      <c r="C10" s="70">
        <v>2</v>
      </c>
      <c r="D10" s="70">
        <v>1</v>
      </c>
      <c r="E10" s="70">
        <v>2005</v>
      </c>
      <c r="F10" s="70" t="s">
        <v>789</v>
      </c>
      <c r="G10" s="1073" t="s">
        <v>1853</v>
      </c>
      <c r="H10" s="70" t="s">
        <v>1854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1856</v>
      </c>
      <c r="B11" s="70">
        <v>3</v>
      </c>
      <c r="C11" s="70">
        <v>3</v>
      </c>
      <c r="D11" s="70">
        <v>1</v>
      </c>
      <c r="E11" s="70">
        <v>2006</v>
      </c>
      <c r="F11" s="70" t="s">
        <v>790</v>
      </c>
      <c r="G11" s="1073" t="s">
        <v>1853</v>
      </c>
      <c r="H11" s="70" t="s">
        <v>1854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1857</v>
      </c>
      <c r="B12" s="70">
        <v>4</v>
      </c>
      <c r="C12" s="70">
        <v>4</v>
      </c>
      <c r="D12" s="70">
        <v>1</v>
      </c>
      <c r="E12" s="70">
        <v>2007</v>
      </c>
      <c r="F12" s="70" t="s">
        <v>791</v>
      </c>
      <c r="G12" s="1073" t="s">
        <v>1853</v>
      </c>
      <c r="H12" s="70" t="s">
        <v>1854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1858</v>
      </c>
      <c r="B13" s="70">
        <v>5</v>
      </c>
      <c r="C13" s="70">
        <v>5</v>
      </c>
      <c r="D13" s="70">
        <v>1</v>
      </c>
      <c r="E13" s="70">
        <v>2008</v>
      </c>
      <c r="F13" s="70" t="s">
        <v>792</v>
      </c>
      <c r="G13" s="1073" t="s">
        <v>1853</v>
      </c>
      <c r="H13" s="70" t="s">
        <v>1854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1859</v>
      </c>
      <c r="B14" s="70">
        <v>6</v>
      </c>
      <c r="C14" s="70">
        <v>6</v>
      </c>
      <c r="D14" s="70">
        <v>1</v>
      </c>
      <c r="E14" s="70">
        <v>2009</v>
      </c>
      <c r="F14" s="70" t="s">
        <v>176</v>
      </c>
      <c r="G14" s="1073" t="s">
        <v>1853</v>
      </c>
      <c r="H14" s="70" t="s">
        <v>1854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9.0739999999999998</v>
      </c>
      <c r="AN14" s="73">
        <v>0</v>
      </c>
      <c r="AO14" s="73">
        <v>0</v>
      </c>
      <c r="AP14" s="73">
        <v>0</v>
      </c>
      <c r="AQ14" s="73">
        <v>0</v>
      </c>
      <c r="AR14" s="73">
        <v>0</v>
      </c>
      <c r="AS14" s="73">
        <v>13.6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2.7839999999999998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3.19</v>
      </c>
      <c r="CM14" s="73">
        <v>0</v>
      </c>
      <c r="CN14" s="73">
        <v>0</v>
      </c>
      <c r="CO14" s="73">
        <v>0</v>
      </c>
      <c r="CP14" s="73">
        <v>0</v>
      </c>
      <c r="CQ14" s="73">
        <v>0</v>
      </c>
      <c r="CR14" s="73">
        <v>0</v>
      </c>
      <c r="CS14" s="73">
        <v>42</v>
      </c>
      <c r="CT14" s="73">
        <v>0</v>
      </c>
      <c r="CU14" s="73">
        <v>0</v>
      </c>
      <c r="CV14" s="73">
        <v>0</v>
      </c>
      <c r="CW14" s="73">
        <v>0</v>
      </c>
      <c r="CX14" s="73">
        <v>0</v>
      </c>
      <c r="CY14" s="73">
        <v>5.0199999999999996</v>
      </c>
      <c r="CZ14" s="73">
        <v>0</v>
      </c>
      <c r="DA14" s="73">
        <v>0</v>
      </c>
      <c r="DB14" s="73">
        <v>0</v>
      </c>
      <c r="DC14" s="73">
        <v>2.65</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9.0739999999999998</v>
      </c>
      <c r="EO14" s="73">
        <v>0</v>
      </c>
      <c r="EP14" s="73">
        <v>0</v>
      </c>
      <c r="EQ14" s="73">
        <v>0</v>
      </c>
      <c r="ER14" s="73">
        <v>0</v>
      </c>
      <c r="ES14" s="73">
        <v>0</v>
      </c>
      <c r="ET14" s="73">
        <v>13.6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2.7839999999999998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3.19</v>
      </c>
      <c r="GN14" s="73">
        <v>0</v>
      </c>
      <c r="GO14" s="73">
        <v>0</v>
      </c>
      <c r="GP14" s="73">
        <v>0</v>
      </c>
      <c r="GQ14" s="73">
        <v>0</v>
      </c>
      <c r="GR14" s="73">
        <v>0</v>
      </c>
      <c r="GS14" s="73">
        <v>0</v>
      </c>
      <c r="GT14" s="73">
        <v>42</v>
      </c>
      <c r="GU14" s="73">
        <v>0</v>
      </c>
      <c r="GV14" s="73">
        <v>0</v>
      </c>
      <c r="GW14" s="73">
        <v>0</v>
      </c>
      <c r="GX14" s="73">
        <v>0</v>
      </c>
      <c r="GY14" s="73">
        <v>0</v>
      </c>
      <c r="GZ14" s="73">
        <v>5.0199999999999996</v>
      </c>
      <c r="HA14" s="73">
        <v>0</v>
      </c>
      <c r="HB14" s="73">
        <v>0</v>
      </c>
      <c r="HC14" s="73">
        <v>0</v>
      </c>
      <c r="HD14" s="73">
        <v>2.65</v>
      </c>
      <c r="HE14" s="73">
        <v>0</v>
      </c>
      <c r="HF14" s="73">
        <v>0</v>
      </c>
      <c r="HG14" s="73">
        <v>0</v>
      </c>
      <c r="HH14" s="73">
        <v>0</v>
      </c>
      <c r="HI14" s="73">
        <v>0</v>
      </c>
      <c r="HJ14" s="73">
        <v>0</v>
      </c>
      <c r="HK14" s="73">
        <v>9.0739999999999998</v>
      </c>
      <c r="HL14" s="73">
        <v>13.6</v>
      </c>
      <c r="HM14" s="73">
        <v>0</v>
      </c>
      <c r="HN14" s="73">
        <v>0</v>
      </c>
      <c r="HO14" s="73">
        <v>2.7839999999999998</v>
      </c>
      <c r="HP14" s="73">
        <v>0</v>
      </c>
      <c r="HQ14" s="73">
        <v>0</v>
      </c>
      <c r="HR14" s="73">
        <v>0</v>
      </c>
      <c r="HS14" s="73">
        <v>0</v>
      </c>
      <c r="HT14" s="73">
        <v>0</v>
      </c>
      <c r="HU14" s="73">
        <v>3.19</v>
      </c>
      <c r="HV14" s="73">
        <v>0</v>
      </c>
      <c r="HW14" s="73">
        <v>0</v>
      </c>
      <c r="HX14" s="73">
        <v>47.02</v>
      </c>
      <c r="HY14" s="73">
        <v>2.65</v>
      </c>
      <c r="HZ14" s="73">
        <v>0</v>
      </c>
      <c r="IA14" s="73">
        <v>0</v>
      </c>
      <c r="IB14" s="73">
        <v>0</v>
      </c>
      <c r="IC14" s="73">
        <v>0</v>
      </c>
      <c r="ID14" s="73">
        <v>0</v>
      </c>
      <c r="IE14" s="73">
        <v>0</v>
      </c>
      <c r="IF14" s="73">
        <v>9.0739999999999998</v>
      </c>
      <c r="IG14" s="73">
        <v>13.6</v>
      </c>
      <c r="IH14" s="73">
        <v>0</v>
      </c>
      <c r="II14" s="73">
        <v>0</v>
      </c>
      <c r="IJ14" s="73">
        <v>2.7839999999999998</v>
      </c>
      <c r="IK14" s="73">
        <v>0</v>
      </c>
      <c r="IL14" s="73">
        <v>0</v>
      </c>
      <c r="IM14" s="73">
        <v>0</v>
      </c>
      <c r="IN14" s="73">
        <v>0</v>
      </c>
      <c r="IO14" s="73">
        <v>0</v>
      </c>
      <c r="IP14" s="73">
        <v>3.19</v>
      </c>
      <c r="IQ14" s="73">
        <v>0</v>
      </c>
      <c r="IR14" s="73">
        <v>0</v>
      </c>
      <c r="IS14" s="73">
        <v>47.02</v>
      </c>
      <c r="IT14" s="73">
        <v>2.65</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2</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1</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2</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1</v>
      </c>
      <c r="QN14" s="71">
        <v>0</v>
      </c>
      <c r="QO14" s="71">
        <v>0</v>
      </c>
      <c r="QP14" s="71">
        <v>0</v>
      </c>
      <c r="QQ14" s="71">
        <v>1</v>
      </c>
      <c r="QR14" s="71">
        <v>0</v>
      </c>
      <c r="QS14" s="71">
        <v>0</v>
      </c>
      <c r="QT14" s="71">
        <v>0</v>
      </c>
      <c r="QU14" s="71">
        <v>0</v>
      </c>
      <c r="QV14" s="71">
        <v>0</v>
      </c>
      <c r="QW14" s="71">
        <v>0</v>
      </c>
      <c r="QX14" s="71">
        <v>2</v>
      </c>
      <c r="QY14" s="71">
        <v>1</v>
      </c>
      <c r="QZ14" s="71">
        <v>0</v>
      </c>
      <c r="RA14" s="71">
        <v>0</v>
      </c>
      <c r="RB14" s="71">
        <v>1</v>
      </c>
      <c r="RC14" s="71">
        <v>0</v>
      </c>
      <c r="RD14" s="71">
        <v>0</v>
      </c>
      <c r="RE14" s="71">
        <v>0</v>
      </c>
      <c r="RF14" s="71">
        <v>0</v>
      </c>
      <c r="RG14" s="71">
        <v>0</v>
      </c>
      <c r="RH14" s="71">
        <v>1</v>
      </c>
      <c r="RI14" s="71">
        <v>0</v>
      </c>
      <c r="RJ14" s="71">
        <v>0</v>
      </c>
      <c r="RK14" s="71">
        <v>2</v>
      </c>
      <c r="RL14" s="71">
        <v>1</v>
      </c>
      <c r="RM14" s="71">
        <v>0</v>
      </c>
      <c r="RN14" s="71">
        <v>0</v>
      </c>
      <c r="RO14" s="71">
        <v>0</v>
      </c>
      <c r="RP14" s="71">
        <v>0</v>
      </c>
      <c r="RQ14" s="71">
        <v>0</v>
      </c>
      <c r="RR14" s="71">
        <v>0</v>
      </c>
      <c r="RS14" s="71">
        <v>2</v>
      </c>
      <c r="RT14" s="71">
        <v>1</v>
      </c>
      <c r="RU14" s="71">
        <v>0</v>
      </c>
      <c r="RV14" s="71">
        <v>0</v>
      </c>
      <c r="RW14" s="71">
        <v>1</v>
      </c>
      <c r="RX14" s="71">
        <v>0</v>
      </c>
      <c r="RY14" s="71">
        <v>0</v>
      </c>
      <c r="RZ14" s="71">
        <v>0</v>
      </c>
      <c r="SA14" s="71">
        <v>0</v>
      </c>
      <c r="SB14" s="71">
        <v>0</v>
      </c>
      <c r="SC14" s="71">
        <v>1</v>
      </c>
      <c r="SD14" s="71">
        <v>0</v>
      </c>
      <c r="SE14" s="71">
        <v>0</v>
      </c>
      <c r="SF14" s="71">
        <v>2</v>
      </c>
      <c r="SG14" s="71">
        <v>1</v>
      </c>
      <c r="SH14" s="71">
        <v>0</v>
      </c>
    </row>
    <row r="15" spans="1:503">
      <c r="A15" s="16" t="s">
        <v>1860</v>
      </c>
      <c r="B15" s="70">
        <v>7</v>
      </c>
      <c r="C15" s="70">
        <v>7</v>
      </c>
      <c r="D15" s="70">
        <v>1</v>
      </c>
      <c r="E15" s="70">
        <v>2010</v>
      </c>
      <c r="F15" s="70" t="s">
        <v>177</v>
      </c>
      <c r="G15" s="1073" t="s">
        <v>1853</v>
      </c>
      <c r="H15" s="70" t="s">
        <v>1854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8.6419999999999995</v>
      </c>
      <c r="AN15" s="73">
        <v>0</v>
      </c>
      <c r="AO15" s="73">
        <v>0</v>
      </c>
      <c r="AP15" s="73">
        <v>0</v>
      </c>
      <c r="AQ15" s="73">
        <v>0</v>
      </c>
      <c r="AR15" s="73">
        <v>0</v>
      </c>
      <c r="AS15" s="73">
        <v>12.519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2.726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2.919</v>
      </c>
      <c r="CM15" s="73">
        <v>0</v>
      </c>
      <c r="CN15" s="73">
        <v>0</v>
      </c>
      <c r="CO15" s="73">
        <v>0</v>
      </c>
      <c r="CP15" s="73">
        <v>0</v>
      </c>
      <c r="CQ15" s="73">
        <v>0</v>
      </c>
      <c r="CR15" s="73">
        <v>0</v>
      </c>
      <c r="CS15" s="73">
        <v>49.2</v>
      </c>
      <c r="CT15" s="73">
        <v>0</v>
      </c>
      <c r="CU15" s="73">
        <v>0</v>
      </c>
      <c r="CV15" s="73">
        <v>0</v>
      </c>
      <c r="CW15" s="73">
        <v>0</v>
      </c>
      <c r="CX15" s="73">
        <v>0</v>
      </c>
      <c r="CY15" s="73">
        <v>4.9930000000000003</v>
      </c>
      <c r="CZ15" s="73">
        <v>0</v>
      </c>
      <c r="DA15" s="73">
        <v>0</v>
      </c>
      <c r="DB15" s="73">
        <v>0</v>
      </c>
      <c r="DC15" s="73">
        <v>2.4540000000000002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8.6419999999999995</v>
      </c>
      <c r="EO15" s="73">
        <v>0</v>
      </c>
      <c r="EP15" s="73">
        <v>0</v>
      </c>
      <c r="EQ15" s="73">
        <v>0</v>
      </c>
      <c r="ER15" s="73">
        <v>0</v>
      </c>
      <c r="ES15" s="73">
        <v>0</v>
      </c>
      <c r="ET15" s="73">
        <v>12.519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2.726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2.919</v>
      </c>
      <c r="GN15" s="73">
        <v>0</v>
      </c>
      <c r="GO15" s="73">
        <v>0</v>
      </c>
      <c r="GP15" s="73">
        <v>0</v>
      </c>
      <c r="GQ15" s="73">
        <v>0</v>
      </c>
      <c r="GR15" s="73">
        <v>0</v>
      </c>
      <c r="GS15" s="73">
        <v>0</v>
      </c>
      <c r="GT15" s="73">
        <v>49.2</v>
      </c>
      <c r="GU15" s="73">
        <v>0</v>
      </c>
      <c r="GV15" s="73">
        <v>0</v>
      </c>
      <c r="GW15" s="73">
        <v>0</v>
      </c>
      <c r="GX15" s="73">
        <v>0</v>
      </c>
      <c r="GY15" s="73">
        <v>0</v>
      </c>
      <c r="GZ15" s="73">
        <v>4.9930000000000003</v>
      </c>
      <c r="HA15" s="73">
        <v>0</v>
      </c>
      <c r="HB15" s="73">
        <v>0</v>
      </c>
      <c r="HC15" s="73">
        <v>0</v>
      </c>
      <c r="HD15" s="73">
        <v>2.4540000000000002</v>
      </c>
      <c r="HE15" s="73">
        <v>0</v>
      </c>
      <c r="HF15" s="73">
        <v>0</v>
      </c>
      <c r="HG15" s="73">
        <v>0</v>
      </c>
      <c r="HH15" s="73">
        <v>0</v>
      </c>
      <c r="HI15" s="73">
        <v>0</v>
      </c>
      <c r="HJ15" s="73">
        <v>0</v>
      </c>
      <c r="HK15" s="73">
        <v>8.6419999999999995</v>
      </c>
      <c r="HL15" s="73">
        <v>12.519</v>
      </c>
      <c r="HM15" s="73">
        <v>0</v>
      </c>
      <c r="HN15" s="73">
        <v>0</v>
      </c>
      <c r="HO15" s="73">
        <v>2.726</v>
      </c>
      <c r="HP15" s="73">
        <v>0</v>
      </c>
      <c r="HQ15" s="73">
        <v>0</v>
      </c>
      <c r="HR15" s="73">
        <v>0</v>
      </c>
      <c r="HS15" s="73">
        <v>0</v>
      </c>
      <c r="HT15" s="73">
        <v>0</v>
      </c>
      <c r="HU15" s="73">
        <v>2.919</v>
      </c>
      <c r="HV15" s="73">
        <v>0</v>
      </c>
      <c r="HW15" s="73">
        <v>0</v>
      </c>
      <c r="HX15" s="73">
        <v>54.192999999999998</v>
      </c>
      <c r="HY15" s="73">
        <v>2.4540000000000002</v>
      </c>
      <c r="HZ15" s="73">
        <v>0</v>
      </c>
      <c r="IA15" s="73">
        <v>0</v>
      </c>
      <c r="IB15" s="73">
        <v>0</v>
      </c>
      <c r="IC15" s="73">
        <v>0</v>
      </c>
      <c r="ID15" s="73">
        <v>0</v>
      </c>
      <c r="IE15" s="73">
        <v>0</v>
      </c>
      <c r="IF15" s="73">
        <v>8.6419999999999995</v>
      </c>
      <c r="IG15" s="73">
        <v>12.519</v>
      </c>
      <c r="IH15" s="73">
        <v>0</v>
      </c>
      <c r="II15" s="73">
        <v>0</v>
      </c>
      <c r="IJ15" s="73">
        <v>2.726</v>
      </c>
      <c r="IK15" s="73">
        <v>0</v>
      </c>
      <c r="IL15" s="73">
        <v>0</v>
      </c>
      <c r="IM15" s="73">
        <v>0</v>
      </c>
      <c r="IN15" s="73">
        <v>0</v>
      </c>
      <c r="IO15" s="73">
        <v>0</v>
      </c>
      <c r="IP15" s="73">
        <v>2.919</v>
      </c>
      <c r="IQ15" s="73">
        <v>0</v>
      </c>
      <c r="IR15" s="73">
        <v>0</v>
      </c>
      <c r="IS15" s="73">
        <v>54.192999999999998</v>
      </c>
      <c r="IT15" s="73">
        <v>2.4540000000000002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2</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1</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2</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1</v>
      </c>
      <c r="QN15" s="71">
        <v>0</v>
      </c>
      <c r="QO15" s="71">
        <v>0</v>
      </c>
      <c r="QP15" s="71">
        <v>0</v>
      </c>
      <c r="QQ15" s="71">
        <v>1</v>
      </c>
      <c r="QR15" s="71">
        <v>0</v>
      </c>
      <c r="QS15" s="71">
        <v>0</v>
      </c>
      <c r="QT15" s="71">
        <v>0</v>
      </c>
      <c r="QU15" s="71">
        <v>0</v>
      </c>
      <c r="QV15" s="71">
        <v>0</v>
      </c>
      <c r="QW15" s="71">
        <v>0</v>
      </c>
      <c r="QX15" s="71">
        <v>2</v>
      </c>
      <c r="QY15" s="71">
        <v>1</v>
      </c>
      <c r="QZ15" s="71">
        <v>0</v>
      </c>
      <c r="RA15" s="71">
        <v>0</v>
      </c>
      <c r="RB15" s="71">
        <v>1</v>
      </c>
      <c r="RC15" s="71">
        <v>0</v>
      </c>
      <c r="RD15" s="71">
        <v>0</v>
      </c>
      <c r="RE15" s="71">
        <v>0</v>
      </c>
      <c r="RF15" s="71">
        <v>0</v>
      </c>
      <c r="RG15" s="71">
        <v>0</v>
      </c>
      <c r="RH15" s="71">
        <v>1</v>
      </c>
      <c r="RI15" s="71">
        <v>0</v>
      </c>
      <c r="RJ15" s="71">
        <v>0</v>
      </c>
      <c r="RK15" s="71">
        <v>2</v>
      </c>
      <c r="RL15" s="71">
        <v>1</v>
      </c>
      <c r="RM15" s="71">
        <v>0</v>
      </c>
      <c r="RN15" s="71">
        <v>0</v>
      </c>
      <c r="RO15" s="71">
        <v>0</v>
      </c>
      <c r="RP15" s="71">
        <v>0</v>
      </c>
      <c r="RQ15" s="71">
        <v>0</v>
      </c>
      <c r="RR15" s="71">
        <v>0</v>
      </c>
      <c r="RS15" s="71">
        <v>2</v>
      </c>
      <c r="RT15" s="71">
        <v>1</v>
      </c>
      <c r="RU15" s="71">
        <v>0</v>
      </c>
      <c r="RV15" s="71">
        <v>0</v>
      </c>
      <c r="RW15" s="71">
        <v>1</v>
      </c>
      <c r="RX15" s="71">
        <v>0</v>
      </c>
      <c r="RY15" s="71">
        <v>0</v>
      </c>
      <c r="RZ15" s="71">
        <v>0</v>
      </c>
      <c r="SA15" s="71">
        <v>0</v>
      </c>
      <c r="SB15" s="71">
        <v>0</v>
      </c>
      <c r="SC15" s="71">
        <v>1</v>
      </c>
      <c r="SD15" s="71">
        <v>0</v>
      </c>
      <c r="SE15" s="71">
        <v>0</v>
      </c>
      <c r="SF15" s="71">
        <v>2</v>
      </c>
      <c r="SG15" s="71">
        <v>1</v>
      </c>
      <c r="SH15" s="71">
        <v>0</v>
      </c>
    </row>
    <row r="16" spans="1:503">
      <c r="A16" s="16" t="s">
        <v>1861</v>
      </c>
      <c r="B16" s="70">
        <v>8</v>
      </c>
      <c r="C16" s="70">
        <v>8</v>
      </c>
      <c r="D16" s="70">
        <v>1</v>
      </c>
      <c r="E16" s="70">
        <v>2011</v>
      </c>
      <c r="F16" s="70" t="s">
        <v>178</v>
      </c>
      <c r="G16" s="1073" t="s">
        <v>1853</v>
      </c>
      <c r="H16" s="70" t="s">
        <v>1854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2.375</v>
      </c>
      <c r="AN16" s="73">
        <v>0</v>
      </c>
      <c r="AO16" s="73">
        <v>0</v>
      </c>
      <c r="AP16" s="73">
        <v>0</v>
      </c>
      <c r="AQ16" s="73">
        <v>0</v>
      </c>
      <c r="AR16" s="73">
        <v>0</v>
      </c>
      <c r="AS16" s="73">
        <v>11.73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1.4</v>
      </c>
      <c r="CA16" s="73">
        <v>0</v>
      </c>
      <c r="CB16" s="73">
        <v>0</v>
      </c>
      <c r="CC16" s="73">
        <v>0</v>
      </c>
      <c r="CD16" s="73">
        <v>0</v>
      </c>
      <c r="CE16" s="73">
        <v>0</v>
      </c>
      <c r="CF16" s="73">
        <v>0</v>
      </c>
      <c r="CG16" s="73">
        <v>0</v>
      </c>
      <c r="CH16" s="73">
        <v>0</v>
      </c>
      <c r="CI16" s="73">
        <v>0</v>
      </c>
      <c r="CJ16" s="73">
        <v>0</v>
      </c>
      <c r="CK16" s="73">
        <v>0</v>
      </c>
      <c r="CL16" s="73">
        <v>2.3769999999999998</v>
      </c>
      <c r="CM16" s="73">
        <v>0</v>
      </c>
      <c r="CN16" s="73">
        <v>0</v>
      </c>
      <c r="CO16" s="73">
        <v>0</v>
      </c>
      <c r="CP16" s="73">
        <v>4.2869999999999999</v>
      </c>
      <c r="CQ16" s="73">
        <v>0</v>
      </c>
      <c r="CR16" s="73">
        <v>0</v>
      </c>
      <c r="CS16" s="73">
        <v>0</v>
      </c>
      <c r="CT16" s="73">
        <v>0</v>
      </c>
      <c r="CU16" s="73">
        <v>0</v>
      </c>
      <c r="CV16" s="73">
        <v>0</v>
      </c>
      <c r="CW16" s="73">
        <v>0</v>
      </c>
      <c r="CX16" s="73">
        <v>0</v>
      </c>
      <c r="CY16" s="73">
        <v>4.0979999999999999</v>
      </c>
      <c r="CZ16" s="73">
        <v>0</v>
      </c>
      <c r="DA16" s="73">
        <v>0</v>
      </c>
      <c r="DB16" s="73">
        <v>0</v>
      </c>
      <c r="DC16" s="73">
        <v>2.1139999999999999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2.375</v>
      </c>
      <c r="EO16" s="73">
        <v>0</v>
      </c>
      <c r="EP16" s="73">
        <v>0</v>
      </c>
      <c r="EQ16" s="73">
        <v>0</v>
      </c>
      <c r="ER16" s="73">
        <v>0</v>
      </c>
      <c r="ES16" s="73">
        <v>0</v>
      </c>
      <c r="ET16" s="73">
        <v>11.73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1.4</v>
      </c>
      <c r="GB16" s="73">
        <v>0</v>
      </c>
      <c r="GC16" s="73">
        <v>0</v>
      </c>
      <c r="GD16" s="73">
        <v>0</v>
      </c>
      <c r="GE16" s="73">
        <v>0</v>
      </c>
      <c r="GF16" s="73">
        <v>0</v>
      </c>
      <c r="GG16" s="73">
        <v>0</v>
      </c>
      <c r="GH16" s="73">
        <v>0</v>
      </c>
      <c r="GI16" s="73">
        <v>0</v>
      </c>
      <c r="GJ16" s="73">
        <v>0</v>
      </c>
      <c r="GK16" s="73">
        <v>0</v>
      </c>
      <c r="GL16" s="73">
        <v>0</v>
      </c>
      <c r="GM16" s="73">
        <v>2.3769999999999998</v>
      </c>
      <c r="GN16" s="73">
        <v>0</v>
      </c>
      <c r="GO16" s="73">
        <v>0</v>
      </c>
      <c r="GP16" s="73">
        <v>0</v>
      </c>
      <c r="GQ16" s="73">
        <v>4.2869999999999999</v>
      </c>
      <c r="GR16" s="73">
        <v>0</v>
      </c>
      <c r="GS16" s="73">
        <v>0</v>
      </c>
      <c r="GT16" s="73">
        <v>0</v>
      </c>
      <c r="GU16" s="73">
        <v>0</v>
      </c>
      <c r="GV16" s="73">
        <v>0</v>
      </c>
      <c r="GW16" s="73">
        <v>0</v>
      </c>
      <c r="GX16" s="73">
        <v>0</v>
      </c>
      <c r="GY16" s="73">
        <v>0</v>
      </c>
      <c r="GZ16" s="73">
        <v>4.0979999999999999</v>
      </c>
      <c r="HA16" s="73">
        <v>0</v>
      </c>
      <c r="HB16" s="73">
        <v>0</v>
      </c>
      <c r="HC16" s="73">
        <v>0</v>
      </c>
      <c r="HD16" s="73">
        <v>2.1139999999999999</v>
      </c>
      <c r="HE16" s="73">
        <v>0</v>
      </c>
      <c r="HF16" s="73">
        <v>0</v>
      </c>
      <c r="HG16" s="73">
        <v>0</v>
      </c>
      <c r="HH16" s="73">
        <v>0</v>
      </c>
      <c r="HI16" s="73">
        <v>0</v>
      </c>
      <c r="HJ16" s="73">
        <v>0</v>
      </c>
      <c r="HK16" s="73">
        <v>2.375</v>
      </c>
      <c r="HL16" s="73">
        <v>11.73</v>
      </c>
      <c r="HM16" s="73">
        <v>0</v>
      </c>
      <c r="HN16" s="73">
        <v>0</v>
      </c>
      <c r="HO16" s="73">
        <v>0</v>
      </c>
      <c r="HP16" s="73">
        <v>0</v>
      </c>
      <c r="HQ16" s="73">
        <v>1.4</v>
      </c>
      <c r="HR16" s="73">
        <v>0</v>
      </c>
      <c r="HS16" s="73">
        <v>0</v>
      </c>
      <c r="HT16" s="73">
        <v>0</v>
      </c>
      <c r="HU16" s="73">
        <v>2.3769999999999998</v>
      </c>
      <c r="HV16" s="73">
        <v>4.2869999999999999</v>
      </c>
      <c r="HW16" s="73">
        <v>0</v>
      </c>
      <c r="HX16" s="73">
        <v>4.0979999999999999</v>
      </c>
      <c r="HY16" s="73">
        <v>2.1139999999999999</v>
      </c>
      <c r="HZ16" s="73">
        <v>0</v>
      </c>
      <c r="IA16" s="73">
        <v>0</v>
      </c>
      <c r="IB16" s="73">
        <v>0</v>
      </c>
      <c r="IC16" s="73">
        <v>0</v>
      </c>
      <c r="ID16" s="73">
        <v>0</v>
      </c>
      <c r="IE16" s="73">
        <v>0</v>
      </c>
      <c r="IF16" s="73">
        <v>2.375</v>
      </c>
      <c r="IG16" s="73">
        <v>11.73</v>
      </c>
      <c r="IH16" s="73">
        <v>0</v>
      </c>
      <c r="II16" s="73">
        <v>0</v>
      </c>
      <c r="IJ16" s="73">
        <v>0</v>
      </c>
      <c r="IK16" s="73">
        <v>0</v>
      </c>
      <c r="IL16" s="73">
        <v>1.4</v>
      </c>
      <c r="IM16" s="73">
        <v>0</v>
      </c>
      <c r="IN16" s="73">
        <v>0</v>
      </c>
      <c r="IO16" s="73">
        <v>0</v>
      </c>
      <c r="IP16" s="73">
        <v>2.3769999999999998</v>
      </c>
      <c r="IQ16" s="73">
        <v>4.2869999999999999</v>
      </c>
      <c r="IR16" s="73">
        <v>0</v>
      </c>
      <c r="IS16" s="73">
        <v>4.0979999999999999</v>
      </c>
      <c r="IT16" s="73">
        <v>2.1139999999999999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1</v>
      </c>
      <c r="MD16" s="71">
        <v>0</v>
      </c>
      <c r="ME16" s="71">
        <v>0</v>
      </c>
      <c r="MF16" s="71">
        <v>0</v>
      </c>
      <c r="MG16" s="71">
        <v>0</v>
      </c>
      <c r="MH16" s="71">
        <v>0</v>
      </c>
      <c r="MI16" s="71">
        <v>0</v>
      </c>
      <c r="MJ16" s="71">
        <v>0</v>
      </c>
      <c r="MK16" s="71">
        <v>0</v>
      </c>
      <c r="ML16" s="71">
        <v>1</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1</v>
      </c>
      <c r="QE16" s="71">
        <v>0</v>
      </c>
      <c r="QF16" s="71">
        <v>0</v>
      </c>
      <c r="QG16" s="71">
        <v>0</v>
      </c>
      <c r="QH16" s="71">
        <v>0</v>
      </c>
      <c r="QI16" s="71">
        <v>0</v>
      </c>
      <c r="QJ16" s="71">
        <v>0</v>
      </c>
      <c r="QK16" s="71">
        <v>0</v>
      </c>
      <c r="QL16" s="71">
        <v>0</v>
      </c>
      <c r="QM16" s="71">
        <v>1</v>
      </c>
      <c r="QN16" s="71">
        <v>0</v>
      </c>
      <c r="QO16" s="71">
        <v>0</v>
      </c>
      <c r="QP16" s="71">
        <v>0</v>
      </c>
      <c r="QQ16" s="71">
        <v>1</v>
      </c>
      <c r="QR16" s="71">
        <v>0</v>
      </c>
      <c r="QS16" s="71">
        <v>0</v>
      </c>
      <c r="QT16" s="71">
        <v>0</v>
      </c>
      <c r="QU16" s="71">
        <v>0</v>
      </c>
      <c r="QV16" s="71">
        <v>0</v>
      </c>
      <c r="QW16" s="71">
        <v>0</v>
      </c>
      <c r="QX16" s="71">
        <v>1</v>
      </c>
      <c r="QY16" s="71">
        <v>1</v>
      </c>
      <c r="QZ16" s="71">
        <v>0</v>
      </c>
      <c r="RA16" s="71">
        <v>0</v>
      </c>
      <c r="RB16" s="71">
        <v>0</v>
      </c>
      <c r="RC16" s="71">
        <v>0</v>
      </c>
      <c r="RD16" s="71">
        <v>1</v>
      </c>
      <c r="RE16" s="71">
        <v>0</v>
      </c>
      <c r="RF16" s="71">
        <v>0</v>
      </c>
      <c r="RG16" s="71">
        <v>0</v>
      </c>
      <c r="RH16" s="71">
        <v>1</v>
      </c>
      <c r="RI16" s="71">
        <v>1</v>
      </c>
      <c r="RJ16" s="71">
        <v>0</v>
      </c>
      <c r="RK16" s="71">
        <v>1</v>
      </c>
      <c r="RL16" s="71">
        <v>1</v>
      </c>
      <c r="RM16" s="71">
        <v>0</v>
      </c>
      <c r="RN16" s="71">
        <v>0</v>
      </c>
      <c r="RO16" s="71">
        <v>0</v>
      </c>
      <c r="RP16" s="71">
        <v>0</v>
      </c>
      <c r="RQ16" s="71">
        <v>0</v>
      </c>
      <c r="RR16" s="71">
        <v>0</v>
      </c>
      <c r="RS16" s="71">
        <v>1</v>
      </c>
      <c r="RT16" s="71">
        <v>1</v>
      </c>
      <c r="RU16" s="71">
        <v>0</v>
      </c>
      <c r="RV16" s="71">
        <v>0</v>
      </c>
      <c r="RW16" s="71">
        <v>0</v>
      </c>
      <c r="RX16" s="71">
        <v>0</v>
      </c>
      <c r="RY16" s="71">
        <v>1</v>
      </c>
      <c r="RZ16" s="71">
        <v>0</v>
      </c>
      <c r="SA16" s="71">
        <v>0</v>
      </c>
      <c r="SB16" s="71">
        <v>0</v>
      </c>
      <c r="SC16" s="71">
        <v>1</v>
      </c>
      <c r="SD16" s="71">
        <v>1</v>
      </c>
      <c r="SE16" s="71">
        <v>0</v>
      </c>
      <c r="SF16" s="71">
        <v>1</v>
      </c>
      <c r="SG16" s="71">
        <v>1</v>
      </c>
      <c r="SH16" s="71">
        <v>0</v>
      </c>
    </row>
    <row r="17" spans="1:502">
      <c r="A17" s="16" t="s">
        <v>1862</v>
      </c>
      <c r="B17" s="70">
        <v>9</v>
      </c>
      <c r="C17" s="70">
        <v>9</v>
      </c>
      <c r="D17" s="70">
        <v>1</v>
      </c>
      <c r="E17" s="70">
        <v>2012</v>
      </c>
      <c r="F17" s="70" t="s">
        <v>179</v>
      </c>
      <c r="G17" s="1073" t="s">
        <v>1853</v>
      </c>
      <c r="H17" s="70" t="s">
        <v>1854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2.6120000000000001</v>
      </c>
      <c r="AN17" s="73">
        <v>0</v>
      </c>
      <c r="AO17" s="73">
        <v>0</v>
      </c>
      <c r="AP17" s="73">
        <v>0</v>
      </c>
      <c r="AQ17" s="73">
        <v>0</v>
      </c>
      <c r="AR17" s="73">
        <v>0</v>
      </c>
      <c r="AS17" s="73">
        <v>11.73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2.5779999999999998</v>
      </c>
      <c r="BN17" s="73">
        <v>0</v>
      </c>
      <c r="BO17" s="73">
        <v>0</v>
      </c>
      <c r="BP17" s="73">
        <v>0</v>
      </c>
      <c r="BQ17" s="73">
        <v>0</v>
      </c>
      <c r="BR17" s="73">
        <v>0</v>
      </c>
      <c r="BS17" s="73">
        <v>0</v>
      </c>
      <c r="BT17" s="73">
        <v>0</v>
      </c>
      <c r="BU17" s="73">
        <v>0</v>
      </c>
      <c r="BV17" s="73">
        <v>0</v>
      </c>
      <c r="BW17" s="73">
        <v>0</v>
      </c>
      <c r="BX17" s="73">
        <v>0</v>
      </c>
      <c r="BY17" s="73">
        <v>0</v>
      </c>
      <c r="BZ17" s="73">
        <v>2.9969999999999999</v>
      </c>
      <c r="CA17" s="73">
        <v>0</v>
      </c>
      <c r="CB17" s="73">
        <v>0</v>
      </c>
      <c r="CC17" s="73">
        <v>0</v>
      </c>
      <c r="CD17" s="73">
        <v>0</v>
      </c>
      <c r="CE17" s="73">
        <v>0</v>
      </c>
      <c r="CF17" s="73">
        <v>0</v>
      </c>
      <c r="CG17" s="73">
        <v>0</v>
      </c>
      <c r="CH17" s="73">
        <v>0</v>
      </c>
      <c r="CI17" s="73">
        <v>0</v>
      </c>
      <c r="CJ17" s="73">
        <v>0</v>
      </c>
      <c r="CK17" s="73">
        <v>0</v>
      </c>
      <c r="CL17" s="73">
        <v>3.6469999999999998</v>
      </c>
      <c r="CM17" s="73">
        <v>0</v>
      </c>
      <c r="CN17" s="73">
        <v>0</v>
      </c>
      <c r="CO17" s="73">
        <v>0</v>
      </c>
      <c r="CP17" s="73">
        <v>5.6870000000000003</v>
      </c>
      <c r="CQ17" s="73">
        <v>0</v>
      </c>
      <c r="CR17" s="73">
        <v>0</v>
      </c>
      <c r="CS17" s="73">
        <v>0</v>
      </c>
      <c r="CT17" s="73">
        <v>0</v>
      </c>
      <c r="CU17" s="73">
        <v>0</v>
      </c>
      <c r="CV17" s="73">
        <v>0</v>
      </c>
      <c r="CW17" s="73">
        <v>0</v>
      </c>
      <c r="CX17" s="73">
        <v>0</v>
      </c>
      <c r="CY17" s="73">
        <v>4.75</v>
      </c>
      <c r="CZ17" s="73">
        <v>0</v>
      </c>
      <c r="DA17" s="73">
        <v>0</v>
      </c>
      <c r="DB17" s="73">
        <v>0</v>
      </c>
      <c r="DC17" s="73">
        <v>2.3839999999999999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2.6120000000000001</v>
      </c>
      <c r="EO17" s="73">
        <v>0</v>
      </c>
      <c r="EP17" s="73">
        <v>0</v>
      </c>
      <c r="EQ17" s="73">
        <v>0</v>
      </c>
      <c r="ER17" s="73">
        <v>0</v>
      </c>
      <c r="ES17" s="73">
        <v>0</v>
      </c>
      <c r="ET17" s="73">
        <v>11.73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2.5779999999999998</v>
      </c>
      <c r="FO17" s="73">
        <v>0</v>
      </c>
      <c r="FP17" s="73">
        <v>0</v>
      </c>
      <c r="FQ17" s="73">
        <v>0</v>
      </c>
      <c r="FR17" s="73">
        <v>0</v>
      </c>
      <c r="FS17" s="73">
        <v>0</v>
      </c>
      <c r="FT17" s="73">
        <v>0</v>
      </c>
      <c r="FU17" s="73">
        <v>0</v>
      </c>
      <c r="FV17" s="73">
        <v>0</v>
      </c>
      <c r="FW17" s="73">
        <v>0</v>
      </c>
      <c r="FX17" s="73">
        <v>0</v>
      </c>
      <c r="FY17" s="73">
        <v>0</v>
      </c>
      <c r="FZ17" s="73">
        <v>0</v>
      </c>
      <c r="GA17" s="73">
        <v>2.9969999999999999</v>
      </c>
      <c r="GB17" s="73">
        <v>0</v>
      </c>
      <c r="GC17" s="73">
        <v>0</v>
      </c>
      <c r="GD17" s="73">
        <v>0</v>
      </c>
      <c r="GE17" s="73">
        <v>0</v>
      </c>
      <c r="GF17" s="73">
        <v>0</v>
      </c>
      <c r="GG17" s="73">
        <v>0</v>
      </c>
      <c r="GH17" s="73">
        <v>0</v>
      </c>
      <c r="GI17" s="73">
        <v>0</v>
      </c>
      <c r="GJ17" s="73">
        <v>0</v>
      </c>
      <c r="GK17" s="73">
        <v>0</v>
      </c>
      <c r="GL17" s="73">
        <v>0</v>
      </c>
      <c r="GM17" s="73">
        <v>3.6469999999999998</v>
      </c>
      <c r="GN17" s="73">
        <v>0</v>
      </c>
      <c r="GO17" s="73">
        <v>0</v>
      </c>
      <c r="GP17" s="73">
        <v>0</v>
      </c>
      <c r="GQ17" s="73">
        <v>5.6870000000000003</v>
      </c>
      <c r="GR17" s="73">
        <v>0</v>
      </c>
      <c r="GS17" s="73">
        <v>0</v>
      </c>
      <c r="GT17" s="73">
        <v>0</v>
      </c>
      <c r="GU17" s="73">
        <v>0</v>
      </c>
      <c r="GV17" s="73">
        <v>0</v>
      </c>
      <c r="GW17" s="73">
        <v>0</v>
      </c>
      <c r="GX17" s="73">
        <v>0</v>
      </c>
      <c r="GY17" s="73">
        <v>0</v>
      </c>
      <c r="GZ17" s="73">
        <v>4.75</v>
      </c>
      <c r="HA17" s="73">
        <v>0</v>
      </c>
      <c r="HB17" s="73">
        <v>0</v>
      </c>
      <c r="HC17" s="73">
        <v>0</v>
      </c>
      <c r="HD17" s="73">
        <v>2.3839999999999999</v>
      </c>
      <c r="HE17" s="73">
        <v>0</v>
      </c>
      <c r="HF17" s="73">
        <v>0</v>
      </c>
      <c r="HG17" s="73">
        <v>0</v>
      </c>
      <c r="HH17" s="73">
        <v>0</v>
      </c>
      <c r="HI17" s="73">
        <v>0</v>
      </c>
      <c r="HJ17" s="73">
        <v>0</v>
      </c>
      <c r="HK17" s="73">
        <v>2.6120000000000001</v>
      </c>
      <c r="HL17" s="73">
        <v>11.73</v>
      </c>
      <c r="HM17" s="73">
        <v>0</v>
      </c>
      <c r="HN17" s="73">
        <v>0</v>
      </c>
      <c r="HO17" s="73">
        <v>2.5779999999999998</v>
      </c>
      <c r="HP17" s="73">
        <v>0</v>
      </c>
      <c r="HQ17" s="73">
        <v>2.9969999999999999</v>
      </c>
      <c r="HR17" s="73">
        <v>0</v>
      </c>
      <c r="HS17" s="73">
        <v>0</v>
      </c>
      <c r="HT17" s="73">
        <v>0</v>
      </c>
      <c r="HU17" s="73">
        <v>3.6469999999999998</v>
      </c>
      <c r="HV17" s="73">
        <v>5.6870000000000003</v>
      </c>
      <c r="HW17" s="73">
        <v>0</v>
      </c>
      <c r="HX17" s="73">
        <v>4.75</v>
      </c>
      <c r="HY17" s="73">
        <v>2.3839999999999999</v>
      </c>
      <c r="HZ17" s="73">
        <v>0</v>
      </c>
      <c r="IA17" s="73">
        <v>0</v>
      </c>
      <c r="IB17" s="73">
        <v>0</v>
      </c>
      <c r="IC17" s="73">
        <v>0</v>
      </c>
      <c r="ID17" s="73">
        <v>0</v>
      </c>
      <c r="IE17" s="73">
        <v>0</v>
      </c>
      <c r="IF17" s="73">
        <v>2.6120000000000001</v>
      </c>
      <c r="IG17" s="73">
        <v>11.73</v>
      </c>
      <c r="IH17" s="73">
        <v>0</v>
      </c>
      <c r="II17" s="73">
        <v>0</v>
      </c>
      <c r="IJ17" s="73">
        <v>2.5779999999999998</v>
      </c>
      <c r="IK17" s="73">
        <v>0</v>
      </c>
      <c r="IL17" s="73">
        <v>2.9969999999999999</v>
      </c>
      <c r="IM17" s="73">
        <v>0</v>
      </c>
      <c r="IN17" s="73">
        <v>0</v>
      </c>
      <c r="IO17" s="73">
        <v>0</v>
      </c>
      <c r="IP17" s="73">
        <v>3.6469999999999998</v>
      </c>
      <c r="IQ17" s="73">
        <v>5.6870000000000003</v>
      </c>
      <c r="IR17" s="73">
        <v>0</v>
      </c>
      <c r="IS17" s="73">
        <v>4.75</v>
      </c>
      <c r="IT17" s="73">
        <v>2.3839999999999999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1</v>
      </c>
      <c r="MD17" s="71">
        <v>0</v>
      </c>
      <c r="ME17" s="71">
        <v>0</v>
      </c>
      <c r="MF17" s="71">
        <v>0</v>
      </c>
      <c r="MG17" s="71">
        <v>0</v>
      </c>
      <c r="MH17" s="71">
        <v>0</v>
      </c>
      <c r="MI17" s="71">
        <v>0</v>
      </c>
      <c r="MJ17" s="71">
        <v>0</v>
      </c>
      <c r="MK17" s="71">
        <v>0</v>
      </c>
      <c r="ML17" s="71">
        <v>1</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1</v>
      </c>
      <c r="QE17" s="71">
        <v>0</v>
      </c>
      <c r="QF17" s="71">
        <v>0</v>
      </c>
      <c r="QG17" s="71">
        <v>0</v>
      </c>
      <c r="QH17" s="71">
        <v>0</v>
      </c>
      <c r="QI17" s="71">
        <v>0</v>
      </c>
      <c r="QJ17" s="71">
        <v>0</v>
      </c>
      <c r="QK17" s="71">
        <v>0</v>
      </c>
      <c r="QL17" s="71">
        <v>0</v>
      </c>
      <c r="QM17" s="71">
        <v>1</v>
      </c>
      <c r="QN17" s="71">
        <v>0</v>
      </c>
      <c r="QO17" s="71">
        <v>0</v>
      </c>
      <c r="QP17" s="71">
        <v>0</v>
      </c>
      <c r="QQ17" s="71">
        <v>1</v>
      </c>
      <c r="QR17" s="71">
        <v>0</v>
      </c>
      <c r="QS17" s="71">
        <v>0</v>
      </c>
      <c r="QT17" s="71">
        <v>0</v>
      </c>
      <c r="QU17" s="71">
        <v>0</v>
      </c>
      <c r="QV17" s="71">
        <v>0</v>
      </c>
      <c r="QW17" s="71">
        <v>0</v>
      </c>
      <c r="QX17" s="71">
        <v>1</v>
      </c>
      <c r="QY17" s="71">
        <v>1</v>
      </c>
      <c r="QZ17" s="71">
        <v>0</v>
      </c>
      <c r="RA17" s="71">
        <v>0</v>
      </c>
      <c r="RB17" s="71">
        <v>1</v>
      </c>
      <c r="RC17" s="71">
        <v>0</v>
      </c>
      <c r="RD17" s="71">
        <v>1</v>
      </c>
      <c r="RE17" s="71">
        <v>0</v>
      </c>
      <c r="RF17" s="71">
        <v>0</v>
      </c>
      <c r="RG17" s="71">
        <v>0</v>
      </c>
      <c r="RH17" s="71">
        <v>1</v>
      </c>
      <c r="RI17" s="71">
        <v>1</v>
      </c>
      <c r="RJ17" s="71">
        <v>0</v>
      </c>
      <c r="RK17" s="71">
        <v>1</v>
      </c>
      <c r="RL17" s="71">
        <v>1</v>
      </c>
      <c r="RM17" s="71">
        <v>0</v>
      </c>
      <c r="RN17" s="71">
        <v>0</v>
      </c>
      <c r="RO17" s="71">
        <v>0</v>
      </c>
      <c r="RP17" s="71">
        <v>0</v>
      </c>
      <c r="RQ17" s="71">
        <v>0</v>
      </c>
      <c r="RR17" s="71">
        <v>0</v>
      </c>
      <c r="RS17" s="71">
        <v>1</v>
      </c>
      <c r="RT17" s="71">
        <v>1</v>
      </c>
      <c r="RU17" s="71">
        <v>0</v>
      </c>
      <c r="RV17" s="71">
        <v>0</v>
      </c>
      <c r="RW17" s="71">
        <v>1</v>
      </c>
      <c r="RX17" s="71">
        <v>0</v>
      </c>
      <c r="RY17" s="71">
        <v>1</v>
      </c>
      <c r="RZ17" s="71">
        <v>0</v>
      </c>
      <c r="SA17" s="71">
        <v>0</v>
      </c>
      <c r="SB17" s="71">
        <v>0</v>
      </c>
      <c r="SC17" s="71">
        <v>1</v>
      </c>
      <c r="SD17" s="71">
        <v>1</v>
      </c>
      <c r="SE17" s="71">
        <v>0</v>
      </c>
      <c r="SF17" s="71">
        <v>1</v>
      </c>
      <c r="SG17" s="71">
        <v>1</v>
      </c>
      <c r="SH17" s="71">
        <v>0</v>
      </c>
    </row>
    <row r="18" spans="1:502">
      <c r="A18" s="16" t="s">
        <v>1863</v>
      </c>
      <c r="B18" s="70">
        <v>10</v>
      </c>
      <c r="C18" s="70">
        <v>10</v>
      </c>
      <c r="D18" s="70">
        <v>1</v>
      </c>
      <c r="E18" s="70">
        <v>2013</v>
      </c>
      <c r="F18" s="70" t="s">
        <v>180</v>
      </c>
      <c r="G18" s="1073" t="s">
        <v>1853</v>
      </c>
      <c r="H18" s="70" t="s">
        <v>1854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2.847</v>
      </c>
      <c r="AN18" s="73">
        <v>0</v>
      </c>
      <c r="AO18" s="73">
        <v>0</v>
      </c>
      <c r="AP18" s="73">
        <v>0</v>
      </c>
      <c r="AQ18" s="73">
        <v>0</v>
      </c>
      <c r="AR18" s="73">
        <v>0</v>
      </c>
      <c r="AS18" s="73">
        <v>14.131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2.8380000000000001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3.952</v>
      </c>
      <c r="CM18" s="73">
        <v>0</v>
      </c>
      <c r="CN18" s="73">
        <v>0</v>
      </c>
      <c r="CO18" s="73">
        <v>0</v>
      </c>
      <c r="CP18" s="73">
        <v>6.1159999999999997</v>
      </c>
      <c r="CQ18" s="73">
        <v>0</v>
      </c>
      <c r="CR18" s="73">
        <v>0</v>
      </c>
      <c r="CS18" s="73">
        <v>0</v>
      </c>
      <c r="CT18" s="73">
        <v>0</v>
      </c>
      <c r="CU18" s="73">
        <v>0</v>
      </c>
      <c r="CV18" s="73">
        <v>0</v>
      </c>
      <c r="CW18" s="73">
        <v>0</v>
      </c>
      <c r="CX18" s="73">
        <v>0</v>
      </c>
      <c r="CY18" s="73">
        <v>4.8490000000000002</v>
      </c>
      <c r="CZ18" s="73">
        <v>0</v>
      </c>
      <c r="DA18" s="73">
        <v>0</v>
      </c>
      <c r="DB18" s="73">
        <v>0</v>
      </c>
      <c r="DC18" s="73">
        <v>2.387</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2.847</v>
      </c>
      <c r="EO18" s="73">
        <v>0</v>
      </c>
      <c r="EP18" s="73">
        <v>0</v>
      </c>
      <c r="EQ18" s="73">
        <v>0</v>
      </c>
      <c r="ER18" s="73">
        <v>0</v>
      </c>
      <c r="ES18" s="73">
        <v>0</v>
      </c>
      <c r="ET18" s="73">
        <v>14.131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2.8380000000000001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3.952</v>
      </c>
      <c r="GN18" s="73">
        <v>0</v>
      </c>
      <c r="GO18" s="73">
        <v>0</v>
      </c>
      <c r="GP18" s="73">
        <v>0</v>
      </c>
      <c r="GQ18" s="73">
        <v>6.1159999999999997</v>
      </c>
      <c r="GR18" s="73">
        <v>0</v>
      </c>
      <c r="GS18" s="73">
        <v>0</v>
      </c>
      <c r="GT18" s="73">
        <v>0</v>
      </c>
      <c r="GU18" s="73">
        <v>0</v>
      </c>
      <c r="GV18" s="73">
        <v>0</v>
      </c>
      <c r="GW18" s="73">
        <v>0</v>
      </c>
      <c r="GX18" s="73">
        <v>0</v>
      </c>
      <c r="GY18" s="73">
        <v>0</v>
      </c>
      <c r="GZ18" s="73">
        <v>4.8490000000000002</v>
      </c>
      <c r="HA18" s="73">
        <v>0</v>
      </c>
      <c r="HB18" s="73">
        <v>0</v>
      </c>
      <c r="HC18" s="73">
        <v>0</v>
      </c>
      <c r="HD18" s="73">
        <v>2.387</v>
      </c>
      <c r="HE18" s="73">
        <v>0</v>
      </c>
      <c r="HF18" s="73">
        <v>0</v>
      </c>
      <c r="HG18" s="73">
        <v>0</v>
      </c>
      <c r="HH18" s="73">
        <v>0</v>
      </c>
      <c r="HI18" s="73">
        <v>0</v>
      </c>
      <c r="HJ18" s="73">
        <v>0</v>
      </c>
      <c r="HK18" s="73">
        <v>2.847</v>
      </c>
      <c r="HL18" s="73">
        <v>14.131</v>
      </c>
      <c r="HM18" s="73">
        <v>0</v>
      </c>
      <c r="HN18" s="73">
        <v>0</v>
      </c>
      <c r="HO18" s="73">
        <v>2.8380000000000001</v>
      </c>
      <c r="HP18" s="73">
        <v>0</v>
      </c>
      <c r="HQ18" s="73">
        <v>0</v>
      </c>
      <c r="HR18" s="73">
        <v>0</v>
      </c>
      <c r="HS18" s="73">
        <v>0</v>
      </c>
      <c r="HT18" s="73">
        <v>0</v>
      </c>
      <c r="HU18" s="73">
        <v>3.952</v>
      </c>
      <c r="HV18" s="73">
        <v>6.1159999999999997</v>
      </c>
      <c r="HW18" s="73">
        <v>0</v>
      </c>
      <c r="HX18" s="73">
        <v>4.8490000000000002</v>
      </c>
      <c r="HY18" s="73">
        <v>2.387</v>
      </c>
      <c r="HZ18" s="73">
        <v>0</v>
      </c>
      <c r="IA18" s="73">
        <v>0</v>
      </c>
      <c r="IB18" s="73">
        <v>0</v>
      </c>
      <c r="IC18" s="73">
        <v>0</v>
      </c>
      <c r="ID18" s="73">
        <v>0</v>
      </c>
      <c r="IE18" s="73">
        <v>0</v>
      </c>
      <c r="IF18" s="73">
        <v>2.847</v>
      </c>
      <c r="IG18" s="73">
        <v>14.131</v>
      </c>
      <c r="IH18" s="73">
        <v>0</v>
      </c>
      <c r="II18" s="73">
        <v>0</v>
      </c>
      <c r="IJ18" s="73">
        <v>2.8380000000000001</v>
      </c>
      <c r="IK18" s="73">
        <v>0</v>
      </c>
      <c r="IL18" s="73">
        <v>0</v>
      </c>
      <c r="IM18" s="73">
        <v>0</v>
      </c>
      <c r="IN18" s="73">
        <v>0</v>
      </c>
      <c r="IO18" s="73">
        <v>0</v>
      </c>
      <c r="IP18" s="73">
        <v>3.952</v>
      </c>
      <c r="IQ18" s="73">
        <v>6.1159999999999997</v>
      </c>
      <c r="IR18" s="73">
        <v>0</v>
      </c>
      <c r="IS18" s="73">
        <v>4.8490000000000002</v>
      </c>
      <c r="IT18" s="73">
        <v>2.387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1</v>
      </c>
      <c r="MD18" s="71">
        <v>0</v>
      </c>
      <c r="ME18" s="71">
        <v>0</v>
      </c>
      <c r="MF18" s="71">
        <v>0</v>
      </c>
      <c r="MG18" s="71">
        <v>0</v>
      </c>
      <c r="MH18" s="71">
        <v>0</v>
      </c>
      <c r="MI18" s="71">
        <v>0</v>
      </c>
      <c r="MJ18" s="71">
        <v>0</v>
      </c>
      <c r="MK18" s="71">
        <v>0</v>
      </c>
      <c r="ML18" s="71">
        <v>1</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1</v>
      </c>
      <c r="QE18" s="71">
        <v>0</v>
      </c>
      <c r="QF18" s="71">
        <v>0</v>
      </c>
      <c r="QG18" s="71">
        <v>0</v>
      </c>
      <c r="QH18" s="71">
        <v>0</v>
      </c>
      <c r="QI18" s="71">
        <v>0</v>
      </c>
      <c r="QJ18" s="71">
        <v>0</v>
      </c>
      <c r="QK18" s="71">
        <v>0</v>
      </c>
      <c r="QL18" s="71">
        <v>0</v>
      </c>
      <c r="QM18" s="71">
        <v>1</v>
      </c>
      <c r="QN18" s="71">
        <v>0</v>
      </c>
      <c r="QO18" s="71">
        <v>0</v>
      </c>
      <c r="QP18" s="71">
        <v>0</v>
      </c>
      <c r="QQ18" s="71">
        <v>1</v>
      </c>
      <c r="QR18" s="71">
        <v>0</v>
      </c>
      <c r="QS18" s="71">
        <v>0</v>
      </c>
      <c r="QT18" s="71">
        <v>0</v>
      </c>
      <c r="QU18" s="71">
        <v>0</v>
      </c>
      <c r="QV18" s="71">
        <v>0</v>
      </c>
      <c r="QW18" s="71">
        <v>0</v>
      </c>
      <c r="QX18" s="71">
        <v>1</v>
      </c>
      <c r="QY18" s="71">
        <v>1</v>
      </c>
      <c r="QZ18" s="71">
        <v>0</v>
      </c>
      <c r="RA18" s="71">
        <v>0</v>
      </c>
      <c r="RB18" s="71">
        <v>1</v>
      </c>
      <c r="RC18" s="71">
        <v>0</v>
      </c>
      <c r="RD18" s="71">
        <v>0</v>
      </c>
      <c r="RE18" s="71">
        <v>0</v>
      </c>
      <c r="RF18" s="71">
        <v>0</v>
      </c>
      <c r="RG18" s="71">
        <v>0</v>
      </c>
      <c r="RH18" s="71">
        <v>1</v>
      </c>
      <c r="RI18" s="71">
        <v>1</v>
      </c>
      <c r="RJ18" s="71">
        <v>0</v>
      </c>
      <c r="RK18" s="71">
        <v>1</v>
      </c>
      <c r="RL18" s="71">
        <v>1</v>
      </c>
      <c r="RM18" s="71">
        <v>0</v>
      </c>
      <c r="RN18" s="71">
        <v>0</v>
      </c>
      <c r="RO18" s="71">
        <v>0</v>
      </c>
      <c r="RP18" s="71">
        <v>0</v>
      </c>
      <c r="RQ18" s="71">
        <v>0</v>
      </c>
      <c r="RR18" s="71">
        <v>0</v>
      </c>
      <c r="RS18" s="71">
        <v>1</v>
      </c>
      <c r="RT18" s="71">
        <v>1</v>
      </c>
      <c r="RU18" s="71">
        <v>0</v>
      </c>
      <c r="RV18" s="71">
        <v>0</v>
      </c>
      <c r="RW18" s="71">
        <v>1</v>
      </c>
      <c r="RX18" s="71">
        <v>0</v>
      </c>
      <c r="RY18" s="71">
        <v>0</v>
      </c>
      <c r="RZ18" s="71">
        <v>0</v>
      </c>
      <c r="SA18" s="71">
        <v>0</v>
      </c>
      <c r="SB18" s="71">
        <v>0</v>
      </c>
      <c r="SC18" s="71">
        <v>1</v>
      </c>
      <c r="SD18" s="71">
        <v>1</v>
      </c>
      <c r="SE18" s="71">
        <v>0</v>
      </c>
      <c r="SF18" s="71">
        <v>1</v>
      </c>
      <c r="SG18" s="71">
        <v>1</v>
      </c>
      <c r="SH18" s="71">
        <v>0</v>
      </c>
    </row>
    <row r="19" spans="1:502">
      <c r="A19" s="16" t="s">
        <v>1864</v>
      </c>
      <c r="B19" s="70">
        <v>11</v>
      </c>
      <c r="C19" s="70">
        <v>11</v>
      </c>
      <c r="D19" s="70">
        <v>1</v>
      </c>
      <c r="E19" s="70">
        <v>2014</v>
      </c>
      <c r="F19" s="70" t="s">
        <v>181</v>
      </c>
      <c r="G19" s="1073" t="s">
        <v>1853</v>
      </c>
      <c r="H19" s="70" t="s">
        <v>1854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2.7029999999999998</v>
      </c>
      <c r="AN19" s="73">
        <v>0</v>
      </c>
      <c r="AO19" s="73">
        <v>0</v>
      </c>
      <c r="AP19" s="73">
        <v>0</v>
      </c>
      <c r="AQ19" s="73">
        <v>0</v>
      </c>
      <c r="AR19" s="73">
        <v>0</v>
      </c>
      <c r="AS19" s="73">
        <v>14.935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2.867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3.7</v>
      </c>
      <c r="CM19" s="73">
        <v>0</v>
      </c>
      <c r="CN19" s="73">
        <v>0</v>
      </c>
      <c r="CO19" s="73">
        <v>0</v>
      </c>
      <c r="CP19" s="73">
        <v>5.9669999999999996</v>
      </c>
      <c r="CQ19" s="73">
        <v>0</v>
      </c>
      <c r="CR19" s="73">
        <v>0</v>
      </c>
      <c r="CS19" s="73">
        <v>0</v>
      </c>
      <c r="CT19" s="73">
        <v>0</v>
      </c>
      <c r="CU19" s="73">
        <v>0</v>
      </c>
      <c r="CV19" s="73">
        <v>0</v>
      </c>
      <c r="CW19" s="73">
        <v>0</v>
      </c>
      <c r="CX19" s="73">
        <v>0</v>
      </c>
      <c r="CY19" s="73">
        <v>4.9009999999999998</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2.7029999999999998</v>
      </c>
      <c r="EO19" s="73">
        <v>0</v>
      </c>
      <c r="EP19" s="73">
        <v>0</v>
      </c>
      <c r="EQ19" s="73">
        <v>0</v>
      </c>
      <c r="ER19" s="73">
        <v>0</v>
      </c>
      <c r="ES19" s="73">
        <v>0</v>
      </c>
      <c r="ET19" s="73">
        <v>14.935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2.867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3.7</v>
      </c>
      <c r="GN19" s="73">
        <v>0</v>
      </c>
      <c r="GO19" s="73">
        <v>0</v>
      </c>
      <c r="GP19" s="73">
        <v>0</v>
      </c>
      <c r="GQ19" s="73">
        <v>5.9669999999999996</v>
      </c>
      <c r="GR19" s="73">
        <v>0</v>
      </c>
      <c r="GS19" s="73">
        <v>0</v>
      </c>
      <c r="GT19" s="73">
        <v>0</v>
      </c>
      <c r="GU19" s="73">
        <v>0</v>
      </c>
      <c r="GV19" s="73">
        <v>0</v>
      </c>
      <c r="GW19" s="73">
        <v>0</v>
      </c>
      <c r="GX19" s="73">
        <v>0</v>
      </c>
      <c r="GY19" s="73">
        <v>0</v>
      </c>
      <c r="GZ19" s="73">
        <v>4.9009999999999998</v>
      </c>
      <c r="HA19" s="73">
        <v>0</v>
      </c>
      <c r="HB19" s="73">
        <v>0</v>
      </c>
      <c r="HC19" s="73">
        <v>0</v>
      </c>
      <c r="HD19" s="73">
        <v>0</v>
      </c>
      <c r="HE19" s="73">
        <v>0</v>
      </c>
      <c r="HF19" s="73">
        <v>0</v>
      </c>
      <c r="HG19" s="73">
        <v>0</v>
      </c>
      <c r="HH19" s="73">
        <v>0</v>
      </c>
      <c r="HI19" s="73">
        <v>0</v>
      </c>
      <c r="HJ19" s="73">
        <v>0</v>
      </c>
      <c r="HK19" s="73">
        <v>2.7029999999999998</v>
      </c>
      <c r="HL19" s="73">
        <v>14.935</v>
      </c>
      <c r="HM19" s="73">
        <v>0</v>
      </c>
      <c r="HN19" s="73">
        <v>0</v>
      </c>
      <c r="HO19" s="73">
        <v>2.867</v>
      </c>
      <c r="HP19" s="73">
        <v>0</v>
      </c>
      <c r="HQ19" s="73">
        <v>0</v>
      </c>
      <c r="HR19" s="73">
        <v>0</v>
      </c>
      <c r="HS19" s="73">
        <v>0</v>
      </c>
      <c r="HT19" s="73">
        <v>0</v>
      </c>
      <c r="HU19" s="73">
        <v>3.7</v>
      </c>
      <c r="HV19" s="73">
        <v>5.9669999999999996</v>
      </c>
      <c r="HW19" s="73">
        <v>0</v>
      </c>
      <c r="HX19" s="73">
        <v>4.9009999999999998</v>
      </c>
      <c r="HY19" s="73">
        <v>0</v>
      </c>
      <c r="HZ19" s="73">
        <v>0</v>
      </c>
      <c r="IA19" s="73">
        <v>0</v>
      </c>
      <c r="IB19" s="73">
        <v>0</v>
      </c>
      <c r="IC19" s="73">
        <v>0</v>
      </c>
      <c r="ID19" s="73">
        <v>0</v>
      </c>
      <c r="IE19" s="73">
        <v>0</v>
      </c>
      <c r="IF19" s="73">
        <v>2.7029999999999998</v>
      </c>
      <c r="IG19" s="73">
        <v>14.935</v>
      </c>
      <c r="IH19" s="73">
        <v>0</v>
      </c>
      <c r="II19" s="73">
        <v>0</v>
      </c>
      <c r="IJ19" s="73">
        <v>2.867</v>
      </c>
      <c r="IK19" s="73">
        <v>0</v>
      </c>
      <c r="IL19" s="73">
        <v>0</v>
      </c>
      <c r="IM19" s="73">
        <v>0</v>
      </c>
      <c r="IN19" s="73">
        <v>0</v>
      </c>
      <c r="IO19" s="73">
        <v>0</v>
      </c>
      <c r="IP19" s="73">
        <v>3.7</v>
      </c>
      <c r="IQ19" s="73">
        <v>5.9669999999999996</v>
      </c>
      <c r="IR19" s="73">
        <v>0</v>
      </c>
      <c r="IS19" s="73">
        <v>4.9009999999999998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1</v>
      </c>
      <c r="MD19" s="71">
        <v>0</v>
      </c>
      <c r="ME19" s="71">
        <v>0</v>
      </c>
      <c r="MF19" s="71">
        <v>0</v>
      </c>
      <c r="MG19" s="71">
        <v>0</v>
      </c>
      <c r="MH19" s="71">
        <v>0</v>
      </c>
      <c r="MI19" s="71">
        <v>0</v>
      </c>
      <c r="MJ19" s="71">
        <v>0</v>
      </c>
      <c r="MK19" s="71">
        <v>0</v>
      </c>
      <c r="ML19" s="71">
        <v>1</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1</v>
      </c>
      <c r="QE19" s="71">
        <v>0</v>
      </c>
      <c r="QF19" s="71">
        <v>0</v>
      </c>
      <c r="QG19" s="71">
        <v>0</v>
      </c>
      <c r="QH19" s="71">
        <v>0</v>
      </c>
      <c r="QI19" s="71">
        <v>0</v>
      </c>
      <c r="QJ19" s="71">
        <v>0</v>
      </c>
      <c r="QK19" s="71">
        <v>0</v>
      </c>
      <c r="QL19" s="71">
        <v>0</v>
      </c>
      <c r="QM19" s="71">
        <v>1</v>
      </c>
      <c r="QN19" s="71">
        <v>0</v>
      </c>
      <c r="QO19" s="71">
        <v>0</v>
      </c>
      <c r="QP19" s="71">
        <v>0</v>
      </c>
      <c r="QQ19" s="71">
        <v>0</v>
      </c>
      <c r="QR19" s="71">
        <v>0</v>
      </c>
      <c r="QS19" s="71">
        <v>0</v>
      </c>
      <c r="QT19" s="71">
        <v>0</v>
      </c>
      <c r="QU19" s="71">
        <v>0</v>
      </c>
      <c r="QV19" s="71">
        <v>0</v>
      </c>
      <c r="QW19" s="71">
        <v>0</v>
      </c>
      <c r="QX19" s="71">
        <v>1</v>
      </c>
      <c r="QY19" s="71">
        <v>1</v>
      </c>
      <c r="QZ19" s="71">
        <v>0</v>
      </c>
      <c r="RA19" s="71">
        <v>0</v>
      </c>
      <c r="RB19" s="71">
        <v>1</v>
      </c>
      <c r="RC19" s="71">
        <v>0</v>
      </c>
      <c r="RD19" s="71">
        <v>0</v>
      </c>
      <c r="RE19" s="71">
        <v>0</v>
      </c>
      <c r="RF19" s="71">
        <v>0</v>
      </c>
      <c r="RG19" s="71">
        <v>0</v>
      </c>
      <c r="RH19" s="71">
        <v>1</v>
      </c>
      <c r="RI19" s="71">
        <v>1</v>
      </c>
      <c r="RJ19" s="71">
        <v>0</v>
      </c>
      <c r="RK19" s="71">
        <v>1</v>
      </c>
      <c r="RL19" s="71">
        <v>0</v>
      </c>
      <c r="RM19" s="71">
        <v>0</v>
      </c>
      <c r="RN19" s="71">
        <v>0</v>
      </c>
      <c r="RO19" s="71">
        <v>0</v>
      </c>
      <c r="RP19" s="71">
        <v>0</v>
      </c>
      <c r="RQ19" s="71">
        <v>0</v>
      </c>
      <c r="RR19" s="71">
        <v>0</v>
      </c>
      <c r="RS19" s="71">
        <v>1</v>
      </c>
      <c r="RT19" s="71">
        <v>1</v>
      </c>
      <c r="RU19" s="71">
        <v>0</v>
      </c>
      <c r="RV19" s="71">
        <v>0</v>
      </c>
      <c r="RW19" s="71">
        <v>1</v>
      </c>
      <c r="RX19" s="71">
        <v>0</v>
      </c>
      <c r="RY19" s="71">
        <v>0</v>
      </c>
      <c r="RZ19" s="71">
        <v>0</v>
      </c>
      <c r="SA19" s="71">
        <v>0</v>
      </c>
      <c r="SB19" s="71">
        <v>0</v>
      </c>
      <c r="SC19" s="71">
        <v>1</v>
      </c>
      <c r="SD19" s="71">
        <v>1</v>
      </c>
      <c r="SE19" s="71">
        <v>0</v>
      </c>
      <c r="SF19" s="71">
        <v>1</v>
      </c>
      <c r="SG19" s="71">
        <v>0</v>
      </c>
      <c r="SH19" s="71">
        <v>0</v>
      </c>
    </row>
    <row r="20" spans="1:502">
      <c r="A20" s="16" t="s">
        <v>1865</v>
      </c>
      <c r="B20" s="70">
        <v>12</v>
      </c>
      <c r="C20" s="70">
        <v>12</v>
      </c>
      <c r="D20" s="70">
        <v>1</v>
      </c>
      <c r="E20" s="70">
        <v>2015</v>
      </c>
      <c r="F20" s="70" t="s">
        <v>182</v>
      </c>
      <c r="G20" s="1073" t="s">
        <v>1853</v>
      </c>
      <c r="H20" s="70" t="s">
        <v>1854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2.548</v>
      </c>
      <c r="AN20" s="73">
        <v>0</v>
      </c>
      <c r="AO20" s="73">
        <v>0</v>
      </c>
      <c r="AP20" s="73">
        <v>0</v>
      </c>
      <c r="AQ20" s="73">
        <v>0</v>
      </c>
      <c r="AR20" s="73">
        <v>0</v>
      </c>
      <c r="AS20" s="73">
        <v>15.257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4.63</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3.4359999999999999</v>
      </c>
      <c r="CM20" s="73">
        <v>0</v>
      </c>
      <c r="CN20" s="73">
        <v>0</v>
      </c>
      <c r="CO20" s="73">
        <v>0</v>
      </c>
      <c r="CP20" s="73">
        <v>5.3120000000000003</v>
      </c>
      <c r="CQ20" s="73">
        <v>0</v>
      </c>
      <c r="CR20" s="73">
        <v>0</v>
      </c>
      <c r="CS20" s="73">
        <v>0</v>
      </c>
      <c r="CT20" s="73">
        <v>0</v>
      </c>
      <c r="CU20" s="73">
        <v>0</v>
      </c>
      <c r="CV20" s="73">
        <v>0</v>
      </c>
      <c r="CW20" s="73">
        <v>0</v>
      </c>
      <c r="CX20" s="73">
        <v>0</v>
      </c>
      <c r="CY20" s="73">
        <v>4.3499999999999996</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2.548</v>
      </c>
      <c r="EO20" s="73">
        <v>0</v>
      </c>
      <c r="EP20" s="73">
        <v>0</v>
      </c>
      <c r="EQ20" s="73">
        <v>0</v>
      </c>
      <c r="ER20" s="73">
        <v>0</v>
      </c>
      <c r="ES20" s="73">
        <v>0</v>
      </c>
      <c r="ET20" s="73">
        <v>15.257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4.63</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3.4359999999999999</v>
      </c>
      <c r="GN20" s="73">
        <v>0</v>
      </c>
      <c r="GO20" s="73">
        <v>0</v>
      </c>
      <c r="GP20" s="73">
        <v>0</v>
      </c>
      <c r="GQ20" s="73">
        <v>5.3120000000000003</v>
      </c>
      <c r="GR20" s="73">
        <v>0</v>
      </c>
      <c r="GS20" s="73">
        <v>0</v>
      </c>
      <c r="GT20" s="73">
        <v>0</v>
      </c>
      <c r="GU20" s="73">
        <v>0</v>
      </c>
      <c r="GV20" s="73">
        <v>0</v>
      </c>
      <c r="GW20" s="73">
        <v>0</v>
      </c>
      <c r="GX20" s="73">
        <v>0</v>
      </c>
      <c r="GY20" s="73">
        <v>0</v>
      </c>
      <c r="GZ20" s="73">
        <v>4.3499999999999996</v>
      </c>
      <c r="HA20" s="73">
        <v>0</v>
      </c>
      <c r="HB20" s="73">
        <v>0</v>
      </c>
      <c r="HC20" s="73">
        <v>0</v>
      </c>
      <c r="HD20" s="73">
        <v>0</v>
      </c>
      <c r="HE20" s="73">
        <v>0</v>
      </c>
      <c r="HF20" s="73">
        <v>0</v>
      </c>
      <c r="HG20" s="73">
        <v>0</v>
      </c>
      <c r="HH20" s="73">
        <v>0</v>
      </c>
      <c r="HI20" s="73">
        <v>0</v>
      </c>
      <c r="HJ20" s="73">
        <v>0</v>
      </c>
      <c r="HK20" s="73">
        <v>2.548</v>
      </c>
      <c r="HL20" s="73">
        <v>15.257</v>
      </c>
      <c r="HM20" s="73">
        <v>0</v>
      </c>
      <c r="HN20" s="73">
        <v>0</v>
      </c>
      <c r="HO20" s="73">
        <v>0</v>
      </c>
      <c r="HP20" s="73">
        <v>4.63</v>
      </c>
      <c r="HQ20" s="73">
        <v>0</v>
      </c>
      <c r="HR20" s="73">
        <v>0</v>
      </c>
      <c r="HS20" s="73">
        <v>0</v>
      </c>
      <c r="HT20" s="73">
        <v>0</v>
      </c>
      <c r="HU20" s="73">
        <v>3.4359999999999999</v>
      </c>
      <c r="HV20" s="73">
        <v>5.3120000000000003</v>
      </c>
      <c r="HW20" s="73">
        <v>0</v>
      </c>
      <c r="HX20" s="73">
        <v>4.3499999999999996</v>
      </c>
      <c r="HY20" s="73">
        <v>0</v>
      </c>
      <c r="HZ20" s="73">
        <v>0</v>
      </c>
      <c r="IA20" s="73">
        <v>0</v>
      </c>
      <c r="IB20" s="73">
        <v>0</v>
      </c>
      <c r="IC20" s="73">
        <v>0</v>
      </c>
      <c r="ID20" s="73">
        <v>0</v>
      </c>
      <c r="IE20" s="73">
        <v>0</v>
      </c>
      <c r="IF20" s="73">
        <v>2.548</v>
      </c>
      <c r="IG20" s="73">
        <v>15.257</v>
      </c>
      <c r="IH20" s="73">
        <v>0</v>
      </c>
      <c r="II20" s="73">
        <v>0</v>
      </c>
      <c r="IJ20" s="73">
        <v>0</v>
      </c>
      <c r="IK20" s="73">
        <v>4.63</v>
      </c>
      <c r="IL20" s="73">
        <v>0</v>
      </c>
      <c r="IM20" s="73">
        <v>0</v>
      </c>
      <c r="IN20" s="73">
        <v>0</v>
      </c>
      <c r="IO20" s="73">
        <v>0</v>
      </c>
      <c r="IP20" s="73">
        <v>3.4359999999999999</v>
      </c>
      <c r="IQ20" s="73">
        <v>5.3120000000000003</v>
      </c>
      <c r="IR20" s="73">
        <v>0</v>
      </c>
      <c r="IS20" s="73">
        <v>4.3499999999999996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1</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1</v>
      </c>
      <c r="MD20" s="71">
        <v>0</v>
      </c>
      <c r="ME20" s="71">
        <v>0</v>
      </c>
      <c r="MF20" s="71">
        <v>0</v>
      </c>
      <c r="MG20" s="71">
        <v>0</v>
      </c>
      <c r="MH20" s="71">
        <v>0</v>
      </c>
      <c r="MI20" s="71">
        <v>0</v>
      </c>
      <c r="MJ20" s="71">
        <v>0</v>
      </c>
      <c r="MK20" s="71">
        <v>0</v>
      </c>
      <c r="ML20" s="71">
        <v>1</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1</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1</v>
      </c>
      <c r="QE20" s="71">
        <v>0</v>
      </c>
      <c r="QF20" s="71">
        <v>0</v>
      </c>
      <c r="QG20" s="71">
        <v>0</v>
      </c>
      <c r="QH20" s="71">
        <v>0</v>
      </c>
      <c r="QI20" s="71">
        <v>0</v>
      </c>
      <c r="QJ20" s="71">
        <v>0</v>
      </c>
      <c r="QK20" s="71">
        <v>0</v>
      </c>
      <c r="QL20" s="71">
        <v>0</v>
      </c>
      <c r="QM20" s="71">
        <v>1</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1</v>
      </c>
      <c r="RD20" s="71">
        <v>0</v>
      </c>
      <c r="RE20" s="71">
        <v>0</v>
      </c>
      <c r="RF20" s="71">
        <v>0</v>
      </c>
      <c r="RG20" s="71">
        <v>0</v>
      </c>
      <c r="RH20" s="71">
        <v>1</v>
      </c>
      <c r="RI20" s="71">
        <v>1</v>
      </c>
      <c r="RJ20" s="71">
        <v>0</v>
      </c>
      <c r="RK20" s="71">
        <v>1</v>
      </c>
      <c r="RL20" s="71">
        <v>0</v>
      </c>
      <c r="RM20" s="71">
        <v>0</v>
      </c>
      <c r="RN20" s="71">
        <v>0</v>
      </c>
      <c r="RO20" s="71">
        <v>0</v>
      </c>
      <c r="RP20" s="71">
        <v>0</v>
      </c>
      <c r="RQ20" s="71">
        <v>0</v>
      </c>
      <c r="RR20" s="71">
        <v>0</v>
      </c>
      <c r="RS20" s="71">
        <v>1</v>
      </c>
      <c r="RT20" s="71">
        <v>1</v>
      </c>
      <c r="RU20" s="71">
        <v>0</v>
      </c>
      <c r="RV20" s="71">
        <v>0</v>
      </c>
      <c r="RW20" s="71">
        <v>0</v>
      </c>
      <c r="RX20" s="71">
        <v>1</v>
      </c>
      <c r="RY20" s="71">
        <v>0</v>
      </c>
      <c r="RZ20" s="71">
        <v>0</v>
      </c>
      <c r="SA20" s="71">
        <v>0</v>
      </c>
      <c r="SB20" s="71">
        <v>0</v>
      </c>
      <c r="SC20" s="71">
        <v>1</v>
      </c>
      <c r="SD20" s="71">
        <v>1</v>
      </c>
      <c r="SE20" s="71">
        <v>0</v>
      </c>
      <c r="SF20" s="71">
        <v>1</v>
      </c>
      <c r="SG20" s="71">
        <v>0</v>
      </c>
      <c r="SH20" s="71">
        <v>0</v>
      </c>
    </row>
    <row r="21" spans="1:502">
      <c r="A21" s="16" t="s">
        <v>1866</v>
      </c>
      <c r="B21" s="70">
        <v>13</v>
      </c>
      <c r="C21" s="70">
        <v>13</v>
      </c>
      <c r="D21" s="70">
        <v>1</v>
      </c>
      <c r="E21" s="70">
        <v>2016</v>
      </c>
      <c r="F21" s="70" t="s">
        <v>155</v>
      </c>
      <c r="G21" s="1073" t="s">
        <v>1853</v>
      </c>
      <c r="H21" s="70" t="s">
        <v>1854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2.3260000000000001</v>
      </c>
      <c r="AN21" s="73">
        <v>0</v>
      </c>
      <c r="AO21" s="73">
        <v>0</v>
      </c>
      <c r="AP21" s="73">
        <v>0</v>
      </c>
      <c r="AQ21" s="73">
        <v>0</v>
      </c>
      <c r="AR21" s="73">
        <v>0</v>
      </c>
      <c r="AS21" s="73">
        <v>14.087999999999999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5.2249999999999996</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3.4470000000000001</v>
      </c>
      <c r="CM21" s="73">
        <v>0</v>
      </c>
      <c r="CN21" s="73">
        <v>4.0179999999999998</v>
      </c>
      <c r="CO21" s="73">
        <v>0</v>
      </c>
      <c r="CP21" s="73">
        <v>5.048</v>
      </c>
      <c r="CQ21" s="73">
        <v>0</v>
      </c>
      <c r="CR21" s="73">
        <v>0</v>
      </c>
      <c r="CS21" s="73">
        <v>0</v>
      </c>
      <c r="CT21" s="73">
        <v>0</v>
      </c>
      <c r="CU21" s="73">
        <v>0</v>
      </c>
      <c r="CV21" s="73">
        <v>0</v>
      </c>
      <c r="CW21" s="73">
        <v>0</v>
      </c>
      <c r="CX21" s="73">
        <v>0</v>
      </c>
      <c r="CY21" s="73">
        <v>4.3860000000000001</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2.3260000000000001</v>
      </c>
      <c r="EO21" s="73">
        <v>0</v>
      </c>
      <c r="EP21" s="73">
        <v>0</v>
      </c>
      <c r="EQ21" s="73">
        <v>0</v>
      </c>
      <c r="ER21" s="73">
        <v>0</v>
      </c>
      <c r="ES21" s="73">
        <v>0</v>
      </c>
      <c r="ET21" s="73">
        <v>14.087999999999999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5.2249999999999996</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3.4470000000000001</v>
      </c>
      <c r="GN21" s="73">
        <v>0</v>
      </c>
      <c r="GO21" s="73">
        <v>4.0179999999999998</v>
      </c>
      <c r="GP21" s="73">
        <v>0</v>
      </c>
      <c r="GQ21" s="73">
        <v>5.048</v>
      </c>
      <c r="GR21" s="73">
        <v>0</v>
      </c>
      <c r="GS21" s="73">
        <v>0</v>
      </c>
      <c r="GT21" s="73">
        <v>0</v>
      </c>
      <c r="GU21" s="73">
        <v>0</v>
      </c>
      <c r="GV21" s="73">
        <v>0</v>
      </c>
      <c r="GW21" s="73">
        <v>0</v>
      </c>
      <c r="GX21" s="73">
        <v>0</v>
      </c>
      <c r="GY21" s="73">
        <v>0</v>
      </c>
      <c r="GZ21" s="73">
        <v>4.3860000000000001</v>
      </c>
      <c r="HA21" s="73">
        <v>0</v>
      </c>
      <c r="HB21" s="73">
        <v>0</v>
      </c>
      <c r="HC21" s="73">
        <v>0</v>
      </c>
      <c r="HD21" s="73">
        <v>0</v>
      </c>
      <c r="HE21" s="73">
        <v>0</v>
      </c>
      <c r="HF21" s="73">
        <v>0</v>
      </c>
      <c r="HG21" s="73">
        <v>0</v>
      </c>
      <c r="HH21" s="73">
        <v>0</v>
      </c>
      <c r="HI21" s="73">
        <v>0</v>
      </c>
      <c r="HJ21" s="73">
        <v>0</v>
      </c>
      <c r="HK21" s="73">
        <v>2.3260000000000001</v>
      </c>
      <c r="HL21" s="73">
        <v>14.087999999999999</v>
      </c>
      <c r="HM21" s="73">
        <v>0</v>
      </c>
      <c r="HN21" s="73">
        <v>0</v>
      </c>
      <c r="HO21" s="73">
        <v>0</v>
      </c>
      <c r="HP21" s="73">
        <v>5.2249999999999996</v>
      </c>
      <c r="HQ21" s="73">
        <v>0</v>
      </c>
      <c r="HR21" s="73">
        <v>0</v>
      </c>
      <c r="HS21" s="73">
        <v>0</v>
      </c>
      <c r="HT21" s="73">
        <v>0</v>
      </c>
      <c r="HU21" s="73">
        <v>3.4470000000000001</v>
      </c>
      <c r="HV21" s="73">
        <v>9.0660000000000007</v>
      </c>
      <c r="HW21" s="73">
        <v>0</v>
      </c>
      <c r="HX21" s="73">
        <v>4.3860000000000001</v>
      </c>
      <c r="HY21" s="73">
        <v>0</v>
      </c>
      <c r="HZ21" s="73">
        <v>0</v>
      </c>
      <c r="IA21" s="73">
        <v>0</v>
      </c>
      <c r="IB21" s="73">
        <v>0</v>
      </c>
      <c r="IC21" s="73">
        <v>0</v>
      </c>
      <c r="ID21" s="73">
        <v>0</v>
      </c>
      <c r="IE21" s="73">
        <v>0</v>
      </c>
      <c r="IF21" s="73">
        <v>2.3260000000000001</v>
      </c>
      <c r="IG21" s="73">
        <v>14.087999999999999</v>
      </c>
      <c r="IH21" s="73">
        <v>0</v>
      </c>
      <c r="II21" s="73">
        <v>0</v>
      </c>
      <c r="IJ21" s="73">
        <v>0</v>
      </c>
      <c r="IK21" s="73">
        <v>5.2249999999999996</v>
      </c>
      <c r="IL21" s="73">
        <v>0</v>
      </c>
      <c r="IM21" s="73">
        <v>0</v>
      </c>
      <c r="IN21" s="73">
        <v>0</v>
      </c>
      <c r="IO21" s="73">
        <v>0</v>
      </c>
      <c r="IP21" s="73">
        <v>3.4470000000000001</v>
      </c>
      <c r="IQ21" s="73">
        <v>9.0660000000000007</v>
      </c>
      <c r="IR21" s="73">
        <v>0</v>
      </c>
      <c r="IS21" s="73">
        <v>4.3860000000000001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1</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1</v>
      </c>
      <c r="MD21" s="71">
        <v>0</v>
      </c>
      <c r="ME21" s="71">
        <v>0</v>
      </c>
      <c r="MF21" s="71">
        <v>0</v>
      </c>
      <c r="MG21" s="71">
        <v>0</v>
      </c>
      <c r="MH21" s="71">
        <v>0</v>
      </c>
      <c r="MI21" s="71">
        <v>0</v>
      </c>
      <c r="MJ21" s="71">
        <v>0</v>
      </c>
      <c r="MK21" s="71">
        <v>0</v>
      </c>
      <c r="ML21" s="71">
        <v>1</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1</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1</v>
      </c>
      <c r="QE21" s="71">
        <v>0</v>
      </c>
      <c r="QF21" s="71">
        <v>0</v>
      </c>
      <c r="QG21" s="71">
        <v>0</v>
      </c>
      <c r="QH21" s="71">
        <v>0</v>
      </c>
      <c r="QI21" s="71">
        <v>0</v>
      </c>
      <c r="QJ21" s="71">
        <v>0</v>
      </c>
      <c r="QK21" s="71">
        <v>0</v>
      </c>
      <c r="QL21" s="71">
        <v>0</v>
      </c>
      <c r="QM21" s="71">
        <v>1</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1</v>
      </c>
      <c r="RD21" s="71">
        <v>0</v>
      </c>
      <c r="RE21" s="71">
        <v>0</v>
      </c>
      <c r="RF21" s="71">
        <v>0</v>
      </c>
      <c r="RG21" s="71">
        <v>0</v>
      </c>
      <c r="RH21" s="71">
        <v>1</v>
      </c>
      <c r="RI21" s="71">
        <v>2</v>
      </c>
      <c r="RJ21" s="71">
        <v>0</v>
      </c>
      <c r="RK21" s="71">
        <v>1</v>
      </c>
      <c r="RL21" s="71">
        <v>0</v>
      </c>
      <c r="RM21" s="71">
        <v>0</v>
      </c>
      <c r="RN21" s="71">
        <v>0</v>
      </c>
      <c r="RO21" s="71">
        <v>0</v>
      </c>
      <c r="RP21" s="71">
        <v>0</v>
      </c>
      <c r="RQ21" s="71">
        <v>0</v>
      </c>
      <c r="RR21" s="71">
        <v>0</v>
      </c>
      <c r="RS21" s="71">
        <v>1</v>
      </c>
      <c r="RT21" s="71">
        <v>1</v>
      </c>
      <c r="RU21" s="71">
        <v>0</v>
      </c>
      <c r="RV21" s="71">
        <v>0</v>
      </c>
      <c r="RW21" s="71">
        <v>0</v>
      </c>
      <c r="RX21" s="71">
        <v>1</v>
      </c>
      <c r="RY21" s="71">
        <v>0</v>
      </c>
      <c r="RZ21" s="71">
        <v>0</v>
      </c>
      <c r="SA21" s="71">
        <v>0</v>
      </c>
      <c r="SB21" s="71">
        <v>0</v>
      </c>
      <c r="SC21" s="71">
        <v>1</v>
      </c>
      <c r="SD21" s="71">
        <v>2</v>
      </c>
      <c r="SE21" s="71">
        <v>0</v>
      </c>
      <c r="SF21" s="71">
        <v>1</v>
      </c>
      <c r="SG21" s="71">
        <v>0</v>
      </c>
      <c r="SH21" s="71">
        <v>0</v>
      </c>
    </row>
    <row r="22" spans="1:502">
      <c r="A22" s="16" t="s">
        <v>1867</v>
      </c>
      <c r="B22" s="70">
        <v>14</v>
      </c>
      <c r="C22" s="70">
        <v>14</v>
      </c>
      <c r="D22" s="70">
        <v>1</v>
      </c>
      <c r="E22" s="70">
        <v>2017</v>
      </c>
      <c r="F22" s="70" t="s">
        <v>156</v>
      </c>
      <c r="G22" s="1073" t="s">
        <v>1853</v>
      </c>
      <c r="H22" s="70" t="s">
        <v>1854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2.0960000000000001</v>
      </c>
      <c r="AN22" s="73">
        <v>0</v>
      </c>
      <c r="AO22" s="73">
        <v>0</v>
      </c>
      <c r="AP22" s="73">
        <v>0</v>
      </c>
      <c r="AQ22" s="73">
        <v>0</v>
      </c>
      <c r="AR22" s="73">
        <v>0</v>
      </c>
      <c r="AS22" s="73">
        <v>13.760999999999999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5.0970000000000004</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3.3479999999999999</v>
      </c>
      <c r="CM22" s="73">
        <v>0</v>
      </c>
      <c r="CN22" s="73">
        <v>3.9369999999999998</v>
      </c>
      <c r="CO22" s="73">
        <v>0</v>
      </c>
      <c r="CP22" s="73">
        <v>6.0259999999999998</v>
      </c>
      <c r="CQ22" s="73">
        <v>0</v>
      </c>
      <c r="CR22" s="73">
        <v>0</v>
      </c>
      <c r="CS22" s="73">
        <v>55.27</v>
      </c>
      <c r="CT22" s="73">
        <v>0</v>
      </c>
      <c r="CU22" s="73">
        <v>0</v>
      </c>
      <c r="CV22" s="73">
        <v>0</v>
      </c>
      <c r="CW22" s="73">
        <v>0</v>
      </c>
      <c r="CX22" s="73">
        <v>0</v>
      </c>
      <c r="CY22" s="73">
        <v>4.01</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2.0960000000000001</v>
      </c>
      <c r="EO22" s="73">
        <v>0</v>
      </c>
      <c r="EP22" s="73">
        <v>0</v>
      </c>
      <c r="EQ22" s="73">
        <v>0</v>
      </c>
      <c r="ER22" s="73">
        <v>0</v>
      </c>
      <c r="ES22" s="73">
        <v>0</v>
      </c>
      <c r="ET22" s="73">
        <v>13.760999999999999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5.0970000000000004</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3.3479999999999999</v>
      </c>
      <c r="GN22" s="73">
        <v>0</v>
      </c>
      <c r="GO22" s="73">
        <v>3.9369999999999998</v>
      </c>
      <c r="GP22" s="73">
        <v>0</v>
      </c>
      <c r="GQ22" s="73">
        <v>6.0259999999999998</v>
      </c>
      <c r="GR22" s="73">
        <v>0</v>
      </c>
      <c r="GS22" s="73">
        <v>0</v>
      </c>
      <c r="GT22" s="73">
        <v>55.27</v>
      </c>
      <c r="GU22" s="73">
        <v>0</v>
      </c>
      <c r="GV22" s="73">
        <v>0</v>
      </c>
      <c r="GW22" s="73">
        <v>0</v>
      </c>
      <c r="GX22" s="73">
        <v>0</v>
      </c>
      <c r="GY22" s="73">
        <v>0</v>
      </c>
      <c r="GZ22" s="73">
        <v>4.01</v>
      </c>
      <c r="HA22" s="73">
        <v>0</v>
      </c>
      <c r="HB22" s="73">
        <v>0</v>
      </c>
      <c r="HC22" s="73">
        <v>0</v>
      </c>
      <c r="HD22" s="73">
        <v>0</v>
      </c>
      <c r="HE22" s="73">
        <v>0</v>
      </c>
      <c r="HF22" s="73">
        <v>0</v>
      </c>
      <c r="HG22" s="73">
        <v>0</v>
      </c>
      <c r="HH22" s="73">
        <v>0</v>
      </c>
      <c r="HI22" s="73">
        <v>0</v>
      </c>
      <c r="HJ22" s="73">
        <v>0</v>
      </c>
      <c r="HK22" s="73">
        <v>2.0960000000000001</v>
      </c>
      <c r="HL22" s="73">
        <v>13.760999999999999</v>
      </c>
      <c r="HM22" s="73">
        <v>0</v>
      </c>
      <c r="HN22" s="73">
        <v>0</v>
      </c>
      <c r="HO22" s="73">
        <v>0</v>
      </c>
      <c r="HP22" s="73">
        <v>5.0970000000000004</v>
      </c>
      <c r="HQ22" s="73">
        <v>0</v>
      </c>
      <c r="HR22" s="73">
        <v>0</v>
      </c>
      <c r="HS22" s="73">
        <v>0</v>
      </c>
      <c r="HT22" s="73">
        <v>0</v>
      </c>
      <c r="HU22" s="73">
        <v>3.3479999999999999</v>
      </c>
      <c r="HV22" s="73">
        <v>9.9629999999999992</v>
      </c>
      <c r="HW22" s="73">
        <v>0</v>
      </c>
      <c r="HX22" s="73">
        <v>59.28</v>
      </c>
      <c r="HY22" s="73">
        <v>0</v>
      </c>
      <c r="HZ22" s="73">
        <v>0</v>
      </c>
      <c r="IA22" s="73">
        <v>0</v>
      </c>
      <c r="IB22" s="73">
        <v>0</v>
      </c>
      <c r="IC22" s="73">
        <v>0</v>
      </c>
      <c r="ID22" s="73">
        <v>0</v>
      </c>
      <c r="IE22" s="73">
        <v>0</v>
      </c>
      <c r="IF22" s="73">
        <v>2.0960000000000001</v>
      </c>
      <c r="IG22" s="73">
        <v>13.760999999999999</v>
      </c>
      <c r="IH22" s="73">
        <v>0</v>
      </c>
      <c r="II22" s="73">
        <v>0</v>
      </c>
      <c r="IJ22" s="73">
        <v>0</v>
      </c>
      <c r="IK22" s="73">
        <v>5.0970000000000004</v>
      </c>
      <c r="IL22" s="73">
        <v>0</v>
      </c>
      <c r="IM22" s="73">
        <v>0</v>
      </c>
      <c r="IN22" s="73">
        <v>0</v>
      </c>
      <c r="IO22" s="73">
        <v>0</v>
      </c>
      <c r="IP22" s="73">
        <v>3.3479999999999999</v>
      </c>
      <c r="IQ22" s="73">
        <v>9.9629999999999992</v>
      </c>
      <c r="IR22" s="73">
        <v>0</v>
      </c>
      <c r="IS22" s="73">
        <v>59.28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1</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1</v>
      </c>
      <c r="MD22" s="71">
        <v>0</v>
      </c>
      <c r="ME22" s="71">
        <v>0</v>
      </c>
      <c r="MF22" s="71">
        <v>1</v>
      </c>
      <c r="MG22" s="71">
        <v>0</v>
      </c>
      <c r="MH22" s="71">
        <v>0</v>
      </c>
      <c r="MI22" s="71">
        <v>0</v>
      </c>
      <c r="MJ22" s="71">
        <v>0</v>
      </c>
      <c r="MK22" s="71">
        <v>0</v>
      </c>
      <c r="ML22" s="71">
        <v>1</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1</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1</v>
      </c>
      <c r="QE22" s="71">
        <v>0</v>
      </c>
      <c r="QF22" s="71">
        <v>0</v>
      </c>
      <c r="QG22" s="71">
        <v>1</v>
      </c>
      <c r="QH22" s="71">
        <v>0</v>
      </c>
      <c r="QI22" s="71">
        <v>0</v>
      </c>
      <c r="QJ22" s="71">
        <v>0</v>
      </c>
      <c r="QK22" s="71">
        <v>0</v>
      </c>
      <c r="QL22" s="71">
        <v>0</v>
      </c>
      <c r="QM22" s="71">
        <v>1</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1</v>
      </c>
      <c r="RD22" s="71">
        <v>0</v>
      </c>
      <c r="RE22" s="71">
        <v>0</v>
      </c>
      <c r="RF22" s="71">
        <v>0</v>
      </c>
      <c r="RG22" s="71">
        <v>0</v>
      </c>
      <c r="RH22" s="71">
        <v>1</v>
      </c>
      <c r="RI22" s="71">
        <v>2</v>
      </c>
      <c r="RJ22" s="71">
        <v>0</v>
      </c>
      <c r="RK22" s="71">
        <v>2</v>
      </c>
      <c r="RL22" s="71">
        <v>0</v>
      </c>
      <c r="RM22" s="71">
        <v>0</v>
      </c>
      <c r="RN22" s="71">
        <v>0</v>
      </c>
      <c r="RO22" s="71">
        <v>0</v>
      </c>
      <c r="RP22" s="71">
        <v>0</v>
      </c>
      <c r="RQ22" s="71">
        <v>0</v>
      </c>
      <c r="RR22" s="71">
        <v>0</v>
      </c>
      <c r="RS22" s="71">
        <v>1</v>
      </c>
      <c r="RT22" s="71">
        <v>1</v>
      </c>
      <c r="RU22" s="71">
        <v>0</v>
      </c>
      <c r="RV22" s="71">
        <v>0</v>
      </c>
      <c r="RW22" s="71">
        <v>0</v>
      </c>
      <c r="RX22" s="71">
        <v>1</v>
      </c>
      <c r="RY22" s="71">
        <v>0</v>
      </c>
      <c r="RZ22" s="71">
        <v>0</v>
      </c>
      <c r="SA22" s="71">
        <v>0</v>
      </c>
      <c r="SB22" s="71">
        <v>0</v>
      </c>
      <c r="SC22" s="71">
        <v>1</v>
      </c>
      <c r="SD22" s="71">
        <v>2</v>
      </c>
      <c r="SE22" s="71">
        <v>0</v>
      </c>
      <c r="SF22" s="71">
        <v>2</v>
      </c>
      <c r="SG22" s="71">
        <v>0</v>
      </c>
      <c r="SH22" s="71">
        <v>0</v>
      </c>
    </row>
    <row r="23" spans="1:502">
      <c r="A23" s="16" t="s">
        <v>1868</v>
      </c>
      <c r="B23" s="70">
        <v>15</v>
      </c>
      <c r="C23" s="70">
        <v>15</v>
      </c>
      <c r="D23" s="70">
        <v>1</v>
      </c>
      <c r="E23" s="70">
        <v>2018</v>
      </c>
      <c r="F23" s="70" t="s">
        <v>183</v>
      </c>
      <c r="G23" s="1073" t="s">
        <v>1853</v>
      </c>
      <c r="H23" s="70" t="s">
        <v>1854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14.298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4.1360000000000001</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3.2280000000000002</v>
      </c>
      <c r="CM23" s="73">
        <v>0</v>
      </c>
      <c r="CN23" s="73">
        <v>3.7759999999999998</v>
      </c>
      <c r="CO23" s="73">
        <v>0</v>
      </c>
      <c r="CP23" s="73">
        <v>5.7919999999999998</v>
      </c>
      <c r="CQ23" s="73">
        <v>0</v>
      </c>
      <c r="CR23" s="73">
        <v>0</v>
      </c>
      <c r="CS23" s="73">
        <v>71.822000000000003</v>
      </c>
      <c r="CT23" s="73">
        <v>0</v>
      </c>
      <c r="CU23" s="73">
        <v>0</v>
      </c>
      <c r="CV23" s="73">
        <v>0</v>
      </c>
      <c r="CW23" s="73">
        <v>0</v>
      </c>
      <c r="CX23" s="73">
        <v>0</v>
      </c>
      <c r="CY23" s="73">
        <v>3.6459999999999999</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14.298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4.1360000000000001</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3.2280000000000002</v>
      </c>
      <c r="GN23" s="73">
        <v>0</v>
      </c>
      <c r="GO23" s="73">
        <v>3.7759999999999998</v>
      </c>
      <c r="GP23" s="73">
        <v>0</v>
      </c>
      <c r="GQ23" s="73">
        <v>5.7919999999999998</v>
      </c>
      <c r="GR23" s="73">
        <v>0</v>
      </c>
      <c r="GS23" s="73">
        <v>0</v>
      </c>
      <c r="GT23" s="73">
        <v>71.822000000000003</v>
      </c>
      <c r="GU23" s="73">
        <v>0</v>
      </c>
      <c r="GV23" s="73">
        <v>0</v>
      </c>
      <c r="GW23" s="73">
        <v>0</v>
      </c>
      <c r="GX23" s="73">
        <v>0</v>
      </c>
      <c r="GY23" s="73">
        <v>0</v>
      </c>
      <c r="GZ23" s="73">
        <v>3.6459999999999999</v>
      </c>
      <c r="HA23" s="73">
        <v>0</v>
      </c>
      <c r="HB23" s="73">
        <v>0</v>
      </c>
      <c r="HC23" s="73">
        <v>0</v>
      </c>
      <c r="HD23" s="73">
        <v>0</v>
      </c>
      <c r="HE23" s="73">
        <v>0</v>
      </c>
      <c r="HF23" s="73">
        <v>0</v>
      </c>
      <c r="HG23" s="73">
        <v>0</v>
      </c>
      <c r="HH23" s="73">
        <v>0</v>
      </c>
      <c r="HI23" s="73">
        <v>0</v>
      </c>
      <c r="HJ23" s="73">
        <v>0</v>
      </c>
      <c r="HK23" s="73">
        <v>0</v>
      </c>
      <c r="HL23" s="73">
        <v>14.298</v>
      </c>
      <c r="HM23" s="73">
        <v>0</v>
      </c>
      <c r="HN23" s="73">
        <v>0</v>
      </c>
      <c r="HO23" s="73">
        <v>0</v>
      </c>
      <c r="HP23" s="73">
        <v>4.1360000000000001</v>
      </c>
      <c r="HQ23" s="73">
        <v>0</v>
      </c>
      <c r="HR23" s="73">
        <v>0</v>
      </c>
      <c r="HS23" s="73">
        <v>0</v>
      </c>
      <c r="HT23" s="73">
        <v>0</v>
      </c>
      <c r="HU23" s="73">
        <v>3.2280000000000002</v>
      </c>
      <c r="HV23" s="73">
        <v>9.5679999999999996</v>
      </c>
      <c r="HW23" s="73">
        <v>0</v>
      </c>
      <c r="HX23" s="73">
        <v>75.468000000000004</v>
      </c>
      <c r="HY23" s="73">
        <v>0</v>
      </c>
      <c r="HZ23" s="73">
        <v>0</v>
      </c>
      <c r="IA23" s="73">
        <v>0</v>
      </c>
      <c r="IB23" s="73">
        <v>0</v>
      </c>
      <c r="IC23" s="73">
        <v>0</v>
      </c>
      <c r="ID23" s="73">
        <v>0</v>
      </c>
      <c r="IE23" s="73">
        <v>0</v>
      </c>
      <c r="IF23" s="73">
        <v>0</v>
      </c>
      <c r="IG23" s="73">
        <v>14.298</v>
      </c>
      <c r="IH23" s="73">
        <v>0</v>
      </c>
      <c r="II23" s="73">
        <v>0</v>
      </c>
      <c r="IJ23" s="73">
        <v>0</v>
      </c>
      <c r="IK23" s="73">
        <v>4.1360000000000001</v>
      </c>
      <c r="IL23" s="73">
        <v>0</v>
      </c>
      <c r="IM23" s="73">
        <v>0</v>
      </c>
      <c r="IN23" s="73">
        <v>0</v>
      </c>
      <c r="IO23" s="73">
        <v>0</v>
      </c>
      <c r="IP23" s="73">
        <v>3.2280000000000002</v>
      </c>
      <c r="IQ23" s="73">
        <v>9.5679999999999996</v>
      </c>
      <c r="IR23" s="73">
        <v>0</v>
      </c>
      <c r="IS23" s="73">
        <v>75.468000000000004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1</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1</v>
      </c>
      <c r="MD23" s="71">
        <v>0</v>
      </c>
      <c r="ME23" s="71">
        <v>0</v>
      </c>
      <c r="MF23" s="71">
        <v>1</v>
      </c>
      <c r="MG23" s="71">
        <v>0</v>
      </c>
      <c r="MH23" s="71">
        <v>0</v>
      </c>
      <c r="MI23" s="71">
        <v>0</v>
      </c>
      <c r="MJ23" s="71">
        <v>0</v>
      </c>
      <c r="MK23" s="71">
        <v>0</v>
      </c>
      <c r="ML23" s="71">
        <v>1</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1</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1</v>
      </c>
      <c r="QE23" s="71">
        <v>0</v>
      </c>
      <c r="QF23" s="71">
        <v>0</v>
      </c>
      <c r="QG23" s="71">
        <v>1</v>
      </c>
      <c r="QH23" s="71">
        <v>0</v>
      </c>
      <c r="QI23" s="71">
        <v>0</v>
      </c>
      <c r="QJ23" s="71">
        <v>0</v>
      </c>
      <c r="QK23" s="71">
        <v>0</v>
      </c>
      <c r="QL23" s="71">
        <v>0</v>
      </c>
      <c r="QM23" s="71">
        <v>1</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1</v>
      </c>
      <c r="RD23" s="71">
        <v>0</v>
      </c>
      <c r="RE23" s="71">
        <v>0</v>
      </c>
      <c r="RF23" s="71">
        <v>0</v>
      </c>
      <c r="RG23" s="71">
        <v>0</v>
      </c>
      <c r="RH23" s="71">
        <v>1</v>
      </c>
      <c r="RI23" s="71">
        <v>2</v>
      </c>
      <c r="RJ23" s="71">
        <v>0</v>
      </c>
      <c r="RK23" s="71">
        <v>2</v>
      </c>
      <c r="RL23" s="71">
        <v>0</v>
      </c>
      <c r="RM23" s="71">
        <v>0</v>
      </c>
      <c r="RN23" s="71">
        <v>0</v>
      </c>
      <c r="RO23" s="71">
        <v>0</v>
      </c>
      <c r="RP23" s="71">
        <v>0</v>
      </c>
      <c r="RQ23" s="71">
        <v>0</v>
      </c>
      <c r="RR23" s="71">
        <v>0</v>
      </c>
      <c r="RS23" s="71">
        <v>0</v>
      </c>
      <c r="RT23" s="71">
        <v>1</v>
      </c>
      <c r="RU23" s="71">
        <v>0</v>
      </c>
      <c r="RV23" s="71">
        <v>0</v>
      </c>
      <c r="RW23" s="71">
        <v>0</v>
      </c>
      <c r="RX23" s="71">
        <v>1</v>
      </c>
      <c r="RY23" s="71">
        <v>0</v>
      </c>
      <c r="RZ23" s="71">
        <v>0</v>
      </c>
      <c r="SA23" s="71">
        <v>0</v>
      </c>
      <c r="SB23" s="71">
        <v>0</v>
      </c>
      <c r="SC23" s="71">
        <v>1</v>
      </c>
      <c r="SD23" s="71">
        <v>2</v>
      </c>
      <c r="SE23" s="71">
        <v>0</v>
      </c>
      <c r="SF23" s="71">
        <v>2</v>
      </c>
      <c r="SG23" s="71">
        <v>0</v>
      </c>
      <c r="SH23" s="71">
        <v>0</v>
      </c>
    </row>
    <row r="24" spans="1:502">
      <c r="A24" s="16" t="s">
        <v>1869</v>
      </c>
      <c r="B24" s="70">
        <v>16</v>
      </c>
      <c r="C24" s="70">
        <v>16</v>
      </c>
      <c r="D24" s="70">
        <v>1</v>
      </c>
      <c r="E24" s="70">
        <v>2019</v>
      </c>
      <c r="F24" s="70" t="s">
        <v>158</v>
      </c>
      <c r="G24" s="1073" t="s">
        <v>1853</v>
      </c>
      <c r="H24" s="70" t="s">
        <v>1854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11.895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2.839</v>
      </c>
      <c r="BN24" s="73">
        <v>0</v>
      </c>
      <c r="BO24" s="73">
        <v>0</v>
      </c>
      <c r="BP24" s="73">
        <v>0</v>
      </c>
      <c r="BQ24" s="73">
        <v>0</v>
      </c>
      <c r="BR24" s="73">
        <v>0</v>
      </c>
      <c r="BS24" s="73">
        <v>0</v>
      </c>
      <c r="BT24" s="73">
        <v>0</v>
      </c>
      <c r="BU24" s="73">
        <v>0</v>
      </c>
      <c r="BV24" s="73">
        <v>3.5739999999999998</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3.1309999999999998</v>
      </c>
      <c r="CM24" s="73">
        <v>0</v>
      </c>
      <c r="CN24" s="73">
        <v>3.6379999999999999</v>
      </c>
      <c r="CO24" s="73">
        <v>0</v>
      </c>
      <c r="CP24" s="73">
        <v>5.8479999999999999</v>
      </c>
      <c r="CQ24" s="73">
        <v>0</v>
      </c>
      <c r="CR24" s="73">
        <v>0</v>
      </c>
      <c r="CS24" s="73">
        <v>85.146000000000001</v>
      </c>
      <c r="CT24" s="73">
        <v>0</v>
      </c>
      <c r="CU24" s="73">
        <v>0</v>
      </c>
      <c r="CV24" s="73">
        <v>0</v>
      </c>
      <c r="CW24" s="73">
        <v>0</v>
      </c>
      <c r="CX24" s="73">
        <v>0</v>
      </c>
      <c r="CY24" s="73">
        <v>3.2080000000000002</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11.895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2.839</v>
      </c>
      <c r="FO24" s="73">
        <v>0</v>
      </c>
      <c r="FP24" s="73">
        <v>0</v>
      </c>
      <c r="FQ24" s="73">
        <v>0</v>
      </c>
      <c r="FR24" s="73">
        <v>0</v>
      </c>
      <c r="FS24" s="73">
        <v>0</v>
      </c>
      <c r="FT24" s="73">
        <v>0</v>
      </c>
      <c r="FU24" s="73">
        <v>0</v>
      </c>
      <c r="FV24" s="73">
        <v>0</v>
      </c>
      <c r="FW24" s="73">
        <v>3.5739999999999998</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3.1309999999999998</v>
      </c>
      <c r="GN24" s="73">
        <v>0</v>
      </c>
      <c r="GO24" s="73">
        <v>3.6379999999999999</v>
      </c>
      <c r="GP24" s="73">
        <v>0</v>
      </c>
      <c r="GQ24" s="73">
        <v>5.8479999999999999</v>
      </c>
      <c r="GR24" s="73">
        <v>0</v>
      </c>
      <c r="GS24" s="73">
        <v>0</v>
      </c>
      <c r="GT24" s="73">
        <v>85.146000000000001</v>
      </c>
      <c r="GU24" s="73">
        <v>0</v>
      </c>
      <c r="GV24" s="73">
        <v>0</v>
      </c>
      <c r="GW24" s="73">
        <v>0</v>
      </c>
      <c r="GX24" s="73">
        <v>0</v>
      </c>
      <c r="GY24" s="73">
        <v>0</v>
      </c>
      <c r="GZ24" s="73">
        <v>3.2080000000000002</v>
      </c>
      <c r="HA24" s="73">
        <v>0</v>
      </c>
      <c r="HB24" s="73">
        <v>0</v>
      </c>
      <c r="HC24" s="73">
        <v>0</v>
      </c>
      <c r="HD24" s="73">
        <v>0</v>
      </c>
      <c r="HE24" s="73">
        <v>0</v>
      </c>
      <c r="HF24" s="73">
        <v>0</v>
      </c>
      <c r="HG24" s="73">
        <v>0</v>
      </c>
      <c r="HH24" s="73">
        <v>0</v>
      </c>
      <c r="HI24" s="73">
        <v>0</v>
      </c>
      <c r="HJ24" s="73">
        <v>0</v>
      </c>
      <c r="HK24" s="73">
        <v>0</v>
      </c>
      <c r="HL24" s="73">
        <v>11.895</v>
      </c>
      <c r="HM24" s="73">
        <v>0</v>
      </c>
      <c r="HN24" s="73">
        <v>0</v>
      </c>
      <c r="HO24" s="73">
        <v>2.839</v>
      </c>
      <c r="HP24" s="73">
        <v>3.5739999999999998</v>
      </c>
      <c r="HQ24" s="73">
        <v>0</v>
      </c>
      <c r="HR24" s="73">
        <v>0</v>
      </c>
      <c r="HS24" s="73">
        <v>0</v>
      </c>
      <c r="HT24" s="73">
        <v>0</v>
      </c>
      <c r="HU24" s="73">
        <v>3.1309999999999998</v>
      </c>
      <c r="HV24" s="73">
        <v>9.4860000000000007</v>
      </c>
      <c r="HW24" s="73">
        <v>0</v>
      </c>
      <c r="HX24" s="73">
        <v>88.353999999999999</v>
      </c>
      <c r="HY24" s="73">
        <v>0</v>
      </c>
      <c r="HZ24" s="73">
        <v>0</v>
      </c>
      <c r="IA24" s="73">
        <v>0</v>
      </c>
      <c r="IB24" s="73">
        <v>0</v>
      </c>
      <c r="IC24" s="73">
        <v>0</v>
      </c>
      <c r="ID24" s="73">
        <v>0</v>
      </c>
      <c r="IE24" s="73">
        <v>0</v>
      </c>
      <c r="IF24" s="73">
        <v>0</v>
      </c>
      <c r="IG24" s="73">
        <v>11.895</v>
      </c>
      <c r="IH24" s="73">
        <v>0</v>
      </c>
      <c r="II24" s="73">
        <v>0</v>
      </c>
      <c r="IJ24" s="73">
        <v>2.839</v>
      </c>
      <c r="IK24" s="73">
        <v>3.5739999999999998</v>
      </c>
      <c r="IL24" s="73">
        <v>0</v>
      </c>
      <c r="IM24" s="73">
        <v>0</v>
      </c>
      <c r="IN24" s="73">
        <v>0</v>
      </c>
      <c r="IO24" s="73">
        <v>0</v>
      </c>
      <c r="IP24" s="73">
        <v>3.1309999999999998</v>
      </c>
      <c r="IQ24" s="73">
        <v>9.4860000000000007</v>
      </c>
      <c r="IR24" s="73">
        <v>0</v>
      </c>
      <c r="IS24" s="73">
        <v>88.353999999999999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1</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1</v>
      </c>
      <c r="MD24" s="71">
        <v>0</v>
      </c>
      <c r="ME24" s="71">
        <v>0</v>
      </c>
      <c r="MF24" s="71">
        <v>1</v>
      </c>
      <c r="MG24" s="71">
        <v>0</v>
      </c>
      <c r="MH24" s="71">
        <v>0</v>
      </c>
      <c r="MI24" s="71">
        <v>0</v>
      </c>
      <c r="MJ24" s="71">
        <v>0</v>
      </c>
      <c r="MK24" s="71">
        <v>0</v>
      </c>
      <c r="ML24" s="71">
        <v>1</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1</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1</v>
      </c>
      <c r="QE24" s="71">
        <v>0</v>
      </c>
      <c r="QF24" s="71">
        <v>0</v>
      </c>
      <c r="QG24" s="71">
        <v>1</v>
      </c>
      <c r="QH24" s="71">
        <v>0</v>
      </c>
      <c r="QI24" s="71">
        <v>0</v>
      </c>
      <c r="QJ24" s="71">
        <v>0</v>
      </c>
      <c r="QK24" s="71">
        <v>0</v>
      </c>
      <c r="QL24" s="71">
        <v>0</v>
      </c>
      <c r="QM24" s="71">
        <v>1</v>
      </c>
      <c r="QN24" s="71">
        <v>0</v>
      </c>
      <c r="QO24" s="71">
        <v>0</v>
      </c>
      <c r="QP24" s="71">
        <v>0</v>
      </c>
      <c r="QQ24" s="71">
        <v>0</v>
      </c>
      <c r="QR24" s="71">
        <v>0</v>
      </c>
      <c r="QS24" s="71">
        <v>0</v>
      </c>
      <c r="QT24" s="71">
        <v>0</v>
      </c>
      <c r="QU24" s="71">
        <v>0</v>
      </c>
      <c r="QV24" s="71">
        <v>0</v>
      </c>
      <c r="QW24" s="71">
        <v>0</v>
      </c>
      <c r="QX24" s="71">
        <v>0</v>
      </c>
      <c r="QY24" s="71">
        <v>1</v>
      </c>
      <c r="QZ24" s="71">
        <v>0</v>
      </c>
      <c r="RA24" s="71">
        <v>0</v>
      </c>
      <c r="RB24" s="71">
        <v>1</v>
      </c>
      <c r="RC24" s="71">
        <v>1</v>
      </c>
      <c r="RD24" s="71">
        <v>0</v>
      </c>
      <c r="RE24" s="71">
        <v>0</v>
      </c>
      <c r="RF24" s="71">
        <v>0</v>
      </c>
      <c r="RG24" s="71">
        <v>0</v>
      </c>
      <c r="RH24" s="71">
        <v>1</v>
      </c>
      <c r="RI24" s="71">
        <v>2</v>
      </c>
      <c r="RJ24" s="71">
        <v>0</v>
      </c>
      <c r="RK24" s="71">
        <v>2</v>
      </c>
      <c r="RL24" s="71">
        <v>0</v>
      </c>
      <c r="RM24" s="71">
        <v>0</v>
      </c>
      <c r="RN24" s="71">
        <v>0</v>
      </c>
      <c r="RO24" s="71">
        <v>0</v>
      </c>
      <c r="RP24" s="71">
        <v>0</v>
      </c>
      <c r="RQ24" s="71">
        <v>0</v>
      </c>
      <c r="RR24" s="71">
        <v>0</v>
      </c>
      <c r="RS24" s="71">
        <v>0</v>
      </c>
      <c r="RT24" s="71">
        <v>1</v>
      </c>
      <c r="RU24" s="71">
        <v>0</v>
      </c>
      <c r="RV24" s="71">
        <v>0</v>
      </c>
      <c r="RW24" s="71">
        <v>1</v>
      </c>
      <c r="RX24" s="71">
        <v>1</v>
      </c>
      <c r="RY24" s="71">
        <v>0</v>
      </c>
      <c r="RZ24" s="71">
        <v>0</v>
      </c>
      <c r="SA24" s="71">
        <v>0</v>
      </c>
      <c r="SB24" s="71">
        <v>0</v>
      </c>
      <c r="SC24" s="71">
        <v>1</v>
      </c>
      <c r="SD24" s="71">
        <v>2</v>
      </c>
      <c r="SE24" s="71">
        <v>0</v>
      </c>
      <c r="SF24" s="71">
        <v>2</v>
      </c>
      <c r="SG24" s="71">
        <v>0</v>
      </c>
      <c r="SH24" s="71">
        <v>0</v>
      </c>
    </row>
    <row r="25" spans="1:502">
      <c r="A25" s="16" t="s">
        <v>1870</v>
      </c>
      <c r="B25" s="70">
        <v>17</v>
      </c>
      <c r="C25" s="70">
        <v>17</v>
      </c>
      <c r="D25" s="70">
        <v>1</v>
      </c>
      <c r="E25" s="70">
        <v>2020</v>
      </c>
      <c r="F25" s="70" t="s">
        <v>159</v>
      </c>
      <c r="G25" s="1073" t="s">
        <v>1853</v>
      </c>
      <c r="H25" s="70" t="s">
        <v>1854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11.500999999999999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2.625</v>
      </c>
      <c r="BN25" s="73">
        <v>0</v>
      </c>
      <c r="BO25" s="73">
        <v>0</v>
      </c>
      <c r="BP25" s="73">
        <v>0</v>
      </c>
      <c r="BQ25" s="73">
        <v>0</v>
      </c>
      <c r="BR25" s="73">
        <v>0</v>
      </c>
      <c r="BS25" s="73">
        <v>0</v>
      </c>
      <c r="BT25" s="73">
        <v>0</v>
      </c>
      <c r="BU25" s="73">
        <v>0</v>
      </c>
      <c r="BV25" s="73">
        <v>2.9510000000000001</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2.02</v>
      </c>
      <c r="CM25" s="73">
        <v>0</v>
      </c>
      <c r="CN25" s="73">
        <v>3.6709999999999998</v>
      </c>
      <c r="CO25" s="73">
        <v>0</v>
      </c>
      <c r="CP25" s="73">
        <v>5.9169999999999998</v>
      </c>
      <c r="CQ25" s="73">
        <v>0</v>
      </c>
      <c r="CR25" s="73">
        <v>0</v>
      </c>
      <c r="CS25" s="73">
        <v>79.442999999999998</v>
      </c>
      <c r="CT25" s="73">
        <v>0</v>
      </c>
      <c r="CU25" s="73">
        <v>0</v>
      </c>
      <c r="CV25" s="73">
        <v>0</v>
      </c>
      <c r="CW25" s="73">
        <v>0</v>
      </c>
      <c r="CX25" s="73">
        <v>0</v>
      </c>
      <c r="CY25" s="73">
        <v>2.048</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11.500999999999999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2.625</v>
      </c>
      <c r="FO25" s="73">
        <v>0</v>
      </c>
      <c r="FP25" s="73">
        <v>0</v>
      </c>
      <c r="FQ25" s="73">
        <v>0</v>
      </c>
      <c r="FR25" s="73">
        <v>0</v>
      </c>
      <c r="FS25" s="73">
        <v>0</v>
      </c>
      <c r="FT25" s="73">
        <v>0</v>
      </c>
      <c r="FU25" s="73">
        <v>0</v>
      </c>
      <c r="FV25" s="73">
        <v>0</v>
      </c>
      <c r="FW25" s="73">
        <v>2.9510000000000001</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2.02</v>
      </c>
      <c r="GN25" s="73">
        <v>0</v>
      </c>
      <c r="GO25" s="73">
        <v>3.6709999999999998</v>
      </c>
      <c r="GP25" s="73">
        <v>0</v>
      </c>
      <c r="GQ25" s="73">
        <v>5.9169999999999998</v>
      </c>
      <c r="GR25" s="73">
        <v>0</v>
      </c>
      <c r="GS25" s="73">
        <v>0</v>
      </c>
      <c r="GT25" s="73">
        <v>79.442999999999998</v>
      </c>
      <c r="GU25" s="73">
        <v>0</v>
      </c>
      <c r="GV25" s="73">
        <v>0</v>
      </c>
      <c r="GW25" s="73">
        <v>0</v>
      </c>
      <c r="GX25" s="73">
        <v>0</v>
      </c>
      <c r="GY25" s="73">
        <v>0</v>
      </c>
      <c r="GZ25" s="73">
        <v>2.048</v>
      </c>
      <c r="HA25" s="73">
        <v>0</v>
      </c>
      <c r="HB25" s="73">
        <v>0</v>
      </c>
      <c r="HC25" s="73">
        <v>0</v>
      </c>
      <c r="HD25" s="73">
        <v>0</v>
      </c>
      <c r="HE25" s="73">
        <v>0</v>
      </c>
      <c r="HF25" s="73">
        <v>0</v>
      </c>
      <c r="HG25" s="73">
        <v>0</v>
      </c>
      <c r="HH25" s="73">
        <v>0</v>
      </c>
      <c r="HI25" s="73">
        <v>0</v>
      </c>
      <c r="HJ25" s="73">
        <v>0</v>
      </c>
      <c r="HK25" s="73">
        <v>0</v>
      </c>
      <c r="HL25" s="73">
        <v>11.500999999999999</v>
      </c>
      <c r="HM25" s="73">
        <v>0</v>
      </c>
      <c r="HN25" s="73">
        <v>0</v>
      </c>
      <c r="HO25" s="73">
        <v>2.625</v>
      </c>
      <c r="HP25" s="73">
        <v>2.9510000000000001</v>
      </c>
      <c r="HQ25" s="73">
        <v>0</v>
      </c>
      <c r="HR25" s="73">
        <v>0</v>
      </c>
      <c r="HS25" s="73">
        <v>0</v>
      </c>
      <c r="HT25" s="73">
        <v>0</v>
      </c>
      <c r="HU25" s="73">
        <v>2.02</v>
      </c>
      <c r="HV25" s="73">
        <v>9.5879999999999992</v>
      </c>
      <c r="HW25" s="73">
        <v>0</v>
      </c>
      <c r="HX25" s="73">
        <v>81.491</v>
      </c>
      <c r="HY25" s="73">
        <v>0</v>
      </c>
      <c r="HZ25" s="73">
        <v>0</v>
      </c>
      <c r="IA25" s="73">
        <v>0</v>
      </c>
      <c r="IB25" s="73">
        <v>0</v>
      </c>
      <c r="IC25" s="73">
        <v>0</v>
      </c>
      <c r="ID25" s="73">
        <v>0</v>
      </c>
      <c r="IE25" s="73">
        <v>0</v>
      </c>
      <c r="IF25" s="73">
        <v>0</v>
      </c>
      <c r="IG25" s="73">
        <v>11.500999999999999</v>
      </c>
      <c r="IH25" s="73">
        <v>0</v>
      </c>
      <c r="II25" s="73">
        <v>0</v>
      </c>
      <c r="IJ25" s="73">
        <v>2.625</v>
      </c>
      <c r="IK25" s="73">
        <v>2.9510000000000001</v>
      </c>
      <c r="IL25" s="73">
        <v>0</v>
      </c>
      <c r="IM25" s="73">
        <v>0</v>
      </c>
      <c r="IN25" s="73">
        <v>0</v>
      </c>
      <c r="IO25" s="73">
        <v>0</v>
      </c>
      <c r="IP25" s="73">
        <v>2.02</v>
      </c>
      <c r="IQ25" s="73">
        <v>9.5879999999999992</v>
      </c>
      <c r="IR25" s="73">
        <v>0</v>
      </c>
      <c r="IS25" s="73">
        <v>81.491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1</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1</v>
      </c>
      <c r="MD25" s="71">
        <v>0</v>
      </c>
      <c r="ME25" s="71">
        <v>0</v>
      </c>
      <c r="MF25" s="71">
        <v>1</v>
      </c>
      <c r="MG25" s="71">
        <v>0</v>
      </c>
      <c r="MH25" s="71">
        <v>0</v>
      </c>
      <c r="MI25" s="71">
        <v>0</v>
      </c>
      <c r="MJ25" s="71">
        <v>0</v>
      </c>
      <c r="MK25" s="71">
        <v>0</v>
      </c>
      <c r="ML25" s="71">
        <v>1</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1</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1</v>
      </c>
      <c r="QE25" s="71">
        <v>0</v>
      </c>
      <c r="QF25" s="71">
        <v>0</v>
      </c>
      <c r="QG25" s="71">
        <v>1</v>
      </c>
      <c r="QH25" s="71">
        <v>0</v>
      </c>
      <c r="QI25" s="71">
        <v>0</v>
      </c>
      <c r="QJ25" s="71">
        <v>0</v>
      </c>
      <c r="QK25" s="71">
        <v>0</v>
      </c>
      <c r="QL25" s="71">
        <v>0</v>
      </c>
      <c r="QM25" s="71">
        <v>1</v>
      </c>
      <c r="QN25" s="71">
        <v>0</v>
      </c>
      <c r="QO25" s="71">
        <v>0</v>
      </c>
      <c r="QP25" s="71">
        <v>0</v>
      </c>
      <c r="QQ25" s="71">
        <v>0</v>
      </c>
      <c r="QR25" s="71">
        <v>0</v>
      </c>
      <c r="QS25" s="71">
        <v>0</v>
      </c>
      <c r="QT25" s="71">
        <v>0</v>
      </c>
      <c r="QU25" s="71">
        <v>0</v>
      </c>
      <c r="QV25" s="71">
        <v>0</v>
      </c>
      <c r="QW25" s="71">
        <v>0</v>
      </c>
      <c r="QX25" s="71">
        <v>0</v>
      </c>
      <c r="QY25" s="71">
        <v>1</v>
      </c>
      <c r="QZ25" s="71">
        <v>0</v>
      </c>
      <c r="RA25" s="71">
        <v>0</v>
      </c>
      <c r="RB25" s="71">
        <v>1</v>
      </c>
      <c r="RC25" s="71">
        <v>1</v>
      </c>
      <c r="RD25" s="71">
        <v>0</v>
      </c>
      <c r="RE25" s="71">
        <v>0</v>
      </c>
      <c r="RF25" s="71">
        <v>0</v>
      </c>
      <c r="RG25" s="71">
        <v>0</v>
      </c>
      <c r="RH25" s="71">
        <v>1</v>
      </c>
      <c r="RI25" s="71">
        <v>2</v>
      </c>
      <c r="RJ25" s="71">
        <v>0</v>
      </c>
      <c r="RK25" s="71">
        <v>2</v>
      </c>
      <c r="RL25" s="71">
        <v>0</v>
      </c>
      <c r="RM25" s="71">
        <v>0</v>
      </c>
      <c r="RN25" s="71">
        <v>0</v>
      </c>
      <c r="RO25" s="71">
        <v>0</v>
      </c>
      <c r="RP25" s="71">
        <v>0</v>
      </c>
      <c r="RQ25" s="71">
        <v>0</v>
      </c>
      <c r="RR25" s="71">
        <v>0</v>
      </c>
      <c r="RS25" s="71">
        <v>0</v>
      </c>
      <c r="RT25" s="71">
        <v>1</v>
      </c>
      <c r="RU25" s="71">
        <v>0</v>
      </c>
      <c r="RV25" s="71">
        <v>0</v>
      </c>
      <c r="RW25" s="71">
        <v>1</v>
      </c>
      <c r="RX25" s="71">
        <v>1</v>
      </c>
      <c r="RY25" s="71">
        <v>0</v>
      </c>
      <c r="RZ25" s="71">
        <v>0</v>
      </c>
      <c r="SA25" s="71">
        <v>0</v>
      </c>
      <c r="SB25" s="71">
        <v>0</v>
      </c>
      <c r="SC25" s="71">
        <v>1</v>
      </c>
      <c r="SD25" s="71">
        <v>2</v>
      </c>
      <c r="SE25" s="71">
        <v>0</v>
      </c>
      <c r="SF25" s="71">
        <v>2</v>
      </c>
      <c r="SG25" s="71">
        <v>0</v>
      </c>
      <c r="SH25" s="71">
        <v>0</v>
      </c>
    </row>
    <row r="26" spans="1:502">
      <c r="A26" s="16" t="s">
        <v>1871</v>
      </c>
      <c r="B26" s="70">
        <v>18</v>
      </c>
      <c r="C26" s="70">
        <v>18</v>
      </c>
      <c r="D26" s="70">
        <v>1</v>
      </c>
      <c r="E26" s="70">
        <v>2021</v>
      </c>
      <c r="F26" s="70" t="s">
        <v>160</v>
      </c>
      <c r="G26" s="1073" t="s">
        <v>1853</v>
      </c>
      <c r="H26" s="70" t="s">
        <v>1854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10.461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1.992</v>
      </c>
      <c r="BN26" s="73">
        <v>0</v>
      </c>
      <c r="BO26" s="73">
        <v>0</v>
      </c>
      <c r="BP26" s="73">
        <v>0</v>
      </c>
      <c r="BQ26" s="73">
        <v>0</v>
      </c>
      <c r="BR26" s="73">
        <v>0</v>
      </c>
      <c r="BS26" s="73">
        <v>0</v>
      </c>
      <c r="BT26" s="73">
        <v>0</v>
      </c>
      <c r="BU26" s="73">
        <v>0</v>
      </c>
      <c r="BV26" s="73">
        <v>2.8029999999999999</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2.6840000000000002</v>
      </c>
      <c r="CM26" s="73">
        <v>0</v>
      </c>
      <c r="CN26" s="73">
        <v>3.8140000000000001</v>
      </c>
      <c r="CO26" s="73">
        <v>0</v>
      </c>
      <c r="CP26" s="73">
        <v>6.55</v>
      </c>
      <c r="CQ26" s="73">
        <v>0</v>
      </c>
      <c r="CR26" s="73">
        <v>0</v>
      </c>
      <c r="CS26" s="73">
        <v>75.867000000000004</v>
      </c>
      <c r="CT26" s="73">
        <v>0</v>
      </c>
      <c r="CU26" s="73">
        <v>0</v>
      </c>
      <c r="CV26" s="73">
        <v>0</v>
      </c>
      <c r="CW26" s="73">
        <v>0</v>
      </c>
      <c r="CX26" s="73">
        <v>0</v>
      </c>
      <c r="CY26" s="73">
        <v>2.3559999999999999</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10.461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1.992</v>
      </c>
      <c r="FO26" s="73">
        <v>0</v>
      </c>
      <c r="FP26" s="73">
        <v>0</v>
      </c>
      <c r="FQ26" s="73">
        <v>0</v>
      </c>
      <c r="FR26" s="73">
        <v>0</v>
      </c>
      <c r="FS26" s="73">
        <v>0</v>
      </c>
      <c r="FT26" s="73">
        <v>0</v>
      </c>
      <c r="FU26" s="73">
        <v>0</v>
      </c>
      <c r="FV26" s="73">
        <v>0</v>
      </c>
      <c r="FW26" s="73">
        <v>2.8029999999999999</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2.6840000000000002</v>
      </c>
      <c r="GN26" s="73">
        <v>0</v>
      </c>
      <c r="GO26" s="73">
        <v>3.8140000000000001</v>
      </c>
      <c r="GP26" s="73">
        <v>0</v>
      </c>
      <c r="GQ26" s="73">
        <v>6.55</v>
      </c>
      <c r="GR26" s="73">
        <v>0</v>
      </c>
      <c r="GS26" s="73">
        <v>0</v>
      </c>
      <c r="GT26" s="73">
        <v>75.867000000000004</v>
      </c>
      <c r="GU26" s="73">
        <v>0</v>
      </c>
      <c r="GV26" s="73">
        <v>0</v>
      </c>
      <c r="GW26" s="73">
        <v>0</v>
      </c>
      <c r="GX26" s="73">
        <v>0</v>
      </c>
      <c r="GY26" s="73">
        <v>0</v>
      </c>
      <c r="GZ26" s="73">
        <v>2.3559999999999999</v>
      </c>
      <c r="HA26" s="73">
        <v>0</v>
      </c>
      <c r="HB26" s="73">
        <v>0</v>
      </c>
      <c r="HC26" s="73">
        <v>0</v>
      </c>
      <c r="HD26" s="73">
        <v>0</v>
      </c>
      <c r="HE26" s="73">
        <v>0</v>
      </c>
      <c r="HF26" s="73">
        <v>0</v>
      </c>
      <c r="HG26" s="73">
        <v>0</v>
      </c>
      <c r="HH26" s="73">
        <v>0</v>
      </c>
      <c r="HI26" s="73">
        <v>0</v>
      </c>
      <c r="HJ26" s="73">
        <v>0</v>
      </c>
      <c r="HK26" s="73">
        <v>0</v>
      </c>
      <c r="HL26" s="73">
        <v>10.461</v>
      </c>
      <c r="HM26" s="73">
        <v>0</v>
      </c>
      <c r="HN26" s="73">
        <v>0</v>
      </c>
      <c r="HO26" s="73">
        <v>1.992</v>
      </c>
      <c r="HP26" s="73">
        <v>2.8029999999999999</v>
      </c>
      <c r="HQ26" s="73">
        <v>0</v>
      </c>
      <c r="HR26" s="73">
        <v>0</v>
      </c>
      <c r="HS26" s="73">
        <v>0</v>
      </c>
      <c r="HT26" s="73">
        <v>0</v>
      </c>
      <c r="HU26" s="73">
        <v>2.6840000000000002</v>
      </c>
      <c r="HV26" s="73">
        <v>10.364000000000001</v>
      </c>
      <c r="HW26" s="73">
        <v>0</v>
      </c>
      <c r="HX26" s="73">
        <v>78.222999999999999</v>
      </c>
      <c r="HY26" s="73">
        <v>0</v>
      </c>
      <c r="HZ26" s="73">
        <v>0</v>
      </c>
      <c r="IA26" s="73">
        <v>0</v>
      </c>
      <c r="IB26" s="73">
        <v>0</v>
      </c>
      <c r="IC26" s="73">
        <v>0</v>
      </c>
      <c r="ID26" s="73">
        <v>0</v>
      </c>
      <c r="IE26" s="73">
        <v>0</v>
      </c>
      <c r="IF26" s="73">
        <v>0</v>
      </c>
      <c r="IG26" s="73">
        <v>10.461</v>
      </c>
      <c r="IH26" s="73">
        <v>0</v>
      </c>
      <c r="II26" s="73">
        <v>0</v>
      </c>
      <c r="IJ26" s="73">
        <v>1.992</v>
      </c>
      <c r="IK26" s="73">
        <v>2.8029999999999999</v>
      </c>
      <c r="IL26" s="73">
        <v>0</v>
      </c>
      <c r="IM26" s="73">
        <v>0</v>
      </c>
      <c r="IN26" s="73">
        <v>0</v>
      </c>
      <c r="IO26" s="73">
        <v>0</v>
      </c>
      <c r="IP26" s="73">
        <v>2.6840000000000002</v>
      </c>
      <c r="IQ26" s="73">
        <v>10.364000000000001</v>
      </c>
      <c r="IR26" s="73">
        <v>0</v>
      </c>
      <c r="IS26" s="73">
        <v>78.222999999999999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1</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1</v>
      </c>
      <c r="MD26" s="71">
        <v>0</v>
      </c>
      <c r="ME26" s="71">
        <v>0</v>
      </c>
      <c r="MF26" s="71">
        <v>1</v>
      </c>
      <c r="MG26" s="71">
        <v>0</v>
      </c>
      <c r="MH26" s="71">
        <v>0</v>
      </c>
      <c r="MI26" s="71">
        <v>0</v>
      </c>
      <c r="MJ26" s="71">
        <v>0</v>
      </c>
      <c r="MK26" s="71">
        <v>0</v>
      </c>
      <c r="ML26" s="71">
        <v>1</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1</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1</v>
      </c>
      <c r="QE26" s="71">
        <v>0</v>
      </c>
      <c r="QF26" s="71">
        <v>0</v>
      </c>
      <c r="QG26" s="71">
        <v>1</v>
      </c>
      <c r="QH26" s="71">
        <v>0</v>
      </c>
      <c r="QI26" s="71">
        <v>0</v>
      </c>
      <c r="QJ26" s="71">
        <v>0</v>
      </c>
      <c r="QK26" s="71">
        <v>0</v>
      </c>
      <c r="QL26" s="71">
        <v>0</v>
      </c>
      <c r="QM26" s="71">
        <v>1</v>
      </c>
      <c r="QN26" s="71">
        <v>0</v>
      </c>
      <c r="QO26" s="71">
        <v>0</v>
      </c>
      <c r="QP26" s="71">
        <v>0</v>
      </c>
      <c r="QQ26" s="71">
        <v>0</v>
      </c>
      <c r="QR26" s="71">
        <v>0</v>
      </c>
      <c r="QS26" s="71">
        <v>0</v>
      </c>
      <c r="QT26" s="71">
        <v>0</v>
      </c>
      <c r="QU26" s="71">
        <v>0</v>
      </c>
      <c r="QV26" s="71">
        <v>0</v>
      </c>
      <c r="QW26" s="71">
        <v>0</v>
      </c>
      <c r="QX26" s="71">
        <v>0</v>
      </c>
      <c r="QY26" s="71">
        <v>1</v>
      </c>
      <c r="QZ26" s="71">
        <v>0</v>
      </c>
      <c r="RA26" s="71">
        <v>0</v>
      </c>
      <c r="RB26" s="71">
        <v>1</v>
      </c>
      <c r="RC26" s="71">
        <v>1</v>
      </c>
      <c r="RD26" s="71">
        <v>0</v>
      </c>
      <c r="RE26" s="71">
        <v>0</v>
      </c>
      <c r="RF26" s="71">
        <v>0</v>
      </c>
      <c r="RG26" s="71">
        <v>0</v>
      </c>
      <c r="RH26" s="71">
        <v>1</v>
      </c>
      <c r="RI26" s="71">
        <v>2</v>
      </c>
      <c r="RJ26" s="71">
        <v>0</v>
      </c>
      <c r="RK26" s="71">
        <v>2</v>
      </c>
      <c r="RL26" s="71">
        <v>0</v>
      </c>
      <c r="RM26" s="71">
        <v>0</v>
      </c>
      <c r="RN26" s="71">
        <v>0</v>
      </c>
      <c r="RO26" s="71">
        <v>0</v>
      </c>
      <c r="RP26" s="71">
        <v>0</v>
      </c>
      <c r="RQ26" s="71">
        <v>0</v>
      </c>
      <c r="RR26" s="71">
        <v>0</v>
      </c>
      <c r="RS26" s="71">
        <v>0</v>
      </c>
      <c r="RT26" s="71">
        <v>1</v>
      </c>
      <c r="RU26" s="71">
        <v>0</v>
      </c>
      <c r="RV26" s="71">
        <v>0</v>
      </c>
      <c r="RW26" s="71">
        <v>1</v>
      </c>
      <c r="RX26" s="71">
        <v>1</v>
      </c>
      <c r="RY26" s="71">
        <v>0</v>
      </c>
      <c r="RZ26" s="71">
        <v>0</v>
      </c>
      <c r="SA26" s="71">
        <v>0</v>
      </c>
      <c r="SB26" s="71">
        <v>0</v>
      </c>
      <c r="SC26" s="71">
        <v>1</v>
      </c>
      <c r="SD26" s="71">
        <v>2</v>
      </c>
      <c r="SE26" s="71">
        <v>0</v>
      </c>
      <c r="SF26" s="71">
        <v>2</v>
      </c>
      <c r="SG26" s="71">
        <v>0</v>
      </c>
      <c r="SH26" s="71">
        <v>0</v>
      </c>
    </row>
    <row r="27" spans="1:502">
      <c r="A27" s="16" t="s">
        <v>1872</v>
      </c>
      <c r="B27" s="70">
        <v>19</v>
      </c>
      <c r="C27" s="70">
        <v>19</v>
      </c>
      <c r="D27" s="70">
        <v>1</v>
      </c>
      <c r="E27" s="70">
        <v>2022</v>
      </c>
      <c r="F27" s="70" t="s">
        <v>161</v>
      </c>
      <c r="G27" s="1073" t="s">
        <v>1853</v>
      </c>
      <c r="H27" s="70" t="s">
        <v>1854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1873</v>
      </c>
      <c r="B28" s="70">
        <v>20</v>
      </c>
      <c r="C28" s="70">
        <v>20</v>
      </c>
      <c r="D28" s="70">
        <v>1</v>
      </c>
      <c r="E28" s="70">
        <v>2023</v>
      </c>
      <c r="F28" s="70" t="s">
        <v>1539</v>
      </c>
      <c r="G28" s="1073" t="s">
        <v>1853</v>
      </c>
      <c r="H28" s="70" t="s">
        <v>1854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1874</v>
      </c>
      <c r="B29" s="70">
        <v>21</v>
      </c>
      <c r="C29" s="70">
        <v>21</v>
      </c>
      <c r="D29" s="70">
        <v>1</v>
      </c>
      <c r="E29" s="70">
        <v>2024</v>
      </c>
      <c r="F29" s="70" t="s">
        <v>1554</v>
      </c>
      <c r="G29" s="1073" t="s">
        <v>1853</v>
      </c>
      <c r="H29" s="70" t="s">
        <v>1854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1853</v>
      </c>
      <c r="H30" s="70" t="s">
        <v>1854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1853</v>
      </c>
      <c r="H31" s="70" t="s">
        <v>1854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1853</v>
      </c>
      <c r="H32" s="70" t="s">
        <v>1854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1853</v>
      </c>
      <c r="H33" s="70" t="s">
        <v>1854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1853</v>
      </c>
      <c r="H34" s="70" t="s">
        <v>1854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1853</v>
      </c>
      <c r="H35" s="70" t="s">
        <v>1854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1853</v>
      </c>
      <c r="H6" s="77" t="s">
        <v>1854</v>
      </c>
      <c r="I6" s="77" t="s">
        <v>2520</v>
      </c>
      <c r="J6" s="77" t="s">
        <v>2521</v>
      </c>
      <c r="K6" s="1080">
        <v>1</v>
      </c>
      <c r="L6" s="1081">
        <v>16</v>
      </c>
      <c r="M6" s="1044"/>
      <c r="N6" s="988">
        <v>1</v>
      </c>
      <c r="O6" s="77" t="s">
        <v>1853</v>
      </c>
      <c r="P6" s="77" t="s">
        <v>1854</v>
      </c>
      <c r="Q6" s="77" t="s">
        <v>1501</v>
      </c>
      <c r="R6" s="16"/>
      <c r="S6" s="77">
        <v>1</v>
      </c>
      <c r="T6" s="77" t="s">
        <v>1853</v>
      </c>
      <c r="U6" s="77" t="s">
        <v>1854</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1853</v>
      </c>
      <c r="H10" s="77" t="s">
        <v>1854</v>
      </c>
      <c r="I10" s="77" t="s">
        <v>2520</v>
      </c>
      <c r="J10" s="77" t="s">
        <v>2521</v>
      </c>
      <c r="K10" s="1079">
        <v>1</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1853</v>
      </c>
      <c r="H12" s="77"/>
      <c r="I12" s="77" t="s">
        <v>1853</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杉並区</v>
      </c>
      <c r="K4" s="70" t="str">
        <f>HLOOKUP(K3,比較地域マスタ!$E$5:$L$6,2,0)</f>
        <v>13115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杉並区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72.70632442037919</v>
      </c>
      <c r="BB5" s="29"/>
      <c r="BC5" s="17"/>
      <c r="BD5" s="1005">
        <f>SUM(BC6:BC8)</f>
        <v>35.828070573683668</v>
      </c>
      <c r="BE5" s="29"/>
      <c r="BF5" s="17"/>
      <c r="BG5" s="1005">
        <f>AK35</f>
        <v>33.459408353326339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43.197436154670001</v>
      </c>
      <c r="BA6" s="17"/>
      <c r="BB6" s="29"/>
      <c r="BC6" s="1005">
        <f>O32</f>
        <v>11.254214863532971</v>
      </c>
      <c r="BD6" s="17"/>
      <c r="BE6" s="29"/>
      <c r="BF6" s="1005">
        <f>AK36</f>
        <v>10.140003074208582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24.680244831016989</v>
      </c>
      <c r="BA7" s="17"/>
      <c r="BB7" s="29"/>
      <c r="BC7" s="1005">
        <f>O33</f>
        <v>21.009059486126819</v>
      </c>
      <c r="BD7" s="17"/>
      <c r="BE7" s="29"/>
      <c r="BF7" s="1005">
        <f t="shared" ref="BF7:BF8" si="0">AK37</f>
        <v>18.839830604648849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4.8286434346921956</v>
      </c>
      <c r="BA8" s="17"/>
      <c r="BB8" s="29"/>
      <c r="BC8" s="1005">
        <f>O34</f>
        <v>3.5647962240238789</v>
      </c>
      <c r="BD8" s="17"/>
      <c r="BE8" s="29"/>
      <c r="BF8" s="1005">
        <f t="shared" si="0"/>
        <v>4.4795746744689087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1785.5819957136378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565.68648845511382</v>
      </c>
      <c r="BA9" s="1005">
        <f>AZ9</f>
        <v>565.68648845511382</v>
      </c>
      <c r="BB9" s="29"/>
      <c r="BC9" s="1005">
        <f>O35</f>
        <v>803.27706172041678</v>
      </c>
      <c r="BD9" s="1005">
        <f>BC9</f>
        <v>803.27706172041678</v>
      </c>
      <c r="BE9" s="29"/>
      <c r="BF9" s="1005">
        <f>AK39</f>
        <v>511.6092241018485</v>
      </c>
      <c r="BG9" s="1005">
        <f>AK39</f>
        <v>511.6092241018485</v>
      </c>
      <c r="BH9" s="29"/>
    </row>
    <row r="10" spans="1:62" ht="17.100000000000001" customHeight="1" thickBot="1">
      <c r="B10" s="323"/>
      <c r="C10" s="324"/>
      <c r="D10" s="326"/>
      <c r="E10" s="326"/>
      <c r="F10" s="326"/>
      <c r="G10" s="325"/>
      <c r="H10" s="325"/>
      <c r="I10" s="326"/>
      <c r="J10" s="327"/>
      <c r="K10" s="334"/>
      <c r="L10" s="246" t="s">
        <v>114</v>
      </c>
      <c r="M10" s="246"/>
      <c r="N10" s="563"/>
      <c r="O10" s="906">
        <f>SUM(O11:O13)</f>
        <v>72.70632442037919</v>
      </c>
      <c r="P10" s="453">
        <f t="shared" ref="P10:P22" si="1">O10/$O$9</f>
        <v>4.0718558203943406E-2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747.0307330863933</v>
      </c>
      <c r="BA10" s="1005">
        <f>AZ10</f>
        <v>747.0307330863933</v>
      </c>
      <c r="BB10" s="29"/>
      <c r="BC10" s="1005">
        <f>O36</f>
        <v>893.22016479756303</v>
      </c>
      <c r="BD10" s="1005">
        <f>BC10</f>
        <v>893.22016479756303</v>
      </c>
      <c r="BE10" s="29"/>
      <c r="BF10" s="1005">
        <f>AK40</f>
        <v>766.71115373731368</v>
      </c>
      <c r="BG10" s="1005">
        <f>AK40</f>
        <v>766.71115373731368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43.197436154670001</v>
      </c>
      <c r="P11" s="454">
        <f t="shared" si="1"/>
        <v>2.4192356474453263E-2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367.90000234676029</v>
      </c>
      <c r="BB11" s="29"/>
      <c r="BC11" s="1005"/>
      <c r="BD11" s="1005">
        <f>SUM(BC12:BC14)</f>
        <v>317.67772692784547</v>
      </c>
      <c r="BE11" s="29"/>
      <c r="BF11" s="17"/>
      <c r="BG11" s="1005">
        <f>AK41</f>
        <v>255.45656932214231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24.680244831016989</v>
      </c>
      <c r="P12" s="454">
        <f t="shared" si="1"/>
        <v>1.3821961069423258E-2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337.39352097749509</v>
      </c>
      <c r="BA12" s="17"/>
      <c r="BB12" s="29"/>
      <c r="BC12" s="1005">
        <f>O38</f>
        <v>275.6774232108578</v>
      </c>
      <c r="BD12" s="17"/>
      <c r="BE12" s="29"/>
      <c r="BF12" s="1005">
        <f>AK42</f>
        <v>221.85448739689372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4.8286434346921956</v>
      </c>
      <c r="P13" s="454">
        <f t="shared" si="1"/>
        <v>2.7042406600668862E-3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30.506481369265199</v>
      </c>
      <c r="BA13" s="17"/>
      <c r="BB13" s="29"/>
      <c r="BC13" s="1005">
        <f>O41</f>
        <v>42.000303716987702</v>
      </c>
      <c r="BD13" s="17"/>
      <c r="BE13" s="29"/>
      <c r="BF13" s="1005">
        <f>AK45</f>
        <v>33.602081925248598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565.68648845511382</v>
      </c>
      <c r="P14" s="453">
        <f t="shared" si="1"/>
        <v>0.31680790342480336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747.0307330863933</v>
      </c>
      <c r="P15" s="453">
        <f t="shared" si="1"/>
        <v>0.41836820424918653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32.258447404991223</v>
      </c>
      <c r="BA15" s="1005">
        <f>AZ15</f>
        <v>32.258447404991223</v>
      </c>
      <c r="BB15" s="29"/>
      <c r="BC15" s="1005">
        <f>O43</f>
        <v>56.817572322947647</v>
      </c>
      <c r="BD15" s="1005">
        <f>BC15</f>
        <v>56.817572322947647</v>
      </c>
      <c r="BE15" s="29"/>
      <c r="BF15" s="1005">
        <f>AK47</f>
        <v>78.455448229366056</v>
      </c>
      <c r="BG15" s="1005">
        <f>AK47</f>
        <v>78.455448229366056</v>
      </c>
      <c r="BH15" s="29"/>
    </row>
    <row r="16" spans="1:62" ht="17.100000000000001" customHeight="1" thickBot="1">
      <c r="B16" s="323"/>
      <c r="C16" s="324"/>
      <c r="D16" s="326"/>
      <c r="E16" s="326"/>
      <c r="F16" s="326"/>
      <c r="G16" s="325"/>
      <c r="H16" s="325"/>
      <c r="I16" s="326"/>
      <c r="J16" s="327"/>
      <c r="K16" s="335"/>
      <c r="L16" s="246" t="s">
        <v>128</v>
      </c>
      <c r="M16" s="344"/>
      <c r="N16" s="345"/>
      <c r="O16" s="906">
        <f>SUM(O18:O21)</f>
        <v>367.90000234676029</v>
      </c>
      <c r="P16" s="453">
        <f t="shared" si="1"/>
        <v>0.20603926519752058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337.39352097749509</v>
      </c>
      <c r="P17" s="454">
        <f t="shared" si="1"/>
        <v>0.18895436994068152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232.96829456965651</v>
      </c>
      <c r="P18" s="454">
        <f t="shared" si="1"/>
        <v>0.13047191063132715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104.42522640783859</v>
      </c>
      <c r="P19" s="454">
        <f t="shared" si="1"/>
        <v>5.8482459309354376E-2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30.506481369265199</v>
      </c>
      <c r="P20" s="454">
        <f t="shared" si="1"/>
        <v>1.7084895256839087E-2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32.258447404991223</v>
      </c>
      <c r="P22" s="612">
        <f t="shared" si="1"/>
        <v>1.8066068924546135E-2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48.145673226433821</v>
      </c>
      <c r="AZ22" s="1005">
        <f t="shared" si="3"/>
        <v>42.783836619740605</v>
      </c>
      <c r="BA22" s="1005">
        <f t="shared" si="3"/>
        <v>49.658731167350524</v>
      </c>
      <c r="BB22" s="1005">
        <f t="shared" si="3"/>
        <v>41.17501609089949</v>
      </c>
      <c r="BC22" s="1005">
        <f t="shared" si="3"/>
        <v>35.828070573683668</v>
      </c>
      <c r="BD22" s="1005">
        <f t="shared" si="3"/>
        <v>37.237103042553422</v>
      </c>
      <c r="BE22" s="1005">
        <f t="shared" si="3"/>
        <v>45.168781487872202</v>
      </c>
      <c r="BF22" s="1005">
        <f t="shared" si="3"/>
        <v>38.514634742563253</v>
      </c>
      <c r="BG22" s="1005">
        <f t="shared" si="3"/>
        <v>38.809151415048113</v>
      </c>
      <c r="BH22" s="1005">
        <f t="shared" si="3"/>
        <v>40.263962540117092</v>
      </c>
      <c r="BI22" s="1005">
        <f t="shared" si="3"/>
        <v>36.398360902106731</v>
      </c>
      <c r="BJ22" s="1005">
        <f t="shared" si="3"/>
        <v>43.728667336579882</v>
      </c>
      <c r="BK22" s="1005">
        <f t="shared" si="3"/>
        <v>47.559664725058482</v>
      </c>
      <c r="BL22" s="1005">
        <f t="shared" si="3"/>
        <v>33.459408353326339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557.36843722816729</v>
      </c>
      <c r="AZ23" s="1005">
        <f t="shared" ref="AZ23:BL23" si="4">Y39</f>
        <v>563.85214929345318</v>
      </c>
      <c r="BA23" s="1005">
        <f t="shared" si="4"/>
        <v>717.00625837075916</v>
      </c>
      <c r="BB23" s="1005">
        <f t="shared" si="4"/>
        <v>754.94588659734575</v>
      </c>
      <c r="BC23" s="1005">
        <f t="shared" si="4"/>
        <v>803.27706172041678</v>
      </c>
      <c r="BD23" s="1005">
        <f t="shared" si="4"/>
        <v>710.67569535040968</v>
      </c>
      <c r="BE23" s="1005">
        <f t="shared" si="4"/>
        <v>756.11587963983516</v>
      </c>
      <c r="BF23" s="1005">
        <f t="shared" si="4"/>
        <v>582.40416876806546</v>
      </c>
      <c r="BG23" s="1005">
        <f t="shared" si="4"/>
        <v>584.29859932762156</v>
      </c>
      <c r="BH23" s="1005">
        <f t="shared" si="4"/>
        <v>579.84333179448163</v>
      </c>
      <c r="BI23" s="1005">
        <f t="shared" si="4"/>
        <v>561.02427119367076</v>
      </c>
      <c r="BJ23" s="1005">
        <f t="shared" si="4"/>
        <v>475.13800122787711</v>
      </c>
      <c r="BK23" s="1005">
        <f t="shared" si="4"/>
        <v>519.69265950694785</v>
      </c>
      <c r="BL23" s="1005">
        <f t="shared" si="4"/>
        <v>511.6092241018485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729.35282162926535</v>
      </c>
      <c r="AZ24" s="1005">
        <f t="shared" ref="AZ24:BL24" si="5">Y40</f>
        <v>738.05964652954435</v>
      </c>
      <c r="BA24" s="1005">
        <f t="shared" si="5"/>
        <v>855.27736793775637</v>
      </c>
      <c r="BB24" s="1005">
        <f t="shared" si="5"/>
        <v>927.21003045612815</v>
      </c>
      <c r="BC24" s="1005">
        <f t="shared" si="5"/>
        <v>893.22016479756303</v>
      </c>
      <c r="BD24" s="1005">
        <f t="shared" si="5"/>
        <v>809.78979481533918</v>
      </c>
      <c r="BE24" s="1005">
        <f t="shared" si="5"/>
        <v>817.97040320853296</v>
      </c>
      <c r="BF24" s="1005">
        <f t="shared" si="5"/>
        <v>786.49488431870509</v>
      </c>
      <c r="BG24" s="1005">
        <f t="shared" si="5"/>
        <v>814.03442409616343</v>
      </c>
      <c r="BH24" s="1005">
        <f t="shared" si="5"/>
        <v>783.24475311785523</v>
      </c>
      <c r="BI24" s="1005">
        <f t="shared" si="5"/>
        <v>742.90446172044608</v>
      </c>
      <c r="BJ24" s="1005">
        <f t="shared" si="5"/>
        <v>746.15977949732905</v>
      </c>
      <c r="BK24" s="1005">
        <f t="shared" si="5"/>
        <v>748.1929636010733</v>
      </c>
      <c r="BL24" s="1005">
        <f t="shared" si="5"/>
        <v>766.71115373731368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331.81813810192523</v>
      </c>
      <c r="AZ25" s="1005">
        <f t="shared" ref="AZ25:BL25" si="6">Y41</f>
        <v>328.5975491541513</v>
      </c>
      <c r="BA25" s="1005">
        <f t="shared" si="6"/>
        <v>325.26345096039478</v>
      </c>
      <c r="BB25" s="1005">
        <f t="shared" si="6"/>
        <v>326.25681527484062</v>
      </c>
      <c r="BC25" s="1005">
        <f t="shared" si="6"/>
        <v>317.67772692784547</v>
      </c>
      <c r="BD25" s="1005">
        <f t="shared" si="6"/>
        <v>306.19310618447798</v>
      </c>
      <c r="BE25" s="1005">
        <f t="shared" si="6"/>
        <v>303.94266119016692</v>
      </c>
      <c r="BF25" s="1005">
        <f t="shared" si="6"/>
        <v>297.89669048665695</v>
      </c>
      <c r="BG25" s="1005">
        <f t="shared" si="6"/>
        <v>292.61529590584217</v>
      </c>
      <c r="BH25" s="1005">
        <f t="shared" si="6"/>
        <v>285.49274967153252</v>
      </c>
      <c r="BI25" s="1005">
        <f t="shared" si="6"/>
        <v>279.37980146004759</v>
      </c>
      <c r="BJ25" s="1005">
        <f t="shared" si="6"/>
        <v>251.70874182314714</v>
      </c>
      <c r="BK25" s="1005">
        <f t="shared" si="6"/>
        <v>248.8626270350623</v>
      </c>
      <c r="BL25" s="1005">
        <f t="shared" si="6"/>
        <v>255.45656932214231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46.190984499891478</v>
      </c>
      <c r="AZ26" s="1005">
        <f t="shared" si="7"/>
        <v>48.202662416457883</v>
      </c>
      <c r="BA26" s="1005">
        <f t="shared" si="7"/>
        <v>48.635814742222287</v>
      </c>
      <c r="BB26" s="1005">
        <f t="shared" si="7"/>
        <v>53.433226925276443</v>
      </c>
      <c r="BC26" s="1005">
        <f t="shared" si="7"/>
        <v>56.817572322947647</v>
      </c>
      <c r="BD26" s="1005">
        <f t="shared" si="7"/>
        <v>53.730827080695441</v>
      </c>
      <c r="BE26" s="1005">
        <f t="shared" si="7"/>
        <v>56.979233107004433</v>
      </c>
      <c r="BF26" s="1005">
        <f t="shared" si="7"/>
        <v>70.341105064729732</v>
      </c>
      <c r="BG26" s="1005">
        <f t="shared" si="7"/>
        <v>74.223104825925176</v>
      </c>
      <c r="BH26" s="1005">
        <f t="shared" si="7"/>
        <v>76.481708566528027</v>
      </c>
      <c r="BI26" s="1005">
        <f t="shared" si="7"/>
        <v>80.114276188915099</v>
      </c>
      <c r="BJ26" s="1005">
        <f t="shared" si="7"/>
        <v>75.424701452408797</v>
      </c>
      <c r="BK26" s="1005">
        <f t="shared" si="7"/>
        <v>71.406292236096135</v>
      </c>
      <c r="BL26" s="1005">
        <f t="shared" si="7"/>
        <v>78.455448229366056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1712.8760546856831</v>
      </c>
      <c r="AZ27" s="1005">
        <f t="shared" si="8"/>
        <v>1721.4958440133473</v>
      </c>
      <c r="BA27" s="1005">
        <f t="shared" si="8"/>
        <v>1995.8416231784831</v>
      </c>
      <c r="BB27" s="1005">
        <f t="shared" si="8"/>
        <v>2103.0209753444906</v>
      </c>
      <c r="BC27" s="1005">
        <f t="shared" si="8"/>
        <v>2106.8205963424571</v>
      </c>
      <c r="BD27" s="1005">
        <f t="shared" si="8"/>
        <v>1917.6265264734757</v>
      </c>
      <c r="BE27" s="1005">
        <f t="shared" si="8"/>
        <v>1980.1769586334117</v>
      </c>
      <c r="BF27" s="1005">
        <f t="shared" si="8"/>
        <v>1775.6514833807205</v>
      </c>
      <c r="BG27" s="1005">
        <f t="shared" si="8"/>
        <v>1803.9805755706004</v>
      </c>
      <c r="BH27" s="1005">
        <f t="shared" si="8"/>
        <v>1765.3265056905143</v>
      </c>
      <c r="BI27" s="1005">
        <f t="shared" si="8"/>
        <v>1699.8211714651861</v>
      </c>
      <c r="BJ27" s="1005">
        <f t="shared" si="8"/>
        <v>1592.1598913373421</v>
      </c>
      <c r="BK27" s="1005">
        <f t="shared" si="8"/>
        <v>1635.7142071042381</v>
      </c>
      <c r="BL27" s="1005">
        <f t="shared" si="8"/>
        <v>1645.6918037439968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2106.8205963424571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35.828070573683668</v>
      </c>
      <c r="P31" s="453">
        <f t="shared" ref="P31:P43" si="9">O31/$O$30</f>
        <v>1.7005752951097467E-2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11.254214863532971</v>
      </c>
      <c r="P32" s="454">
        <f t="shared" si="9"/>
        <v>5.3418002857342642E-3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21.009059486126819</v>
      </c>
      <c r="P33" s="454">
        <f t="shared" si="9"/>
        <v>9.9719261918169814E-3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3.5647962240238789</v>
      </c>
      <c r="P34" s="454">
        <f t="shared" si="9"/>
        <v>1.6920264735462234E-3</v>
      </c>
      <c r="Q34" s="328"/>
      <c r="R34" s="13"/>
      <c r="S34" s="323"/>
      <c r="T34" s="563" t="s">
        <v>112</v>
      </c>
      <c r="U34" s="332"/>
      <c r="V34" s="332"/>
      <c r="W34" s="332"/>
      <c r="X34" s="893">
        <f>X35+X39+X40+X41+X47</f>
        <v>1712.8760546856831</v>
      </c>
      <c r="Y34" s="894">
        <f t="shared" ref="Y34:AK34" si="10">Y35+Y39+Y40+Y41+Y47</f>
        <v>1721.4958440133473</v>
      </c>
      <c r="Z34" s="894">
        <f t="shared" si="10"/>
        <v>1995.8416231784831</v>
      </c>
      <c r="AA34" s="894">
        <f t="shared" si="10"/>
        <v>2103.0209753444906</v>
      </c>
      <c r="AB34" s="894">
        <f t="shared" si="10"/>
        <v>2106.8205963424571</v>
      </c>
      <c r="AC34" s="894">
        <f t="shared" si="10"/>
        <v>1917.6265264734757</v>
      </c>
      <c r="AD34" s="894">
        <f t="shared" si="10"/>
        <v>1980.1769586334117</v>
      </c>
      <c r="AE34" s="894">
        <f t="shared" si="10"/>
        <v>1775.6514833807205</v>
      </c>
      <c r="AF34" s="894">
        <f t="shared" si="10"/>
        <v>1803.9805755706004</v>
      </c>
      <c r="AG34" s="894">
        <f t="shared" si="10"/>
        <v>1765.3265056905143</v>
      </c>
      <c r="AH34" s="894">
        <f t="shared" si="10"/>
        <v>1699.8211714651861</v>
      </c>
      <c r="AI34" s="894">
        <f t="shared" si="10"/>
        <v>1592.1598913373421</v>
      </c>
      <c r="AJ34" s="894">
        <f t="shared" si="10"/>
        <v>1635.7142071042381</v>
      </c>
      <c r="AK34" s="895">
        <f t="shared" si="10"/>
        <v>1645.6918037439968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803.27706172041678</v>
      </c>
      <c r="P35" s="453">
        <f t="shared" si="9"/>
        <v>0.38127454379122017</v>
      </c>
      <c r="Q35" s="328"/>
      <c r="R35" s="13"/>
      <c r="S35" s="323"/>
      <c r="T35" s="334"/>
      <c r="U35" s="246" t="s">
        <v>114</v>
      </c>
      <c r="V35" s="344"/>
      <c r="W35" s="344"/>
      <c r="X35" s="896">
        <f>SUM(X36:X38)</f>
        <v>48.145673226433821</v>
      </c>
      <c r="Y35" s="897">
        <f t="shared" ref="Y35:AK35" si="11">SUM(Y36:Y38)</f>
        <v>42.783836619740605</v>
      </c>
      <c r="Z35" s="897">
        <f t="shared" si="11"/>
        <v>49.658731167350524</v>
      </c>
      <c r="AA35" s="897">
        <f t="shared" si="11"/>
        <v>41.17501609089949</v>
      </c>
      <c r="AB35" s="897">
        <f t="shared" si="11"/>
        <v>35.828070573683668</v>
      </c>
      <c r="AC35" s="897">
        <f t="shared" si="11"/>
        <v>37.237103042553422</v>
      </c>
      <c r="AD35" s="897">
        <f t="shared" si="11"/>
        <v>45.168781487872202</v>
      </c>
      <c r="AE35" s="897">
        <f t="shared" si="11"/>
        <v>38.514634742563253</v>
      </c>
      <c r="AF35" s="897">
        <f t="shared" si="11"/>
        <v>38.809151415048113</v>
      </c>
      <c r="AG35" s="897">
        <f t="shared" si="11"/>
        <v>40.263962540117092</v>
      </c>
      <c r="AH35" s="897">
        <f t="shared" si="11"/>
        <v>36.398360902106731</v>
      </c>
      <c r="AI35" s="897">
        <f t="shared" si="11"/>
        <v>43.728667336579882</v>
      </c>
      <c r="AJ35" s="897">
        <f t="shared" si="11"/>
        <v>47.559664725058482</v>
      </c>
      <c r="AK35" s="898">
        <f t="shared" si="11"/>
        <v>33.459408353326339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893.22016479756303</v>
      </c>
      <c r="P36" s="453">
        <f t="shared" si="9"/>
        <v>0.42396593537591032</v>
      </c>
      <c r="Q36" s="328"/>
      <c r="R36" s="13"/>
      <c r="S36" s="356" t="s">
        <v>184</v>
      </c>
      <c r="T36" s="335"/>
      <c r="U36" s="346"/>
      <c r="V36" s="336" t="s">
        <v>184</v>
      </c>
      <c r="W36" s="357"/>
      <c r="X36" s="899">
        <f>VLOOKUP(年度マスタ!$K$4&amp;"_"&amp;X$33,データシート1!$A:$BT,MATCH("aa_"&amp;$S36,データシート1!$A$1:$BT$1,0),0)</f>
        <v>20.35702041637586</v>
      </c>
      <c r="Y36" s="900">
        <f>VLOOKUP(年度マスタ!$K$4&amp;"_"&amp;Y$33,データシート1!$A:$BT,MATCH("aa_"&amp;$S36,データシート1!$A$1:$BT$1,0),0)</f>
        <v>17.513815510218159</v>
      </c>
      <c r="Z36" s="900">
        <f>VLOOKUP(年度マスタ!$K$4&amp;"_"&amp;Z$33,データシート1!$A:$BT,MATCH("aa_"&amp;$S36,データシート1!$A$1:$BT$1,0),0)</f>
        <v>21.0318312898332</v>
      </c>
      <c r="AA36" s="900">
        <f>VLOOKUP(年度マスタ!$K$4&amp;"_"&amp;AA$33,データシート1!$A:$BT,MATCH("aa_"&amp;$S36,データシート1!$A$1:$BT$1,0),0)</f>
        <v>12.92236534618185</v>
      </c>
      <c r="AB36" s="900">
        <f>VLOOKUP(年度マスタ!$K$4&amp;"_"&amp;AB$33,データシート1!$A:$BT,MATCH("aa_"&amp;$S36,データシート1!$A$1:$BT$1,0),0)</f>
        <v>11.254214863532971</v>
      </c>
      <c r="AC36" s="900">
        <f>VLOOKUP(年度マスタ!$K$4&amp;"_"&amp;AC$33,データシート1!$A:$BT,MATCH("aa_"&amp;$S36,データシート1!$A$1:$BT$1,0),0)</f>
        <v>11.808958638757071</v>
      </c>
      <c r="AD36" s="900">
        <f>VLOOKUP(年度マスタ!$K$4&amp;"_"&amp;AD$33,データシート1!$A:$BT,MATCH("aa_"&amp;$S36,データシート1!$A$1:$BT$1,0),0)</f>
        <v>17.202732231487559</v>
      </c>
      <c r="AE36" s="900">
        <f>VLOOKUP(年度マスタ!$K$4&amp;"_"&amp;AE$33,データシート1!$A:$BT,MATCH("aa_"&amp;$S36,データシート1!$A$1:$BT$1,0),0)</f>
        <v>9.0808492561194072</v>
      </c>
      <c r="AF36" s="900">
        <f>VLOOKUP(年度マスタ!$K$4&amp;"_"&amp;AF$33,データシート1!$A:$BT,MATCH("aa_"&amp;$S36,データシート1!$A$1:$BT$1,0),0)</f>
        <v>10.11474441622814</v>
      </c>
      <c r="AG36" s="900">
        <f>VLOOKUP(年度マスタ!$K$4&amp;"_"&amp;AG$33,データシート1!$A:$BT,MATCH("aa_"&amp;$S36,データシート1!$A$1:$BT$1,0),0)</f>
        <v>13.320434813635901</v>
      </c>
      <c r="AH36" s="900">
        <f>VLOOKUP(年度マスタ!$K$4&amp;"_"&amp;AH$33,データシート1!$A:$BT,MATCH("aa_"&amp;$S36,データシート1!$A$1:$BT$1,0),0)</f>
        <v>11.406681527634666</v>
      </c>
      <c r="AI36" s="900">
        <f>VLOOKUP(年度マスタ!$K$4&amp;"_"&amp;AI$33,データシート1!$A:$BT,MATCH("aa_"&amp;$S36,データシート1!$A$1:$BT$1,0),0)</f>
        <v>21.547835154434001</v>
      </c>
      <c r="AJ36" s="900">
        <f>VLOOKUP(年度マスタ!$K$4&amp;"_"&amp;AJ$33,データシート1!$A:$BT,MATCH("aa_"&amp;$S36,データシート1!$A$1:$BT$1,0),0)</f>
        <v>22.490035486750603</v>
      </c>
      <c r="AK36" s="901">
        <f>VLOOKUP(年度マスタ!$K$4&amp;"_"&amp;AK$33,データシート1!$A:$BT,MATCH("aa_"&amp;$S36,データシート1!$A$1:$BT$1,0),0)</f>
        <v>10.140003074208582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317.67772692784547</v>
      </c>
      <c r="P37" s="453">
        <f t="shared" si="9"/>
        <v>0.15078537179641657</v>
      </c>
      <c r="Q37" s="328"/>
      <c r="R37" s="13"/>
      <c r="S37" s="356" t="s">
        <v>187</v>
      </c>
      <c r="T37" s="335"/>
      <c r="U37" s="346"/>
      <c r="V37" s="336" t="s">
        <v>194</v>
      </c>
      <c r="W37" s="357"/>
      <c r="X37" s="899">
        <f>VLOOKUP(年度マスタ!$K$4&amp;"_"&amp;X$33,データシート1!$A:$BT,MATCH("aa_"&amp;$S37,データシート1!$A$1:$BT$1,0),0)</f>
        <v>18.2498784064794</v>
      </c>
      <c r="Y37" s="900">
        <f>VLOOKUP(年度マスタ!$K$4&amp;"_"&amp;Y$33,データシート1!$A:$BT,MATCH("aa_"&amp;$S37,データシート1!$A$1:$BT$1,0),0)</f>
        <v>16.360301924501449</v>
      </c>
      <c r="Z37" s="900">
        <f>VLOOKUP(年度マスタ!$K$4&amp;"_"&amp;Z$33,データシート1!$A:$BT,MATCH("aa_"&amp;$S37,データシート1!$A$1:$BT$1,0),0)</f>
        <v>24.69835102129931</v>
      </c>
      <c r="AA37" s="900">
        <f>VLOOKUP(年度マスタ!$K$4&amp;"_"&amp;AA$33,データシート1!$A:$BT,MATCH("aa_"&amp;$S37,データシート1!$A$1:$BT$1,0),0)</f>
        <v>24.363180606306621</v>
      </c>
      <c r="AB37" s="900">
        <f>VLOOKUP(年度マスタ!$K$4&amp;"_"&amp;AB$33,データシート1!$A:$BT,MATCH("aa_"&amp;$S37,データシート1!$A$1:$BT$1,0),0)</f>
        <v>21.009059486126819</v>
      </c>
      <c r="AC37" s="900">
        <f>VLOOKUP(年度マスタ!$K$4&amp;"_"&amp;AC$33,データシート1!$A:$BT,MATCH("aa_"&amp;$S37,データシート1!$A$1:$BT$1,0),0)</f>
        <v>20.384025575107749</v>
      </c>
      <c r="AD37" s="900">
        <f>VLOOKUP(年度マスタ!$K$4&amp;"_"&amp;AD$33,データシート1!$A:$BT,MATCH("aa_"&amp;$S37,データシート1!$A$1:$BT$1,0),0)</f>
        <v>21.678688990802371</v>
      </c>
      <c r="AE37" s="900">
        <f>VLOOKUP(年度マスタ!$K$4&amp;"_"&amp;AE$33,データシート1!$A:$BT,MATCH("aa_"&amp;$S37,データシート1!$A$1:$BT$1,0),0)</f>
        <v>22.328796938096222</v>
      </c>
      <c r="AF37" s="900">
        <f>VLOOKUP(年度マスタ!$K$4&amp;"_"&amp;AF$33,データシート1!$A:$BT,MATCH("aa_"&amp;$S37,データシート1!$A$1:$BT$1,0),0)</f>
        <v>22.842751316069457</v>
      </c>
      <c r="AG37" s="900">
        <f>VLOOKUP(年度マスタ!$K$4&amp;"_"&amp;AG$33,データシート1!$A:$BT,MATCH("aa_"&amp;$S37,データシート1!$A$1:$BT$1,0),0)</f>
        <v>21.474979711274042</v>
      </c>
      <c r="AH37" s="900">
        <f>VLOOKUP(年度マスタ!$K$4&amp;"_"&amp;AH$33,データシート1!$A:$BT,MATCH("aa_"&amp;$S37,データシート1!$A$1:$BT$1,0),0)</f>
        <v>19.44691335597977</v>
      </c>
      <c r="AI37" s="900">
        <f>VLOOKUP(年度マスタ!$K$4&amp;"_"&amp;AI$33,データシート1!$A:$BT,MATCH("aa_"&amp;$S37,データシート1!$A$1:$BT$1,0),0)</f>
        <v>17.42659545153435</v>
      </c>
      <c r="AJ37" s="900">
        <f>VLOOKUP(年度マスタ!$K$4&amp;"_"&amp;AJ$33,データシート1!$A:$BT,MATCH("aa_"&amp;$S37,データシート1!$A$1:$BT$1,0),0)</f>
        <v>19.959483480599058</v>
      </c>
      <c r="AK37" s="901">
        <f>VLOOKUP(年度マスタ!$K$4&amp;"_"&amp;AK$33,データシート1!$A:$BT,MATCH("aa_"&amp;$S37,データシート1!$A$1:$BT$1,0),0)</f>
        <v>18.839830604648849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275.6774232108578</v>
      </c>
      <c r="P38" s="454">
        <f t="shared" si="9"/>
        <v>0.1308499754034336</v>
      </c>
      <c r="Q38" s="328"/>
      <c r="R38" s="13"/>
      <c r="S38" s="356" t="s">
        <v>188</v>
      </c>
      <c r="T38" s="335"/>
      <c r="U38" s="348"/>
      <c r="V38" s="358" t="s">
        <v>197</v>
      </c>
      <c r="W38" s="358"/>
      <c r="X38" s="899">
        <f>VLOOKUP(年度マスタ!$K$4&amp;"_"&amp;X$33,データシート1!$A:$BT,MATCH("aa_"&amp;$S38,データシート1!$A$1:$BT$1,0),0)</f>
        <v>9.5387744035785662</v>
      </c>
      <c r="Y38" s="900">
        <f>VLOOKUP(年度マスタ!$K$4&amp;"_"&amp;Y$33,データシート1!$A:$BT,MATCH("aa_"&amp;$S38,データシート1!$A$1:$BT$1,0),0)</f>
        <v>8.9097191850209949</v>
      </c>
      <c r="Z38" s="900">
        <f>VLOOKUP(年度マスタ!$K$4&amp;"_"&amp;Z$33,データシート1!$A:$BT,MATCH("aa_"&amp;$S38,データシート1!$A$1:$BT$1,0),0)</f>
        <v>3.9285488562180122</v>
      </c>
      <c r="AA38" s="900">
        <f>VLOOKUP(年度マスタ!$K$4&amp;"_"&amp;AA$33,データシート1!$A:$BT,MATCH("aa_"&amp;$S38,データシート1!$A$1:$BT$1,0),0)</f>
        <v>3.889470138411022</v>
      </c>
      <c r="AB38" s="900">
        <f>VLOOKUP(年度マスタ!$K$4&amp;"_"&amp;AB$33,データシート1!$A:$BT,MATCH("aa_"&amp;$S38,データシート1!$A$1:$BT$1,0),0)</f>
        <v>3.5647962240238789</v>
      </c>
      <c r="AC38" s="900">
        <f>VLOOKUP(年度マスタ!$K$4&amp;"_"&amp;AC$33,データシート1!$A:$BT,MATCH("aa_"&amp;$S38,データシート1!$A$1:$BT$1,0),0)</f>
        <v>5.0441188286886014</v>
      </c>
      <c r="AD38" s="900">
        <f>VLOOKUP(年度マスタ!$K$4&amp;"_"&amp;AD$33,データシート1!$A:$BT,MATCH("aa_"&amp;$S38,データシート1!$A$1:$BT$1,0),0)</f>
        <v>6.2873602655822731</v>
      </c>
      <c r="AE38" s="900">
        <f>VLOOKUP(年度マスタ!$K$4&amp;"_"&amp;AE$33,データシート1!$A:$BT,MATCH("aa_"&amp;$S38,データシート1!$A$1:$BT$1,0),0)</f>
        <v>7.1049885483476247</v>
      </c>
      <c r="AF38" s="900">
        <f>VLOOKUP(年度マスタ!$K$4&amp;"_"&amp;AF$33,データシート1!$A:$BT,MATCH("aa_"&amp;$S38,データシート1!$A$1:$BT$1,0),0)</f>
        <v>5.8516556827505157</v>
      </c>
      <c r="AG38" s="900">
        <f>VLOOKUP(年度マスタ!$K$4&amp;"_"&amp;AG$33,データシート1!$A:$BT,MATCH("aa_"&amp;$S38,データシート1!$A$1:$BT$1,0),0)</f>
        <v>5.4685480152071442</v>
      </c>
      <c r="AH38" s="900">
        <f>VLOOKUP(年度マスタ!$K$4&amp;"_"&amp;AH$33,データシート1!$A:$BT,MATCH("aa_"&amp;$S38,データシート1!$A$1:$BT$1,0),0)</f>
        <v>5.5447660184922958</v>
      </c>
      <c r="AI38" s="900">
        <f>VLOOKUP(年度マスタ!$K$4&amp;"_"&amp;AI$33,データシート1!$A:$BT,MATCH("aa_"&amp;$S38,データシート1!$A$1:$BT$1,0),0)</f>
        <v>4.7542367306115318</v>
      </c>
      <c r="AJ38" s="900">
        <f>VLOOKUP(年度マスタ!$K$4&amp;"_"&amp;AJ$33,データシート1!$A:$BT,MATCH("aa_"&amp;$S38,データシート1!$A$1:$BT$1,0),0)</f>
        <v>5.1101457577088212</v>
      </c>
      <c r="AK38" s="901">
        <f>VLOOKUP(年度マスタ!$K$4&amp;"_"&amp;AK$33,データシート1!$A:$BT,MATCH("aa_"&amp;$S38,データシート1!$A$1:$BT$1,0),0)</f>
        <v>4.4795746744689087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188.25355924890962</v>
      </c>
      <c r="P39" s="454">
        <f t="shared" si="9"/>
        <v>8.9354337799681161E-2</v>
      </c>
      <c r="Q39" s="328"/>
      <c r="R39" s="13"/>
      <c r="S39" s="356" t="s">
        <v>189</v>
      </c>
      <c r="T39" s="335"/>
      <c r="U39" s="343" t="s">
        <v>199</v>
      </c>
      <c r="V39" s="344"/>
      <c r="W39" s="344"/>
      <c r="X39" s="896">
        <f>VLOOKUP(年度マスタ!$K$4&amp;"_"&amp;X$33,データシート1!$A:$BT,MATCH("aa_"&amp;$S39,データシート1!$A$1:$BT$1,0),0)</f>
        <v>557.36843722816729</v>
      </c>
      <c r="Y39" s="897">
        <f>VLOOKUP(年度マスタ!$K$4&amp;"_"&amp;Y$33,データシート1!$A:$BT,MATCH("aa_"&amp;$S39,データシート1!$A$1:$BT$1,0),0)</f>
        <v>563.85214929345318</v>
      </c>
      <c r="Z39" s="897">
        <f>VLOOKUP(年度マスタ!$K$4&amp;"_"&amp;Z$33,データシート1!$A:$BT,MATCH("aa_"&amp;$S39,データシート1!$A$1:$BT$1,0),0)</f>
        <v>717.00625837075916</v>
      </c>
      <c r="AA39" s="897">
        <f>VLOOKUP(年度マスタ!$K$4&amp;"_"&amp;AA$33,データシート1!$A:$BT,MATCH("aa_"&amp;$S39,データシート1!$A$1:$BT$1,0),0)</f>
        <v>754.94588659734575</v>
      </c>
      <c r="AB39" s="897">
        <f>VLOOKUP(年度マスタ!$K$4&amp;"_"&amp;AB$33,データシート1!$A:$BT,MATCH("aa_"&amp;$S39,データシート1!$A$1:$BT$1,0),0)</f>
        <v>803.27706172041678</v>
      </c>
      <c r="AC39" s="897">
        <f>VLOOKUP(年度マスタ!$K$4&amp;"_"&amp;AC$33,データシート1!$A:$BT,MATCH("aa_"&amp;$S39,データシート1!$A$1:$BT$1,0),0)</f>
        <v>710.67569535040968</v>
      </c>
      <c r="AD39" s="897">
        <f>VLOOKUP(年度マスタ!$K$4&amp;"_"&amp;AD$33,データシート1!$A:$BT,MATCH("aa_"&amp;$S39,データシート1!$A$1:$BT$1,0),0)</f>
        <v>756.11587963983516</v>
      </c>
      <c r="AE39" s="897">
        <f>VLOOKUP(年度マスタ!$K$4&amp;"_"&amp;AE$33,データシート1!$A:$BT,MATCH("aa_"&amp;$S39,データシート1!$A$1:$BT$1,0),0)</f>
        <v>582.40416876806546</v>
      </c>
      <c r="AF39" s="897">
        <f>VLOOKUP(年度マスタ!$K$4&amp;"_"&amp;AF$33,データシート1!$A:$BT,MATCH("aa_"&amp;$S39,データシート1!$A$1:$BT$1,0),0)</f>
        <v>584.29859932762156</v>
      </c>
      <c r="AG39" s="897">
        <f>VLOOKUP(年度マスタ!$K$4&amp;"_"&amp;AG$33,データシート1!$A:$BT,MATCH("aa_"&amp;$S39,データシート1!$A$1:$BT$1,0),0)</f>
        <v>579.84333179448163</v>
      </c>
      <c r="AH39" s="897">
        <f>VLOOKUP(年度マスタ!$K$4&amp;"_"&amp;AH$33,データシート1!$A:$BT,MATCH("aa_"&amp;$S39,データシート1!$A$1:$BT$1,0),0)</f>
        <v>561.02427119367076</v>
      </c>
      <c r="AI39" s="897">
        <f>VLOOKUP(年度マスタ!$K$4&amp;"_"&amp;AI$33,データシート1!$A:$BT,MATCH("aa_"&amp;$S39,データシート1!$A$1:$BT$1,0),0)</f>
        <v>475.13800122787711</v>
      </c>
      <c r="AJ39" s="897">
        <f>VLOOKUP(年度マスタ!$K$4&amp;"_"&amp;AJ$33,データシート1!$A:$BT,MATCH("aa_"&amp;$S39,データシート1!$A$1:$BT$1,0),0)</f>
        <v>519.69265950694785</v>
      </c>
      <c r="AK39" s="898">
        <f>VLOOKUP(年度マスタ!$K$4&amp;"_"&amp;AK$33,データシート1!$A:$BT,MATCH("aa_"&amp;$S39,データシート1!$A$1:$BT$1,0),0)</f>
        <v>511.6092241018485</v>
      </c>
      <c r="AL39" s="330"/>
      <c r="AW39" s="17" t="str">
        <f>年度マスタ!K4</f>
        <v>13115</v>
      </c>
      <c r="AX39" s="17" t="s">
        <v>200</v>
      </c>
      <c r="AY39" s="17">
        <f>VLOOKUP($AW39&amp;"_"&amp;$AY$34,データシート1!$A:$BT,MATCH($AY$31&amp;"_"&amp;AY$36,データシート1!$A$1:$BT$1,0),0)</f>
        <v>10.140003074208582</v>
      </c>
      <c r="AZ39" s="17">
        <f>VLOOKUP($AW39&amp;"_"&amp;$AY$34,データシート1!$A:$BT,MATCH($AY$31&amp;"_"&amp;AZ$36,データシート1!$A$1:$BT$1,0),0)</f>
        <v>18.839830604648849</v>
      </c>
      <c r="BA39" s="17">
        <f>VLOOKUP($AW39&amp;"_"&amp;$AY$34,データシート1!$A:$BT,MATCH($AY$31&amp;"_"&amp;BA$36,データシート1!$A$1:$BT$1,0),0)</f>
        <v>4.4795746744689087</v>
      </c>
      <c r="BB39" s="17">
        <f>VLOOKUP($AW39&amp;"_"&amp;$AY$34,データシート1!$A:$BT,MATCH($AY$31&amp;"_"&amp;BB$36,データシート1!$A$1:$BT$1,0),0)</f>
        <v>511.6092241018485</v>
      </c>
      <c r="BC39" s="17">
        <f>VLOOKUP($AW39&amp;"_"&amp;$AY$34,データシート1!$A:$BT,MATCH($AY$31&amp;"_"&amp;BC$36,データシート1!$A$1:$BT$1,0),0)</f>
        <v>766.71115373731368</v>
      </c>
      <c r="BD39" s="17">
        <f>VLOOKUP($AW39&amp;"_"&amp;$AY$34,データシート1!$A:$BT,MATCH($AY$31&amp;"_"&amp;BD$36,データシート1!$A$1:$BT$1,0),0)</f>
        <v>145.27940002092447</v>
      </c>
      <c r="BE39" s="17">
        <f>VLOOKUP($AW39&amp;"_"&amp;$AY$34,データシート1!$A:$BT,MATCH($AY$31&amp;"_"&amp;BE$36,データシート1!$A$1:$BT$1,0),0)</f>
        <v>76.575087375969247</v>
      </c>
      <c r="BF39" s="17">
        <f>VLOOKUP($AW39&amp;"_"&amp;$AY$34,データシート1!$A:$BT,MATCH($AY$31&amp;"_"&amp;BF$36,データシート1!$A$1:$BT$1,0),0)</f>
        <v>33.602081925248598</v>
      </c>
      <c r="BG39" s="17">
        <f>VLOOKUP($AW39&amp;"_"&amp;$AY$34,データシート1!$A:$BT,MATCH($AY$31&amp;"_"&amp;BG$36,データシート1!$A$1:$BT$1,0),0)</f>
        <v>0</v>
      </c>
      <c r="BH39" s="17">
        <f>VLOOKUP($AW39&amp;"_"&amp;$AY$34,データシート1!$A:$BT,MATCH($AY$31&amp;"_"&amp;BH$36,データシート1!$A$1:$BT$1,0),0)</f>
        <v>78.455448229366056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87.423863961948186</v>
      </c>
      <c r="P40" s="454">
        <f t="shared" si="9"/>
        <v>4.1495637603752432E-2</v>
      </c>
      <c r="Q40" s="328"/>
      <c r="R40" s="13"/>
      <c r="S40" s="356" t="s">
        <v>165</v>
      </c>
      <c r="T40" s="335"/>
      <c r="U40" s="343" t="s">
        <v>165</v>
      </c>
      <c r="V40" s="344"/>
      <c r="W40" s="344"/>
      <c r="X40" s="896">
        <f>VLOOKUP(年度マスタ!$K$4&amp;"_"&amp;X$33,データシート1!$A:$BT,MATCH("aa_"&amp;$S40,データシート1!$A$1:$BT$1,0),0)</f>
        <v>729.35282162926535</v>
      </c>
      <c r="Y40" s="897">
        <f>VLOOKUP(年度マスタ!$K$4&amp;"_"&amp;Y$33,データシート1!$A:$BT,MATCH("aa_"&amp;$S40,データシート1!$A$1:$BT$1,0),0)</f>
        <v>738.05964652954435</v>
      </c>
      <c r="Z40" s="897">
        <f>VLOOKUP(年度マスタ!$K$4&amp;"_"&amp;Z$33,データシート1!$A:$BT,MATCH("aa_"&amp;$S40,データシート1!$A$1:$BT$1,0),0)</f>
        <v>855.27736793775637</v>
      </c>
      <c r="AA40" s="897">
        <f>VLOOKUP(年度マスタ!$K$4&amp;"_"&amp;AA$33,データシート1!$A:$BT,MATCH("aa_"&amp;$S40,データシート1!$A$1:$BT$1,0),0)</f>
        <v>927.21003045612815</v>
      </c>
      <c r="AB40" s="897">
        <f>VLOOKUP(年度マスタ!$K$4&amp;"_"&amp;AB$33,データシート1!$A:$BT,MATCH("aa_"&amp;$S40,データシート1!$A$1:$BT$1,0),0)</f>
        <v>893.22016479756303</v>
      </c>
      <c r="AC40" s="897">
        <f>VLOOKUP(年度マスタ!$K$4&amp;"_"&amp;AC$33,データシート1!$A:$BT,MATCH("aa_"&amp;$S40,データシート1!$A$1:$BT$1,0),0)</f>
        <v>809.78979481533918</v>
      </c>
      <c r="AD40" s="897">
        <f>VLOOKUP(年度マスタ!$K$4&amp;"_"&amp;AD$33,データシート1!$A:$BT,MATCH("aa_"&amp;$S40,データシート1!$A$1:$BT$1,0),0)</f>
        <v>817.97040320853296</v>
      </c>
      <c r="AE40" s="897">
        <f>VLOOKUP(年度マスタ!$K$4&amp;"_"&amp;AE$33,データシート1!$A:$BT,MATCH("aa_"&amp;$S40,データシート1!$A$1:$BT$1,0),0)</f>
        <v>786.49488431870509</v>
      </c>
      <c r="AF40" s="897">
        <f>VLOOKUP(年度マスタ!$K$4&amp;"_"&amp;AF$33,データシート1!$A:$BT,MATCH("aa_"&amp;$S40,データシート1!$A$1:$BT$1,0),0)</f>
        <v>814.03442409616343</v>
      </c>
      <c r="AG40" s="897">
        <f>VLOOKUP(年度マスタ!$K$4&amp;"_"&amp;AG$33,データシート1!$A:$BT,MATCH("aa_"&amp;$S40,データシート1!$A$1:$BT$1,0),0)</f>
        <v>783.24475311785523</v>
      </c>
      <c r="AH40" s="897">
        <f>VLOOKUP(年度マスタ!$K$4&amp;"_"&amp;AH$33,データシート1!$A:$BT,MATCH("aa_"&amp;$S40,データシート1!$A$1:$BT$1,0),0)</f>
        <v>742.90446172044608</v>
      </c>
      <c r="AI40" s="897">
        <f>VLOOKUP(年度マスタ!$K$4&amp;"_"&amp;AI$33,データシート1!$A:$BT,MATCH("aa_"&amp;$S40,データシート1!$A$1:$BT$1,0),0)</f>
        <v>746.15977949732905</v>
      </c>
      <c r="AJ40" s="897">
        <f>VLOOKUP(年度マスタ!$K$4&amp;"_"&amp;AJ$33,データシート1!$A:$BT,MATCH("aa_"&amp;$S40,データシート1!$A$1:$BT$1,0),0)</f>
        <v>748.1929636010733</v>
      </c>
      <c r="AK40" s="898">
        <f>VLOOKUP(年度マスタ!$K$4&amp;"_"&amp;AK$33,データシート1!$A:$BT,MATCH("aa_"&amp;$S40,データシート1!$A$1:$BT$1,0),0)</f>
        <v>766.71115373731368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42.000303716987702</v>
      </c>
      <c r="P41" s="454">
        <f t="shared" si="9"/>
        <v>1.9935396392982994E-2</v>
      </c>
      <c r="Q41" s="328"/>
      <c r="R41" s="13"/>
      <c r="S41" s="356" t="s">
        <v>201</v>
      </c>
      <c r="T41" s="335"/>
      <c r="U41" s="246" t="s">
        <v>128</v>
      </c>
      <c r="V41" s="344"/>
      <c r="W41" s="344"/>
      <c r="X41" s="896">
        <f>X42+X45+X46</f>
        <v>331.81813810192523</v>
      </c>
      <c r="Y41" s="897">
        <f t="shared" ref="Y41:AH41" si="12">Y42+Y45+Y46</f>
        <v>328.5975491541513</v>
      </c>
      <c r="Z41" s="897">
        <f t="shared" si="12"/>
        <v>325.26345096039478</v>
      </c>
      <c r="AA41" s="897">
        <f t="shared" si="12"/>
        <v>326.25681527484062</v>
      </c>
      <c r="AB41" s="897">
        <f t="shared" si="12"/>
        <v>317.67772692784547</v>
      </c>
      <c r="AC41" s="897">
        <f t="shared" si="12"/>
        <v>306.19310618447798</v>
      </c>
      <c r="AD41" s="897">
        <f t="shared" si="12"/>
        <v>303.94266119016692</v>
      </c>
      <c r="AE41" s="897">
        <f t="shared" si="12"/>
        <v>297.89669048665695</v>
      </c>
      <c r="AF41" s="897">
        <f t="shared" si="12"/>
        <v>292.61529590584217</v>
      </c>
      <c r="AG41" s="897">
        <f t="shared" si="12"/>
        <v>285.49274967153252</v>
      </c>
      <c r="AH41" s="897">
        <f t="shared" si="12"/>
        <v>279.37980146004759</v>
      </c>
      <c r="AI41" s="897">
        <f>AI42+AI45+AI46</f>
        <v>251.70874182314714</v>
      </c>
      <c r="AJ41" s="897">
        <f>AJ42+AJ45+AJ46</f>
        <v>248.8626270350623</v>
      </c>
      <c r="AK41" s="898">
        <f>AK42+AK45+AK46</f>
        <v>255.45656932214231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301.05036638999036</v>
      </c>
      <c r="Y42" s="900">
        <f t="shared" ref="Y42:AK42" si="13">SUM(Y43:Y44)</f>
        <v>296.50292595825249</v>
      </c>
      <c r="Z42" s="900">
        <f t="shared" si="13"/>
        <v>288.16042789655666</v>
      </c>
      <c r="AA42" s="900">
        <f t="shared" si="13"/>
        <v>284.98847050907369</v>
      </c>
      <c r="AB42" s="900">
        <f t="shared" si="13"/>
        <v>275.6774232108578</v>
      </c>
      <c r="AC42" s="900">
        <f t="shared" si="13"/>
        <v>265.58393535322841</v>
      </c>
      <c r="AD42" s="900">
        <f t="shared" si="13"/>
        <v>263.74403932472052</v>
      </c>
      <c r="AE42" s="900">
        <f t="shared" si="13"/>
        <v>258.41691851916943</v>
      </c>
      <c r="AF42" s="900">
        <f t="shared" si="13"/>
        <v>254.05914873900525</v>
      </c>
      <c r="AG42" s="900">
        <f t="shared" si="13"/>
        <v>249.42068920819304</v>
      </c>
      <c r="AH42" s="900">
        <f t="shared" si="13"/>
        <v>243.95085363590016</v>
      </c>
      <c r="AI42" s="900">
        <f t="shared" si="13"/>
        <v>217.89453111097305</v>
      </c>
      <c r="AJ42" s="900">
        <f t="shared" si="13"/>
        <v>215.59931678942081</v>
      </c>
      <c r="AK42" s="901">
        <f t="shared" si="13"/>
        <v>221.85448739689372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56.817572322947647</v>
      </c>
      <c r="P43" s="612">
        <f t="shared" si="9"/>
        <v>2.6968396085355211E-2</v>
      </c>
      <c r="Q43" s="328"/>
      <c r="R43" s="13"/>
      <c r="S43" s="356" t="s">
        <v>190</v>
      </c>
      <c r="T43" s="359"/>
      <c r="U43" s="346"/>
      <c r="V43" s="360"/>
      <c r="W43" s="347" t="s">
        <v>190</v>
      </c>
      <c r="X43" s="899">
        <f>VLOOKUP(年度マスタ!$K$4&amp;"_"&amp;X$33,データシート1!$A:$BT,MATCH("aa_"&amp;$S43,データシート1!$A$1:$BT$1,0),0)</f>
        <v>209.2183779069118</v>
      </c>
      <c r="Y43" s="900">
        <f>VLOOKUP(年度マスタ!$K$4&amp;"_"&amp;Y$33,データシート1!$A:$BT,MATCH("aa_"&amp;$S43,データシート1!$A$1:$BT$1,0),0)</f>
        <v>204.8462876608657</v>
      </c>
      <c r="Z43" s="900">
        <f>VLOOKUP(年度マスタ!$K$4&amp;"_"&amp;Z$33,データシート1!$A:$BT,MATCH("aa_"&amp;$S43,データシート1!$A$1:$BT$1,0),0)</f>
        <v>199.83540572754643</v>
      </c>
      <c r="AA43" s="900">
        <f>VLOOKUP(年度マスタ!$K$4&amp;"_"&amp;AA$33,データシート1!$A:$BT,MATCH("aa_"&amp;$S43,データシート1!$A$1:$BT$1,0),0)</f>
        <v>197.48470154174009</v>
      </c>
      <c r="AB43" s="900">
        <f>VLOOKUP(年度マスタ!$K$4&amp;"_"&amp;AB$33,データシート1!$A:$BT,MATCH("aa_"&amp;$S43,データシート1!$A$1:$BT$1,0),0)</f>
        <v>188.25355924890962</v>
      </c>
      <c r="AC43" s="900">
        <f>VLOOKUP(年度マスタ!$K$4&amp;"_"&amp;AC$33,データシート1!$A:$BT,MATCH("aa_"&amp;$S43,データシート1!$A$1:$BT$1,0),0)</f>
        <v>178.31825764371973</v>
      </c>
      <c r="AD43" s="900">
        <f>VLOOKUP(年度マスタ!$K$4&amp;"_"&amp;AD$33,データシート1!$A:$BT,MATCH("aa_"&amp;$S43,データシート1!$A$1:$BT$1,0),0)</f>
        <v>176.50489725818639</v>
      </c>
      <c r="AE43" s="900">
        <f>VLOOKUP(年度マスタ!$K$4&amp;"_"&amp;AE$33,データシート1!$A:$BT,MATCH("aa_"&amp;$S43,データシート1!$A$1:$BT$1,0),0)</f>
        <v>174.35131161605088</v>
      </c>
      <c r="AF43" s="900">
        <f>VLOOKUP(年度マスタ!$K$4&amp;"_"&amp;AF$33,データシート1!$A:$BT,MATCH("aa_"&amp;$S43,データシート1!$A$1:$BT$1,0),0)</f>
        <v>171.28888253603864</v>
      </c>
      <c r="AG43" s="900">
        <f>VLOOKUP(年度マスタ!$K$4&amp;"_"&amp;AG$33,データシート1!$A:$BT,MATCH("aa_"&amp;$S43,データシート1!$A$1:$BT$1,0),0)</f>
        <v>167.28792235953662</v>
      </c>
      <c r="AH43" s="900">
        <f>VLOOKUP(年度マスタ!$K$4&amp;"_"&amp;AH$33,データシート1!$A:$BT,MATCH("aa_"&amp;$S43,データシート1!$A$1:$BT$1,0),0)</f>
        <v>162.09926040193767</v>
      </c>
      <c r="AI43" s="900">
        <f>VLOOKUP(年度マスタ!$K$4&amp;"_"&amp;AI$33,データシート1!$A:$BT,MATCH("aa_"&amp;$S43,データシート1!$A$1:$BT$1,0),0)</f>
        <v>141.56145539635779</v>
      </c>
      <c r="AJ43" s="900">
        <f>VLOOKUP(年度マスタ!$K$4&amp;"_"&amp;AJ$33,データシート1!$A:$BT,MATCH("aa_"&amp;$S43,データシート1!$A$1:$BT$1,0),0)</f>
        <v>137.7035483985299</v>
      </c>
      <c r="AK43" s="901">
        <f>VLOOKUP(年度マスタ!$K$4&amp;"_"&amp;AK$33,データシート1!$A:$BT,MATCH("aa_"&amp;$S43,データシート1!$A$1:$BT$1,0),0)</f>
        <v>145.27940002092447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91.831988483078547</v>
      </c>
      <c r="Y44" s="900">
        <f>VLOOKUP(年度マスタ!$K$4&amp;"_"&amp;Y$33,データシート1!$A:$BT,MATCH("aa_"&amp;$S44,データシート1!$A$1:$BT$1,0),0)</f>
        <v>91.65663829738682</v>
      </c>
      <c r="Z44" s="900">
        <f>VLOOKUP(年度マスタ!$K$4&amp;"_"&amp;Z$33,データシート1!$A:$BT,MATCH("aa_"&amp;$S44,データシート1!$A$1:$BT$1,0),0)</f>
        <v>88.325022169010211</v>
      </c>
      <c r="AA44" s="900">
        <f>VLOOKUP(年度マスタ!$K$4&amp;"_"&amp;AA$33,データシート1!$A:$BT,MATCH("aa_"&amp;$S44,データシート1!$A$1:$BT$1,0),0)</f>
        <v>87.503768967333585</v>
      </c>
      <c r="AB44" s="900">
        <f>VLOOKUP(年度マスタ!$K$4&amp;"_"&amp;AB$33,データシート1!$A:$BT,MATCH("aa_"&amp;$S44,データシート1!$A$1:$BT$1,0),0)</f>
        <v>87.423863961948186</v>
      </c>
      <c r="AC44" s="900">
        <f>VLOOKUP(年度マスタ!$K$4&amp;"_"&amp;AC$33,データシート1!$A:$BT,MATCH("aa_"&amp;$S44,データシート1!$A$1:$BT$1,0),0)</f>
        <v>87.265677709508651</v>
      </c>
      <c r="AD44" s="900">
        <f>VLOOKUP(年度マスタ!$K$4&amp;"_"&amp;AD$33,データシート1!$A:$BT,MATCH("aa_"&amp;$S44,データシート1!$A$1:$BT$1,0),0)</f>
        <v>87.239142066534143</v>
      </c>
      <c r="AE44" s="900">
        <f>VLOOKUP(年度マスタ!$K$4&amp;"_"&amp;AE$33,データシート1!$A:$BT,MATCH("aa_"&amp;$S44,データシート1!$A$1:$BT$1,0),0)</f>
        <v>84.065606903118564</v>
      </c>
      <c r="AF44" s="900">
        <f>VLOOKUP(年度マスタ!$K$4&amp;"_"&amp;AF$33,データシート1!$A:$BT,MATCH("aa_"&amp;$S44,データシート1!$A$1:$BT$1,0),0)</f>
        <v>82.770266202966624</v>
      </c>
      <c r="AG44" s="900">
        <f>VLOOKUP(年度マスタ!$K$4&amp;"_"&amp;AG$33,データシート1!$A:$BT,MATCH("aa_"&amp;$S44,データシート1!$A$1:$BT$1,0),0)</f>
        <v>82.132766848656402</v>
      </c>
      <c r="AH44" s="900">
        <f>VLOOKUP(年度マスタ!$K$4&amp;"_"&amp;AH$33,データシート1!$A:$BT,MATCH("aa_"&amp;$S44,データシート1!$A$1:$BT$1,0),0)</f>
        <v>81.851593233962475</v>
      </c>
      <c r="AI44" s="900">
        <f>VLOOKUP(年度マスタ!$K$4&amp;"_"&amp;AI$33,データシート1!$A:$BT,MATCH("aa_"&amp;$S44,データシート1!$A$1:$BT$1,0),0)</f>
        <v>76.333075714615276</v>
      </c>
      <c r="AJ44" s="900">
        <f>VLOOKUP(年度マスタ!$K$4&amp;"_"&amp;AJ$33,データシート1!$A:$BT,MATCH("aa_"&amp;$S44,データシート1!$A$1:$BT$1,0),0)</f>
        <v>77.895768390890893</v>
      </c>
      <c r="AK44" s="901">
        <f>VLOOKUP(年度マスタ!$K$4&amp;"_"&amp;AK$33,データシート1!$A:$BT,MATCH("aa_"&amp;$S44,データシート1!$A$1:$BT$1,0),0)</f>
        <v>76.575087375969247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30.767771711934898</v>
      </c>
      <c r="Y45" s="900">
        <f>VLOOKUP(年度マスタ!$K$4&amp;"_"&amp;Y$33,データシート1!$A:$BT,MATCH("aa_"&amp;$S45,データシート1!$A$1:$BT$1,0),0)</f>
        <v>32.094623195898798</v>
      </c>
      <c r="Z45" s="900">
        <f>VLOOKUP(年度マスタ!$K$4&amp;"_"&amp;Z$33,データシート1!$A:$BT,MATCH("aa_"&amp;$S45,データシート1!$A$1:$BT$1,0),0)</f>
        <v>37.103023063838101</v>
      </c>
      <c r="AA45" s="900">
        <f>VLOOKUP(年度マスタ!$K$4&amp;"_"&amp;AA$33,データシート1!$A:$BT,MATCH("aa_"&amp;$S45,データシート1!$A$1:$BT$1,0),0)</f>
        <v>41.268344765766898</v>
      </c>
      <c r="AB45" s="900">
        <f>VLOOKUP(年度マスタ!$K$4&amp;"_"&amp;AB$33,データシート1!$A:$BT,MATCH("aa_"&amp;$S45,データシート1!$A$1:$BT$1,0),0)</f>
        <v>42.000303716987702</v>
      </c>
      <c r="AC45" s="900">
        <f>VLOOKUP(年度マスタ!$K$4&amp;"_"&amp;AC$33,データシート1!$A:$BT,MATCH("aa_"&amp;$S45,データシート1!$A$1:$BT$1,0),0)</f>
        <v>40.6091708312496</v>
      </c>
      <c r="AD45" s="900">
        <f>VLOOKUP(年度マスタ!$K$4&amp;"_"&amp;AD$33,データシート1!$A:$BT,MATCH("aa_"&amp;$S45,データシート1!$A$1:$BT$1,0),0)</f>
        <v>40.198621865446398</v>
      </c>
      <c r="AE45" s="900">
        <f>VLOOKUP(年度マスタ!$K$4&amp;"_"&amp;AE$33,データシート1!$A:$BT,MATCH("aa_"&amp;$S45,データシート1!$A$1:$BT$1,0),0)</f>
        <v>39.47977196748753</v>
      </c>
      <c r="AF45" s="900">
        <f>VLOOKUP(年度マスタ!$K$4&amp;"_"&amp;AF$33,データシート1!$A:$BT,MATCH("aa_"&amp;$S45,データシート1!$A$1:$BT$1,0),0)</f>
        <v>38.556147166836901</v>
      </c>
      <c r="AG45" s="900">
        <f>VLOOKUP(年度マスタ!$K$4&amp;"_"&amp;AG$33,データシート1!$A:$BT,MATCH("aa_"&amp;$S45,データシート1!$A$1:$BT$1,0),0)</f>
        <v>36.072060463339497</v>
      </c>
      <c r="AH45" s="900">
        <f>VLOOKUP(年度マスタ!$K$4&amp;"_"&amp;AH$33,データシート1!$A:$BT,MATCH("aa_"&amp;$S45,データシート1!$A$1:$BT$1,0),0)</f>
        <v>35.4289478241474</v>
      </c>
      <c r="AI45" s="900">
        <f>VLOOKUP(年度マスタ!$K$4&amp;"_"&amp;AI$33,データシート1!$A:$BT,MATCH("aa_"&amp;$S45,データシート1!$A$1:$BT$1,0),0)</f>
        <v>33.814210712174102</v>
      </c>
      <c r="AJ45" s="900">
        <f>VLOOKUP(年度マスタ!$K$4&amp;"_"&amp;AJ$33,データシート1!$A:$BT,MATCH("aa_"&amp;$S45,データシート1!$A$1:$BT$1,0),0)</f>
        <v>33.263310245641499</v>
      </c>
      <c r="AK45" s="901">
        <f>VLOOKUP(年度マスタ!$K$4&amp;"_"&amp;AK$33,データシート1!$A:$BT,MATCH("aa_"&amp;$S45,データシート1!$A$1:$BT$1,0),0)</f>
        <v>33.602081925248598</v>
      </c>
      <c r="AL45" s="330"/>
      <c r="AW45" s="17" t="str">
        <f>AW48</f>
        <v>杉並区</v>
      </c>
      <c r="AX45" s="1010">
        <f t="shared" ref="AX45:BB45" si="15">AX48/$BC48</f>
        <v>2.0331515461889771E-2</v>
      </c>
      <c r="AY45" s="1010">
        <f t="shared" si="15"/>
        <v>0.31087790735660381</v>
      </c>
      <c r="AZ45" s="1010">
        <f t="shared" si="15"/>
        <v>0.46588987803975412</v>
      </c>
      <c r="BA45" s="1010">
        <f t="shared" si="15"/>
        <v>0.15522746649218958</v>
      </c>
      <c r="BB45" s="1010">
        <f t="shared" si="15"/>
        <v>4.7673232649562705E-2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46.190984499891478</v>
      </c>
      <c r="Y47" s="903">
        <f>VLOOKUP(年度マスタ!$K$4&amp;"_"&amp;Y$33,データシート1!$A:$BT,MATCH("aa_"&amp;$S47,データシート1!$A$1:$BT$1,0),0)</f>
        <v>48.202662416457883</v>
      </c>
      <c r="Z47" s="903">
        <f>VLOOKUP(年度マスタ!$K$4&amp;"_"&amp;Z$33,データシート1!$A:$BT,MATCH("aa_"&amp;$S47,データシート1!$A$1:$BT$1,0),0)</f>
        <v>48.635814742222287</v>
      </c>
      <c r="AA47" s="903">
        <f>VLOOKUP(年度マスタ!$K$4&amp;"_"&amp;AA$33,データシート1!$A:$BT,MATCH("aa_"&amp;$S47,データシート1!$A$1:$BT$1,0),0)</f>
        <v>53.433226925276443</v>
      </c>
      <c r="AB47" s="903">
        <f>VLOOKUP(年度マスタ!$K$4&amp;"_"&amp;AB$33,データシート1!$A:$BT,MATCH("aa_"&amp;$S47,データシート1!$A$1:$BT$1,0),0)</f>
        <v>56.817572322947647</v>
      </c>
      <c r="AC47" s="903">
        <f>VLOOKUP(年度マスタ!$K$4&amp;"_"&amp;AC$33,データシート1!$A:$BT,MATCH("aa_"&amp;$S47,データシート1!$A$1:$BT$1,0),0)</f>
        <v>53.730827080695441</v>
      </c>
      <c r="AD47" s="903">
        <f>VLOOKUP(年度マスタ!$K$4&amp;"_"&amp;AD$33,データシート1!$A:$BT,MATCH("aa_"&amp;$S47,データシート1!$A$1:$BT$1,0),0)</f>
        <v>56.979233107004433</v>
      </c>
      <c r="AE47" s="903">
        <f>VLOOKUP(年度マスタ!$K$4&amp;"_"&amp;AE$33,データシート1!$A:$BT,MATCH("aa_"&amp;$S47,データシート1!$A$1:$BT$1,0),0)</f>
        <v>70.341105064729732</v>
      </c>
      <c r="AF47" s="903">
        <f>VLOOKUP(年度マスタ!$K$4&amp;"_"&amp;AF$33,データシート1!$A:$BT,MATCH("aa_"&amp;$S47,データシート1!$A$1:$BT$1,0),0)</f>
        <v>74.223104825925176</v>
      </c>
      <c r="AG47" s="903">
        <f>VLOOKUP(年度マスタ!$K$4&amp;"_"&amp;AG$33,データシート1!$A:$BT,MATCH("aa_"&amp;$S47,データシート1!$A$1:$BT$1,0),0)</f>
        <v>76.481708566528027</v>
      </c>
      <c r="AH47" s="903">
        <f>VLOOKUP(年度マスタ!$K$4&amp;"_"&amp;AH$33,データシート1!$A:$BT,MATCH("aa_"&amp;$S47,データシート1!$A$1:$BT$1,0),0)</f>
        <v>80.114276188915099</v>
      </c>
      <c r="AI47" s="903">
        <f>VLOOKUP(年度マスタ!$K$4&amp;"_"&amp;AI$33,データシート1!$A:$BT,MATCH("aa_"&amp;$S47,データシート1!$A$1:$BT$1,0),0)</f>
        <v>75.424701452408797</v>
      </c>
      <c r="AJ47" s="903">
        <f>VLOOKUP(年度マスタ!$K$4&amp;"_"&amp;AJ$33,データシート1!$A:$BT,MATCH("aa_"&amp;$S47,データシート1!$A$1:$BT$1,0),0)</f>
        <v>71.406292236096135</v>
      </c>
      <c r="AK47" s="904">
        <f>VLOOKUP(年度マスタ!$K$4&amp;"_"&amp;AK$33,データシート1!$A:$BT,MATCH("aa_"&amp;$S47,データシート1!$A$1:$BT$1,0),0)</f>
        <v>78.455448229366056</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杉並区</v>
      </c>
      <c r="AX48" s="1011">
        <f>SUM(AY39:BA39)</f>
        <v>33.459408353326339</v>
      </c>
      <c r="AY48" s="1011">
        <f>BB39</f>
        <v>511.6092241018485</v>
      </c>
      <c r="AZ48" s="1011">
        <f>BC39</f>
        <v>766.71115373731368</v>
      </c>
      <c r="BA48" s="1011">
        <f>SUM(BD39:BG39)</f>
        <v>255.45656932214231</v>
      </c>
      <c r="BB48" s="1011">
        <f>BH39</f>
        <v>78.455448229366056</v>
      </c>
      <c r="BC48" s="1011">
        <f>SUM(AX48:BB48)</f>
        <v>1645.6918037439968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1645.6918037439968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33.459408353326339</v>
      </c>
      <c r="P52" s="453">
        <f t="shared" ref="P52:P64" si="18">O52/$O$51</f>
        <v>2.0331515461889771E-2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10.140003074208582</v>
      </c>
      <c r="P53" s="454">
        <f t="shared" si="18"/>
        <v>6.1615443737033752E-3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18.839830604648849</v>
      </c>
      <c r="P54" s="454">
        <f t="shared" si="18"/>
        <v>1.1447970125261416E-2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4.4795746744689087</v>
      </c>
      <c r="P55" s="454">
        <f t="shared" si="18"/>
        <v>2.7220009629249811E-3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511.6092241018485</v>
      </c>
      <c r="P56" s="453">
        <f t="shared" si="18"/>
        <v>0.31087790735660381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766.71115373731368</v>
      </c>
      <c r="P57" s="453">
        <f t="shared" si="18"/>
        <v>0.46588987803975412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255.45656932214231</v>
      </c>
      <c r="P58" s="453">
        <f t="shared" si="18"/>
        <v>0.15522746649218958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221.85448739689372</v>
      </c>
      <c r="P59" s="454">
        <f t="shared" si="18"/>
        <v>0.13480925583524708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145.27940002092447</v>
      </c>
      <c r="P60" s="454">
        <f t="shared" si="18"/>
        <v>8.8278619174264342E-2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76.575087375969247</v>
      </c>
      <c r="P61" s="454">
        <f t="shared" si="18"/>
        <v>4.6530636660982748E-2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33.602081925248598</v>
      </c>
      <c r="P62" s="454">
        <f t="shared" si="18"/>
        <v>2.0418210656942496E-2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78.455448229366056</v>
      </c>
      <c r="P64" s="612">
        <f t="shared" si="18"/>
        <v>4.7673232649562705E-2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杉並区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251.47730000000001</v>
      </c>
      <c r="AI7" s="78">
        <f>VLOOKUP(年度マスタ!$K$4&amp;"_"&amp;$AG7,データシート1!$A:$BT,MATCH("ab_"&amp;AI$2,データシート1!$A$1:$BT$1,0),0)</f>
        <v>11191</v>
      </c>
      <c r="AJ7" s="78">
        <f>VLOOKUP(年度マスタ!$K$4&amp;"_"&amp;$AG7,データシート1!$A:$BT,MATCH("ab_"&amp;AJ$2,データシート1!$A$1:$BT$1,0),0)</f>
        <v>92</v>
      </c>
      <c r="AK7" s="78">
        <f>VLOOKUP(年度マスタ!$K$4&amp;"_"&amp;$AG7,データシート1!$A:$BT,MATCH("ab_"&amp;AK$2,データシート1!$A$1:$BT$1,0),0)</f>
        <v>162805</v>
      </c>
      <c r="AL7" s="78">
        <f>VLOOKUP(年度マスタ!$K$4&amp;"_"&amp;$AG7,データシート1!$A:$BT,MATCH("ab_"&amp;AL$2,データシート1!$A$1:$BT$1,0),0)</f>
        <v>292633</v>
      </c>
      <c r="AM7" s="78">
        <f>VLOOKUP(年度マスタ!$K$4&amp;"_"&amp;$AG7,データシート1!$A:$BT,MATCH("ab_"&amp;AM$2,データシート1!$A$1:$BT$1,0),0)</f>
        <v>105765</v>
      </c>
      <c r="AN7" s="78">
        <f>VLOOKUP(年度マスタ!$K$4&amp;"_"&amp;$AG7,データシート1!$A:$BT,MATCH("ab_"&amp;AN$2,データシート1!$A$1:$BT$1,0),0)</f>
        <v>18483</v>
      </c>
      <c r="AO7" s="78">
        <f>VLOOKUP(年度マスタ!$K$4&amp;"_"&amp;$AG7,データシート1!$A:$BT,MATCH("ab_"&amp;AO$2,データシート1!$A$1:$BT$1,0),0)</f>
        <v>527773</v>
      </c>
      <c r="AP7" s="78">
        <f>VLOOKUP(年度マスタ!$K$4&amp;"_"&amp;$AG7,データシート1!$A:$BT,MATCH("ab_"&amp;AP$2,データシート1!$A$1:$BT$1,0),0)</f>
        <v>0</v>
      </c>
      <c r="AQ7" s="954">
        <f>VLOOKUP(年度マスタ!$K$4&amp;"_"&amp;$AG7,データシート1!$A:$BT,MATCH("ab_"&amp;AQ$2,データシート1!$A$1:$BT$1,0),0)</f>
        <v>46.190984499891478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231.26329999999999</v>
      </c>
      <c r="AI8" s="78">
        <f>VLOOKUP(年度マスタ!$K$4&amp;"_"&amp;$AG8,データシート1!$A:$BT,MATCH("ab_"&amp;AI$2,データシート1!$A$1:$BT$1,0),0)</f>
        <v>11191</v>
      </c>
      <c r="AJ8" s="78">
        <f>VLOOKUP(年度マスタ!$K$4&amp;"_"&amp;$AG8,データシート1!$A:$BT,MATCH("ab_"&amp;AJ$2,データシート1!$A$1:$BT$1,0),0)</f>
        <v>92</v>
      </c>
      <c r="AK8" s="78">
        <f>VLOOKUP(年度マスタ!$K$4&amp;"_"&amp;$AG8,データシート1!$A:$BT,MATCH("ab_"&amp;AK$2,データシート1!$A$1:$BT$1,0),0)</f>
        <v>162805</v>
      </c>
      <c r="AL8" s="78">
        <f>VLOOKUP(年度マスタ!$K$4&amp;"_"&amp;$AG8,データシート1!$A:$BT,MATCH("ab_"&amp;AL$2,データシート1!$A$1:$BT$1,0),0)</f>
        <v>292101</v>
      </c>
      <c r="AM8" s="78">
        <f>VLOOKUP(年度マスタ!$K$4&amp;"_"&amp;$AG8,データシート1!$A:$BT,MATCH("ab_"&amp;AM$2,データシート1!$A$1:$BT$1,0),0)</f>
        <v>104036</v>
      </c>
      <c r="AN8" s="78">
        <f>VLOOKUP(年度マスタ!$K$4&amp;"_"&amp;$AG8,データシート1!$A:$BT,MATCH("ab_"&amp;AN$2,データシート1!$A$1:$BT$1,0),0)</f>
        <v>17987</v>
      </c>
      <c r="AO8" s="78">
        <f>VLOOKUP(年度マスタ!$K$4&amp;"_"&amp;$AG8,データシート1!$A:$BT,MATCH("ab_"&amp;AO$2,データシート1!$A$1:$BT$1,0),0)</f>
        <v>527534</v>
      </c>
      <c r="AP8" s="78">
        <f>VLOOKUP(年度マスタ!$K$4&amp;"_"&amp;$AG8,データシート1!$A:$BT,MATCH("ab_"&amp;AP$2,データシート1!$A$1:$BT$1,0),0)</f>
        <v>0</v>
      </c>
      <c r="AQ8" s="954">
        <f>VLOOKUP(年度マスタ!$K$4&amp;"_"&amp;$AG8,データシート1!$A:$BT,MATCH("ab_"&amp;AQ$2,データシート1!$A$1:$BT$1,0),0)</f>
        <v>48.202662416457883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260.93299999999999</v>
      </c>
      <c r="AI9" s="78">
        <f>VLOOKUP(年度マスタ!$K$4&amp;"_"&amp;$AG9,データシート1!$A:$BT,MATCH("ab_"&amp;AI$2,データシート1!$A$1:$BT$1,0),0)</f>
        <v>11191</v>
      </c>
      <c r="AJ9" s="78">
        <f>VLOOKUP(年度マスタ!$K$4&amp;"_"&amp;$AG9,データシート1!$A:$BT,MATCH("ab_"&amp;AJ$2,データシート1!$A$1:$BT$1,0),0)</f>
        <v>92</v>
      </c>
      <c r="AK9" s="78">
        <f>VLOOKUP(年度マスタ!$K$4&amp;"_"&amp;$AG9,データシート1!$A:$BT,MATCH("ab_"&amp;AK$2,データシート1!$A$1:$BT$1,0),0)</f>
        <v>162805</v>
      </c>
      <c r="AL9" s="78">
        <f>VLOOKUP(年度マスタ!$K$4&amp;"_"&amp;$AG9,データシート1!$A:$BT,MATCH("ab_"&amp;AL$2,データシート1!$A$1:$BT$1,0),0)</f>
        <v>293043</v>
      </c>
      <c r="AM9" s="78">
        <f>VLOOKUP(年度マスタ!$K$4&amp;"_"&amp;$AG9,データシート1!$A:$BT,MATCH("ab_"&amp;AM$2,データシート1!$A$1:$BT$1,0),0)</f>
        <v>103696</v>
      </c>
      <c r="AN9" s="78">
        <f>VLOOKUP(年度マスタ!$K$4&amp;"_"&amp;$AG9,データシート1!$A:$BT,MATCH("ab_"&amp;AN$2,データシート1!$A$1:$BT$1,0),0)</f>
        <v>17849</v>
      </c>
      <c r="AO9" s="78">
        <f>VLOOKUP(年度マスタ!$K$4&amp;"_"&amp;$AG9,データシート1!$A:$BT,MATCH("ab_"&amp;AO$2,データシート1!$A$1:$BT$1,0),0)</f>
        <v>528706</v>
      </c>
      <c r="AP9" s="78">
        <f>VLOOKUP(年度マスタ!$K$4&amp;"_"&amp;$AG9,データシート1!$A:$BT,MATCH("ab_"&amp;AP$2,データシート1!$A$1:$BT$1,0),0)</f>
        <v>0</v>
      </c>
      <c r="AQ9" s="954">
        <f>VLOOKUP(年度マスタ!$K$4&amp;"_"&amp;$AG9,データシート1!$A:$BT,MATCH("ab_"&amp;AQ$2,データシート1!$A$1:$BT$1,0),0)</f>
        <v>48.635814742222287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172.87690000000001</v>
      </c>
      <c r="AI10" s="78">
        <f>VLOOKUP(年度マスタ!$K$4&amp;"_"&amp;$AG10,データシート1!$A:$BT,MATCH("ab_"&amp;AI$2,データシート1!$A$1:$BT$1,0),0)</f>
        <v>11191</v>
      </c>
      <c r="AJ10" s="78">
        <f>VLOOKUP(年度マスタ!$K$4&amp;"_"&amp;$AG10,データシート1!$A:$BT,MATCH("ab_"&amp;AJ$2,データシート1!$A$1:$BT$1,0),0)</f>
        <v>92</v>
      </c>
      <c r="AK10" s="78">
        <f>VLOOKUP(年度マスタ!$K$4&amp;"_"&amp;$AG10,データシート1!$A:$BT,MATCH("ab_"&amp;AK$2,データシート1!$A$1:$BT$1,0),0)</f>
        <v>162805</v>
      </c>
      <c r="AL10" s="78">
        <f>VLOOKUP(年度マスタ!$K$4&amp;"_"&amp;$AG10,データシート1!$A:$BT,MATCH("ab_"&amp;AL$2,データシート1!$A$1:$BT$1,0),0)</f>
        <v>300905</v>
      </c>
      <c r="AM10" s="78">
        <f>VLOOKUP(年度マスタ!$K$4&amp;"_"&amp;$AG10,データシート1!$A:$BT,MATCH("ab_"&amp;AM$2,データシート1!$A$1:$BT$1,0),0)</f>
        <v>103289</v>
      </c>
      <c r="AN10" s="78">
        <f>VLOOKUP(年度マスタ!$K$4&amp;"_"&amp;$AG10,データシート1!$A:$BT,MATCH("ab_"&amp;AN$2,データシート1!$A$1:$BT$1,0),0)</f>
        <v>17583</v>
      </c>
      <c r="AO10" s="78">
        <f>VLOOKUP(年度マスタ!$K$4&amp;"_"&amp;$AG10,データシート1!$A:$BT,MATCH("ab_"&amp;AO$2,データシート1!$A$1:$BT$1,0),0)</f>
        <v>541253</v>
      </c>
      <c r="AP10" s="78">
        <f>VLOOKUP(年度マスタ!$K$4&amp;"_"&amp;$AG10,データシート1!$A:$BT,MATCH("ab_"&amp;AP$2,データシート1!$A$1:$BT$1,0),0)</f>
        <v>0</v>
      </c>
      <c r="AQ10" s="954">
        <f>VLOOKUP(年度マスタ!$K$4&amp;"_"&amp;$AG10,データシート1!$A:$BT,MATCH("ab_"&amp;AQ$2,データシート1!$A$1:$BT$1,0),0)</f>
        <v>53.433226925276443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145.68469999999999</v>
      </c>
      <c r="AI11" s="78">
        <f>VLOOKUP(年度マスタ!$K$4&amp;"_"&amp;$AG11,データシート1!$A:$BT,MATCH("ab_"&amp;AI$2,データシート1!$A$1:$BT$1,0),0)</f>
        <v>11191</v>
      </c>
      <c r="AJ11" s="78">
        <f>VLOOKUP(年度マスタ!$K$4&amp;"_"&amp;$AG11,データシート1!$A:$BT,MATCH("ab_"&amp;AJ$2,データシート1!$A$1:$BT$1,0),0)</f>
        <v>92</v>
      </c>
      <c r="AK11" s="78">
        <f>VLOOKUP(年度マスタ!$K$4&amp;"_"&amp;$AG11,データシート1!$A:$BT,MATCH("ab_"&amp;AK$2,データシート1!$A$1:$BT$1,0),0)</f>
        <v>162805</v>
      </c>
      <c r="AL11" s="78">
        <f>VLOOKUP(年度マスタ!$K$4&amp;"_"&amp;$AG11,データシート1!$A:$BT,MATCH("ab_"&amp;AL$2,データシート1!$A$1:$BT$1,0),0)</f>
        <v>301516</v>
      </c>
      <c r="AM11" s="78">
        <f>VLOOKUP(年度マスタ!$K$4&amp;"_"&amp;$AG11,データシート1!$A:$BT,MATCH("ab_"&amp;AM$2,データシート1!$A$1:$BT$1,0),0)</f>
        <v>102857</v>
      </c>
      <c r="AN11" s="78">
        <f>VLOOKUP(年度マスタ!$K$4&amp;"_"&amp;$AG11,データシート1!$A:$BT,MATCH("ab_"&amp;AN$2,データシート1!$A$1:$BT$1,0),0)</f>
        <v>17501</v>
      </c>
      <c r="AO11" s="78">
        <f>VLOOKUP(年度マスタ!$K$4&amp;"_"&amp;$AG11,データシート1!$A:$BT,MATCH("ab_"&amp;AO$2,データシート1!$A$1:$BT$1,0),0)</f>
        <v>542956</v>
      </c>
      <c r="AP11" s="78">
        <f>VLOOKUP(年度マスタ!$K$4&amp;"_"&amp;$AG11,データシート1!$A:$BT,MATCH("ab_"&amp;AP$2,データシート1!$A$1:$BT$1,0),0)</f>
        <v>0</v>
      </c>
      <c r="AQ11" s="954">
        <f>VLOOKUP(年度マスタ!$K$4&amp;"_"&amp;$AG11,データシート1!$A:$BT,MATCH("ab_"&amp;AQ$2,データシート1!$A$1:$BT$1,0),0)</f>
        <v>56.817572322947647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175.3417</v>
      </c>
      <c r="AI12" s="78">
        <f>VLOOKUP(年度マスタ!$K$4&amp;"_"&amp;$AG12,データシート1!$A:$BT,MATCH("ab_"&amp;AI$2,データシート1!$A$1:$BT$1,0),0)</f>
        <v>10382</v>
      </c>
      <c r="AJ12" s="78">
        <f>VLOOKUP(年度マスタ!$K$4&amp;"_"&amp;$AG12,データシート1!$A:$BT,MATCH("ab_"&amp;AJ$2,データシート1!$A$1:$BT$1,0),0)</f>
        <v>57</v>
      </c>
      <c r="AK12" s="78">
        <f>VLOOKUP(年度マスタ!$K$4&amp;"_"&amp;$AG12,データシート1!$A:$BT,MATCH("ab_"&amp;AK$2,データシート1!$A$1:$BT$1,0),0)</f>
        <v>159066</v>
      </c>
      <c r="AL12" s="78">
        <f>VLOOKUP(年度マスタ!$K$4&amp;"_"&amp;$AG12,データシート1!$A:$BT,MATCH("ab_"&amp;AL$2,データシート1!$A$1:$BT$1,0),0)</f>
        <v>304693</v>
      </c>
      <c r="AM12" s="78">
        <f>VLOOKUP(年度マスタ!$K$4&amp;"_"&amp;$AG12,データシート1!$A:$BT,MATCH("ab_"&amp;AM$2,データシート1!$A$1:$BT$1,0),0)</f>
        <v>102614</v>
      </c>
      <c r="AN12" s="78">
        <f>VLOOKUP(年度マスタ!$K$4&amp;"_"&amp;$AG12,データシート1!$A:$BT,MATCH("ab_"&amp;AN$2,データシート1!$A$1:$BT$1,0),0)</f>
        <v>17379</v>
      </c>
      <c r="AO12" s="78">
        <f>VLOOKUP(年度マスタ!$K$4&amp;"_"&amp;$AG12,データシート1!$A:$BT,MATCH("ab_"&amp;AO$2,データシート1!$A$1:$BT$1,0),0)</f>
        <v>547165</v>
      </c>
      <c r="AP12" s="78">
        <f>VLOOKUP(年度マスタ!$K$4&amp;"_"&amp;$AG12,データシート1!$A:$BT,MATCH("ab_"&amp;AP$2,データシート1!$A$1:$BT$1,0),0)</f>
        <v>0</v>
      </c>
      <c r="AQ12" s="954">
        <f>VLOOKUP(年度マスタ!$K$4&amp;"_"&amp;$AG12,データシート1!$A:$BT,MATCH("ab_"&amp;AQ$2,データシート1!$A$1:$BT$1,0),0)</f>
        <v>53.730827080695441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231.72</v>
      </c>
      <c r="AI13" s="78">
        <f>VLOOKUP(年度マスタ!$K$4&amp;"_"&amp;$AG13,データシート1!$A:$BT,MATCH("ab_"&amp;AI$2,データシート1!$A$1:$BT$1,0),0)</f>
        <v>10382</v>
      </c>
      <c r="AJ13" s="78">
        <f>VLOOKUP(年度マスタ!$K$4&amp;"_"&amp;$AG13,データシート1!$A:$BT,MATCH("ab_"&amp;AJ$2,データシート1!$A$1:$BT$1,0),0)</f>
        <v>57</v>
      </c>
      <c r="AK13" s="78">
        <f>VLOOKUP(年度マスタ!$K$4&amp;"_"&amp;$AG13,データシート1!$A:$BT,MATCH("ab_"&amp;AK$2,データシート1!$A$1:$BT$1,0),0)</f>
        <v>159066</v>
      </c>
      <c r="AL13" s="78">
        <f>VLOOKUP(年度マスタ!$K$4&amp;"_"&amp;$AG13,データシート1!$A:$BT,MATCH("ab_"&amp;AL$2,データシート1!$A$1:$BT$1,0),0)</f>
        <v>309147</v>
      </c>
      <c r="AM13" s="78">
        <f>VLOOKUP(年度マスタ!$K$4&amp;"_"&amp;$AG13,データシート1!$A:$BT,MATCH("ab_"&amp;AM$2,データシート1!$A$1:$BT$1,0),0)</f>
        <v>102548</v>
      </c>
      <c r="AN13" s="78">
        <f>VLOOKUP(年度マスタ!$K$4&amp;"_"&amp;$AG13,データシート1!$A:$BT,MATCH("ab_"&amp;AN$2,データシート1!$A$1:$BT$1,0),0)</f>
        <v>17360</v>
      </c>
      <c r="AO13" s="78">
        <f>VLOOKUP(年度マスタ!$K$4&amp;"_"&amp;$AG13,データシート1!$A:$BT,MATCH("ab_"&amp;AO$2,データシート1!$A$1:$BT$1,0),0)</f>
        <v>553288</v>
      </c>
      <c r="AP13" s="78">
        <f>VLOOKUP(年度マスタ!$K$4&amp;"_"&amp;$AG13,データシート1!$A:$BT,MATCH("ab_"&amp;AP$2,データシート1!$A$1:$BT$1,0),0)</f>
        <v>0</v>
      </c>
      <c r="AQ13" s="954">
        <f>VLOOKUP(年度マスタ!$K$4&amp;"_"&amp;$AG13,データシート1!$A:$BT,MATCH("ab_"&amp;AQ$2,データシート1!$A$1:$BT$1,0),0)</f>
        <v>56.979233107004433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143.0273</v>
      </c>
      <c r="AI14" s="78">
        <f>VLOOKUP(年度マスタ!$K$4&amp;"_"&amp;$AG14,データシート1!$A:$BT,MATCH("ab_"&amp;AI$2,データシート1!$A$1:$BT$1,0),0)</f>
        <v>10382</v>
      </c>
      <c r="AJ14" s="78">
        <f>VLOOKUP(年度マスタ!$K$4&amp;"_"&amp;$AG14,データシート1!$A:$BT,MATCH("ab_"&amp;AJ$2,データシート1!$A$1:$BT$1,0),0)</f>
        <v>57</v>
      </c>
      <c r="AK14" s="78">
        <f>VLOOKUP(年度マスタ!$K$4&amp;"_"&amp;$AG14,データシート1!$A:$BT,MATCH("ab_"&amp;AK$2,データシート1!$A$1:$BT$1,0),0)</f>
        <v>159066</v>
      </c>
      <c r="AL14" s="78">
        <f>VLOOKUP(年度マスタ!$K$4&amp;"_"&amp;$AG14,データシート1!$A:$BT,MATCH("ab_"&amp;AL$2,データシート1!$A$1:$BT$1,0),0)</f>
        <v>313376</v>
      </c>
      <c r="AM14" s="78">
        <f>VLOOKUP(年度マスタ!$K$4&amp;"_"&amp;$AG14,データシート1!$A:$BT,MATCH("ab_"&amp;AM$2,データシート1!$A$1:$BT$1,0),0)</f>
        <v>102542</v>
      </c>
      <c r="AN14" s="78">
        <f>VLOOKUP(年度マスタ!$K$4&amp;"_"&amp;$AG14,データシート1!$A:$BT,MATCH("ab_"&amp;AN$2,データシート1!$A$1:$BT$1,0),0)</f>
        <v>17302</v>
      </c>
      <c r="AO14" s="78">
        <f>VLOOKUP(年度マスタ!$K$4&amp;"_"&amp;$AG14,データシート1!$A:$BT,MATCH("ab_"&amp;AO$2,データシート1!$A$1:$BT$1,0),0)</f>
        <v>558950</v>
      </c>
      <c r="AP14" s="78">
        <f>VLOOKUP(年度マスタ!$K$4&amp;"_"&amp;$AG14,データシート1!$A:$BT,MATCH("ab_"&amp;AP$2,データシート1!$A$1:$BT$1,0),0)</f>
        <v>0</v>
      </c>
      <c r="AQ14" s="954">
        <f>VLOOKUP(年度マスタ!$K$4&amp;"_"&amp;$AG14,データシート1!$A:$BT,MATCH("ab_"&amp;AQ$2,データシート1!$A$1:$BT$1,0),0)</f>
        <v>70.341105064729732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172.08760000000001</v>
      </c>
      <c r="AI15" s="78">
        <f>VLOOKUP(年度マスタ!$K$4&amp;"_"&amp;$AG15,データシート1!$A:$BT,MATCH("ab_"&amp;AI$2,データシート1!$A$1:$BT$1,0),0)</f>
        <v>10382</v>
      </c>
      <c r="AJ15" s="78">
        <f>VLOOKUP(年度マスタ!$K$4&amp;"_"&amp;$AG15,データシート1!$A:$BT,MATCH("ab_"&amp;AJ$2,データシート1!$A$1:$BT$1,0),0)</f>
        <v>57</v>
      </c>
      <c r="AK15" s="78">
        <f>VLOOKUP(年度マスタ!$K$4&amp;"_"&amp;$AG15,データシート1!$A:$BT,MATCH("ab_"&amp;AK$2,データシート1!$A$1:$BT$1,0),0)</f>
        <v>159066</v>
      </c>
      <c r="AL15" s="78">
        <f>VLOOKUP(年度マスタ!$K$4&amp;"_"&amp;$AG15,データシート1!$A:$BT,MATCH("ab_"&amp;AL$2,データシート1!$A$1:$BT$1,0),0)</f>
        <v>317929</v>
      </c>
      <c r="AM15" s="78">
        <f>VLOOKUP(年度マスタ!$K$4&amp;"_"&amp;$AG15,データシート1!$A:$BT,MATCH("ab_"&amp;AM$2,データシート1!$A$1:$BT$1,0),0)</f>
        <v>102412</v>
      </c>
      <c r="AN15" s="78">
        <f>VLOOKUP(年度マスタ!$K$4&amp;"_"&amp;$AG15,データシート1!$A:$BT,MATCH("ab_"&amp;AN$2,データシート1!$A$1:$BT$1,0),0)</f>
        <v>17144</v>
      </c>
      <c r="AO15" s="78">
        <f>VLOOKUP(年度マスタ!$K$4&amp;"_"&amp;$AG15,データシート1!$A:$BT,MATCH("ab_"&amp;AO$2,データシート1!$A$1:$BT$1,0),0)</f>
        <v>564489</v>
      </c>
      <c r="AP15" s="78">
        <f>VLOOKUP(年度マスタ!$K$4&amp;"_"&amp;$AG15,データシート1!$A:$BT,MATCH("ab_"&amp;AP$2,データシート1!$A$1:$BT$1,0),0)</f>
        <v>0</v>
      </c>
      <c r="AQ15" s="954">
        <f>VLOOKUP(年度マスタ!$K$4&amp;"_"&amp;$AG15,データシート1!$A:$BT,MATCH("ab_"&amp;AQ$2,データシート1!$A$1:$BT$1,0),0)</f>
        <v>74.223104825925176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228.9649</v>
      </c>
      <c r="AI16" s="78">
        <f>VLOOKUP(年度マスタ!$K$4&amp;"_"&amp;$AG16,データシート1!$A:$BT,MATCH("ab_"&amp;AI$2,データシート1!$A$1:$BT$1,0),0)</f>
        <v>10382</v>
      </c>
      <c r="AJ16" s="78">
        <f>VLOOKUP(年度マスタ!$K$4&amp;"_"&amp;$AG16,データシート1!$A:$BT,MATCH("ab_"&amp;AJ$2,データシート1!$A$1:$BT$1,0),0)</f>
        <v>57</v>
      </c>
      <c r="AK16" s="78">
        <f>VLOOKUP(年度マスタ!$K$4&amp;"_"&amp;$AG16,データシート1!$A:$BT,MATCH("ab_"&amp;AK$2,データシート1!$A$1:$BT$1,0),0)</f>
        <v>159066</v>
      </c>
      <c r="AL16" s="78">
        <f>VLOOKUP(年度マスタ!$K$4&amp;"_"&amp;$AG16,データシート1!$A:$BT,MATCH("ab_"&amp;AL$2,データシート1!$A$1:$BT$1,0),0)</f>
        <v>321531</v>
      </c>
      <c r="AM16" s="78">
        <f>VLOOKUP(年度マスタ!$K$4&amp;"_"&amp;$AG16,データシート1!$A:$BT,MATCH("ab_"&amp;AM$2,データシート1!$A$1:$BT$1,0),0)</f>
        <v>101935</v>
      </c>
      <c r="AN16" s="78">
        <f>VLOOKUP(年度マスタ!$K$4&amp;"_"&amp;$AG16,データシート1!$A:$BT,MATCH("ab_"&amp;AN$2,データシート1!$A$1:$BT$1,0),0)</f>
        <v>17183</v>
      </c>
      <c r="AO16" s="78">
        <f>VLOOKUP(年度マスタ!$K$4&amp;"_"&amp;$AG16,データシート1!$A:$BT,MATCH("ab_"&amp;AO$2,データシート1!$A$1:$BT$1,0),0)</f>
        <v>569132</v>
      </c>
      <c r="AP16" s="78">
        <f>VLOOKUP(年度マスタ!$K$4&amp;"_"&amp;$AG16,データシート1!$A:$BT,MATCH("ab_"&amp;AP$2,データシート1!$A$1:$BT$1,0),0)</f>
        <v>0</v>
      </c>
      <c r="AQ16" s="954">
        <f>VLOOKUP(年度マスタ!$K$4&amp;"_"&amp;$AG16,データシート1!$A:$BT,MATCH("ab_"&amp;AQ$2,データシート1!$A$1:$BT$1,0),0)</f>
        <v>76.481708566528027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205.0172</v>
      </c>
      <c r="AI17" s="151">
        <f>VLOOKUP(年度マスタ!$K$4&amp;"_"&amp;$AG17,データシート1!$A:$BT,MATCH("ab_"&amp;AI$2,データシート1!$A$1:$BT$1,0),0)</f>
        <v>10382</v>
      </c>
      <c r="AJ17" s="151">
        <f>VLOOKUP(年度マスタ!$K$4&amp;"_"&amp;$AG17,データシート1!$A:$BT,MATCH("ab_"&amp;AJ$2,データシート1!$A$1:$BT$1,0),0)</f>
        <v>57</v>
      </c>
      <c r="AK17" s="151">
        <f>VLOOKUP(年度マスタ!$K$4&amp;"_"&amp;$AG17,データシート1!$A:$BT,MATCH("ab_"&amp;AK$2,データシート1!$A$1:$BT$1,0),0)</f>
        <v>159066</v>
      </c>
      <c r="AL17" s="151">
        <f>VLOOKUP(年度マスタ!$K$4&amp;"_"&amp;$AG17,データシート1!$A:$BT,MATCH("ab_"&amp;AL$2,データシート1!$A$1:$BT$1,0),0)</f>
        <v>325606</v>
      </c>
      <c r="AM17" s="151">
        <f>VLOOKUP(年度マスタ!$K$4&amp;"_"&amp;$AG17,データシート1!$A:$BT,MATCH("ab_"&amp;AM$2,データシート1!$A$1:$BT$1,0),0)</f>
        <v>101485</v>
      </c>
      <c r="AN17" s="151">
        <f>VLOOKUP(年度マスタ!$K$4&amp;"_"&amp;$AG17,データシート1!$A:$BT,MATCH("ab_"&amp;AN$2,データシート1!$A$1:$BT$1,0),0)</f>
        <v>16996</v>
      </c>
      <c r="AO17" s="151">
        <f>VLOOKUP(年度マスタ!$K$4&amp;"_"&amp;$AG17,データシート1!$A:$BT,MATCH("ab_"&amp;AO$2,データシート1!$A$1:$BT$1,0),0)</f>
        <v>574118</v>
      </c>
      <c r="AP17" s="151">
        <f>VLOOKUP(年度マスタ!$K$4&amp;"_"&amp;$AG17,データシート1!$A:$BT,MATCH("ab_"&amp;AP$2,データシート1!$A$1:$BT$1,0),0)</f>
        <v>0</v>
      </c>
      <c r="AQ17" s="955">
        <f>VLOOKUP(年度マスタ!$K$4&amp;"_"&amp;$AG17,データシート1!$A:$BT,MATCH("ab_"&amp;AQ$2,データシート1!$A$1:$BT$1,0),0)</f>
        <v>80.114276188915099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425.35680000000002</v>
      </c>
      <c r="AI18" s="78">
        <f>VLOOKUP(年度マスタ!$K$4&amp;"_"&amp;$AG18,データシート1!$A:$BT,MATCH("ab_"&amp;AI$2,データシート1!$A$1:$BT$1,0),0)</f>
        <v>9222</v>
      </c>
      <c r="AJ18" s="78">
        <f>VLOOKUP(年度マスタ!$K$4&amp;"_"&amp;$AG18,データシート1!$A:$BT,MATCH("ab_"&amp;AJ$2,データシート1!$A$1:$BT$1,0),0)</f>
        <v>60</v>
      </c>
      <c r="AK18" s="78">
        <f>VLOOKUP(年度マスタ!$K$4&amp;"_"&amp;$AG18,データシート1!$A:$BT,MATCH("ab_"&amp;AK$2,データシート1!$A$1:$BT$1,0),0)</f>
        <v>154360</v>
      </c>
      <c r="AL18" s="78">
        <f>VLOOKUP(年度マスタ!$K$4&amp;"_"&amp;$AG18,データシート1!$A:$BT,MATCH("ab_"&amp;AL$2,データシート1!$A$1:$BT$1,0),0)</f>
        <v>325403</v>
      </c>
      <c r="AM18" s="78">
        <f>VLOOKUP(年度マスタ!$K$4&amp;"_"&amp;$AG18,データシート1!$A:$BT,MATCH("ab_"&amp;AM$2,データシート1!$A$1:$BT$1,0),0)</f>
        <v>101156</v>
      </c>
      <c r="AN18" s="78">
        <f>VLOOKUP(年度マスタ!$K$4&amp;"_"&amp;$AG18,データシート1!$A:$BT,MATCH("ab_"&amp;AN$2,データシート1!$A$1:$BT$1,0),0)</f>
        <v>16847</v>
      </c>
      <c r="AO18" s="78">
        <f>VLOOKUP(年度マスタ!$K$4&amp;"_"&amp;$AG18,データシート1!$A:$BT,MATCH("ab_"&amp;AO$2,データシート1!$A$1:$BT$1,0),0)</f>
        <v>573504</v>
      </c>
      <c r="AP18" s="78">
        <f>VLOOKUP(年度マスタ!$K$4&amp;"_"&amp;$AG18,データシート1!$A:$BT,MATCH("ab_"&amp;AP$2,データシート1!$A$1:$BT$1,0),0)</f>
        <v>0</v>
      </c>
      <c r="AQ18" s="954">
        <f>VLOOKUP(年度マスタ!$K$4&amp;"_"&amp;$AG18,データシート1!$A:$BT,MATCH("ab_"&amp;AQ$2,データシート1!$A$1:$BT$1,0),0)</f>
        <v>75.424701452408797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437.97039999999998</v>
      </c>
      <c r="AI19" s="78">
        <f>VLOOKUP(年度マスタ!$K$4&amp;"_"&amp;$AG19,データシート1!$A:$BT,MATCH("ab_"&amp;AI$2,データシート1!$A$1:$BT$1,0),0)</f>
        <v>9222</v>
      </c>
      <c r="AJ19" s="78">
        <f>VLOOKUP(年度マスタ!$K$4&amp;"_"&amp;$AG19,データシート1!$A:$BT,MATCH("ab_"&amp;AJ$2,データシート1!$A$1:$BT$1,0),0)</f>
        <v>60</v>
      </c>
      <c r="AK19" s="78">
        <f>VLOOKUP(年度マスタ!$K$4&amp;"_"&amp;$AG19,データシート1!$A:$BT,MATCH("ab_"&amp;AK$2,データシート1!$A$1:$BT$1,0),0)</f>
        <v>154360</v>
      </c>
      <c r="AL19" s="78">
        <f>VLOOKUP(年度マスタ!$K$4&amp;"_"&amp;$AG19,データシート1!$A:$BT,MATCH("ab_"&amp;AL$2,データシート1!$A$1:$BT$1,0),0)</f>
        <v>323702</v>
      </c>
      <c r="AM19" s="78">
        <f>VLOOKUP(年度マスタ!$K$4&amp;"_"&amp;$AG19,データシート1!$A:$BT,MATCH("ab_"&amp;AM$2,データシート1!$A$1:$BT$1,0),0)</f>
        <v>101317</v>
      </c>
      <c r="AN19" s="78">
        <f>VLOOKUP(年度マスタ!$K$4&amp;"_"&amp;$AG19,データシート1!$A:$BT,MATCH("ab_"&amp;AN$2,データシート1!$A$1:$BT$1,0),0)</f>
        <v>16764</v>
      </c>
      <c r="AO19" s="78">
        <f>VLOOKUP(年度マスタ!$K$4&amp;"_"&amp;$AG19,データシート1!$A:$BT,MATCH("ab_"&amp;AO$2,データシート1!$A$1:$BT$1,0),0)</f>
        <v>569703</v>
      </c>
      <c r="AP19" s="78">
        <f>VLOOKUP(年度マスタ!$K$4&amp;"_"&amp;$AG19,データシート1!$A:$BT,MATCH("ab_"&amp;AP$2,データシート1!$A$1:$BT$1,0),0)</f>
        <v>0</v>
      </c>
      <c r="AQ19" s="954">
        <f>VLOOKUP(年度マスタ!$K$4&amp;"_"&amp;$AG19,データシート1!$A:$BT,MATCH("ab_"&amp;AQ$2,データシート1!$A$1:$BT$1,0),0)</f>
        <v>71.406292236096135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237.41849999999999</v>
      </c>
      <c r="AI20" s="78">
        <f>VLOOKUP(年度マスタ!$K$4&amp;"_"&amp;$AG20,データシート1!$A:$BT,MATCH("ab_"&amp;AI$2,データシート1!$A$1:$BT$1,0),0)</f>
        <v>9222</v>
      </c>
      <c r="AJ20" s="78">
        <f>VLOOKUP(年度マスタ!$K$4&amp;"_"&amp;$AG20,データシート1!$A:$BT,MATCH("ab_"&amp;AJ$2,データシート1!$A$1:$BT$1,0),0)</f>
        <v>60</v>
      </c>
      <c r="AK20" s="78">
        <f>VLOOKUP(年度マスタ!$K$4&amp;"_"&amp;$AG20,データシート1!$A:$BT,MATCH("ab_"&amp;AK$2,データシート1!$A$1:$BT$1,0),0)</f>
        <v>154360</v>
      </c>
      <c r="AL20" s="78">
        <f>VLOOKUP(年度マスタ!$K$4&amp;"_"&amp;$AG20,データシート1!$A:$BT,MATCH("ab_"&amp;AL$2,データシート1!$A$1:$BT$1,0),0)</f>
        <v>325953</v>
      </c>
      <c r="AM20" s="78">
        <f>VLOOKUP(年度マスタ!$K$4&amp;"_"&amp;$AG20,データシート1!$A:$BT,MATCH("ab_"&amp;AM$2,データシート1!$A$1:$BT$1,0),0)</f>
        <v>101558</v>
      </c>
      <c r="AN20" s="78">
        <f>VLOOKUP(年度マスタ!$K$4&amp;"_"&amp;$AG20,データシート1!$A:$BT,MATCH("ab_"&amp;AN$2,データシート1!$A$1:$BT$1,0),0)</f>
        <v>16731</v>
      </c>
      <c r="AO20" s="78">
        <f>VLOOKUP(年度マスタ!$K$4&amp;"_"&amp;$AG20,データシート1!$A:$BT,MATCH("ab_"&amp;AO$2,データシート1!$A$1:$BT$1,0),0)</f>
        <v>570786</v>
      </c>
      <c r="AP20" s="78">
        <f>VLOOKUP(年度マスタ!$K$4&amp;"_"&amp;$AG20,データシート1!$A:$BT,MATCH("ab_"&amp;AP$2,データシート1!$A$1:$BT$1,0),0)</f>
        <v>0</v>
      </c>
      <c r="AQ20" s="954">
        <f>VLOOKUP(年度マスタ!$K$4&amp;"_"&amp;$AG20,データシート1!$A:$BT,MATCH("ab_"&amp;AQ$2,データシート1!$A$1:$BT$1,0),0)</f>
        <v>78.455448229366056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杉並区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13115</v>
      </c>
      <c r="BF13" s="70" t="str">
        <f>年度マスタ!K4</f>
        <v>13115</v>
      </c>
      <c r="BG13" s="70" t="str">
        <f>年度マスタ!K4</f>
        <v>13115</v>
      </c>
      <c r="BH13" s="278" t="s">
        <v>195</v>
      </c>
      <c r="BI13" s="278" t="s">
        <v>195</v>
      </c>
      <c r="BJ13" s="278" t="s">
        <v>195</v>
      </c>
      <c r="BK13" s="278" t="str">
        <f>年度マスタ!K4</f>
        <v>13115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杉並区</v>
      </c>
      <c r="BF14" s="70" t="str">
        <f>AP2</f>
        <v>杉並区</v>
      </c>
      <c r="BG14" s="70" t="str">
        <f>AP2</f>
        <v>杉並区</v>
      </c>
      <c r="BH14" s="70" t="s">
        <v>205</v>
      </c>
      <c r="BI14" s="70" t="s">
        <v>205</v>
      </c>
      <c r="BJ14" s="70" t="s">
        <v>205</v>
      </c>
      <c r="BK14" s="70" t="str">
        <f>AP2</f>
        <v>杉並区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106.527</v>
      </c>
      <c r="AY17" s="165">
        <f>AX17</f>
        <v>106.527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28.381</v>
      </c>
      <c r="G21" s="877">
        <f t="shared" ref="G21:O21" si="5">SUM(G22,G26,G27,G28)</f>
        <v>36.384999999999998</v>
      </c>
      <c r="H21" s="877">
        <f t="shared" si="5"/>
        <v>37.119999999999997</v>
      </c>
      <c r="I21" s="877">
        <f t="shared" si="5"/>
        <v>35.073</v>
      </c>
      <c r="J21" s="877">
        <f t="shared" si="5"/>
        <v>35.533000000000001</v>
      </c>
      <c r="K21" s="877">
        <f t="shared" si="5"/>
        <v>38.538000000000004</v>
      </c>
      <c r="L21" s="877">
        <f t="shared" si="5"/>
        <v>93.545000000000002</v>
      </c>
      <c r="M21" s="877">
        <f t="shared" si="5"/>
        <v>106.69800000000001</v>
      </c>
      <c r="N21" s="877">
        <f t="shared" si="5"/>
        <v>119.279</v>
      </c>
      <c r="O21" s="877">
        <f t="shared" si="5"/>
        <v>110.17599999999999</v>
      </c>
      <c r="P21" s="878">
        <f>SUM(P22,P26,P27,P28)</f>
        <v>106.527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2.375</v>
      </c>
      <c r="G22" s="879">
        <f t="shared" ref="G22:P22" si="6">SUM(G23:G25)</f>
        <v>2.6120000000000001</v>
      </c>
      <c r="H22" s="879">
        <f t="shared" si="6"/>
        <v>2.847</v>
      </c>
      <c r="I22" s="879">
        <f t="shared" si="6"/>
        <v>2.7029999999999998</v>
      </c>
      <c r="J22" s="879">
        <f t="shared" si="6"/>
        <v>2.548</v>
      </c>
      <c r="K22" s="879">
        <f t="shared" si="6"/>
        <v>2.3260000000000001</v>
      </c>
      <c r="L22" s="879">
        <f t="shared" si="6"/>
        <v>2.0960000000000001</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30.66</v>
      </c>
      <c r="AY22" s="165">
        <f>AX22</f>
        <v>30.66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2.375</v>
      </c>
      <c r="G23" s="881">
        <f>IFERROR(VLOOKUP(年度マスタ!$K$4&amp;"_"&amp;G$20,データシート1!$A:$BU,MATCH("ba_"&amp;$E23,データシート1!$A$1:$BU$1,0),0),0)</f>
        <v>2.6120000000000001</v>
      </c>
      <c r="H23" s="881">
        <f>IFERROR(VLOOKUP(年度マスタ!$K$4&amp;"_"&amp;H$20,データシート1!$A:$BU,MATCH("ba_"&amp;$E23,データシート1!$A$1:$BU$1,0),0),0)</f>
        <v>2.847</v>
      </c>
      <c r="I23" s="881">
        <f>IFERROR(VLOOKUP(年度マスタ!$K$4&amp;"_"&amp;I$20,データシート1!$A:$BU,MATCH("ba_"&amp;$E23,データシート1!$A$1:$BU$1,0),0),0)</f>
        <v>2.7029999999999998</v>
      </c>
      <c r="J23" s="881">
        <f>IFERROR(VLOOKUP(年度マスタ!$K$4&amp;"_"&amp;J$20,データシート1!$A:$BU,MATCH("ba_"&amp;$E23,データシート1!$A$1:$BU$1,0),0),0)</f>
        <v>2.548</v>
      </c>
      <c r="K23" s="881">
        <f>IFERROR(VLOOKUP(年度マスタ!$K$4&amp;"_"&amp;K$20,データシート1!$A:$BU,MATCH("ba_"&amp;$E23,データシート1!$A$1:$BU$1,0),0),0)</f>
        <v>2.3260000000000001</v>
      </c>
      <c r="L23" s="881">
        <f>IFERROR(VLOOKUP(年度マスタ!$K$4&amp;"_"&amp;L$20,データシート1!$A:$BU,MATCH("ba_"&amp;$E23,データシート1!$A$1:$BU$1,0),0),0)</f>
        <v>2.0960000000000001</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75.867000000000004</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766.66498953810969</v>
      </c>
      <c r="AG24" s="877">
        <f t="shared" ref="AG24:AP24" si="11">AG25+AG29</f>
        <v>796.12090268824522</v>
      </c>
      <c r="AH24" s="877">
        <f t="shared" si="11"/>
        <v>839.10513229410049</v>
      </c>
      <c r="AI24" s="877">
        <f t="shared" si="11"/>
        <v>747.91279839296305</v>
      </c>
      <c r="AJ24" s="877">
        <f t="shared" si="11"/>
        <v>801.28466112770741</v>
      </c>
      <c r="AK24" s="877">
        <f t="shared" si="11"/>
        <v>620.91880351062866</v>
      </c>
      <c r="AL24" s="877">
        <f t="shared" si="11"/>
        <v>623.10775074266962</v>
      </c>
      <c r="AM24" s="877">
        <f t="shared" si="11"/>
        <v>620.10729433459869</v>
      </c>
      <c r="AN24" s="877">
        <f t="shared" si="11"/>
        <v>597.42263209577754</v>
      </c>
      <c r="AO24" s="877">
        <f t="shared" si="11"/>
        <v>518.86666856445697</v>
      </c>
      <c r="AP24" s="878">
        <f t="shared" si="11"/>
        <v>567.25232423200634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49.658731167350524</v>
      </c>
      <c r="AG25" s="879">
        <f>①CO2排出量の現状把握!AA35</f>
        <v>41.17501609089949</v>
      </c>
      <c r="AH25" s="879">
        <f>①CO2排出量の現状把握!AB35</f>
        <v>35.828070573683668</v>
      </c>
      <c r="AI25" s="879">
        <f>①CO2排出量の現状把握!AC35</f>
        <v>37.237103042553422</v>
      </c>
      <c r="AJ25" s="879">
        <f>①CO2排出量の現状把握!AD35</f>
        <v>45.168781487872202</v>
      </c>
      <c r="AK25" s="879">
        <f>①CO2排出量の現状把握!AE35</f>
        <v>38.514634742563253</v>
      </c>
      <c r="AL25" s="879">
        <f>①CO2排出量の現状把握!AF35</f>
        <v>38.809151415048113</v>
      </c>
      <c r="AM25" s="879">
        <f>①CO2排出量の現状把握!AG35</f>
        <v>40.263962540117092</v>
      </c>
      <c r="AN25" s="879">
        <f>①CO2排出量の現状把握!AH35</f>
        <v>36.398360902106731</v>
      </c>
      <c r="AO25" s="879">
        <f>①CO2排出量の現状把握!AI35</f>
        <v>43.728667336579882</v>
      </c>
      <c r="AP25" s="880">
        <f>①CO2排出量の現状把握!AJ35</f>
        <v>47.559664725058482</v>
      </c>
      <c r="AQ25" s="273"/>
      <c r="AV25" s="70" t="str">
        <f>AW25</f>
        <v>廃棄物原燃料以外</v>
      </c>
      <c r="AW25" s="70" t="str">
        <f>E59</f>
        <v>廃棄物原燃料以外</v>
      </c>
      <c r="AX25" s="287">
        <f t="shared" si="12"/>
        <v>75.867000000000004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26.006</v>
      </c>
      <c r="G26" s="879">
        <f>IFERROR(VLOOKUP(年度マスタ!$K$4&amp;"_"&amp;G$20,データシート1!$A:$BU,MATCH("ba_"&amp;$D26,データシート1!$A$1:$BU$1,0),0),0)</f>
        <v>33.772999999999996</v>
      </c>
      <c r="H26" s="879">
        <f>IFERROR(VLOOKUP(年度マスタ!$K$4&amp;"_"&amp;H$20,データシート1!$A:$BU,MATCH("ba_"&amp;$D26,データシート1!$A$1:$BU$1,0),0),0)</f>
        <v>34.272999999999996</v>
      </c>
      <c r="I26" s="879">
        <f>IFERROR(VLOOKUP(年度マスタ!$K$4&amp;"_"&amp;I$20,データシート1!$A:$BU,MATCH("ba_"&amp;$D26,データシート1!$A$1:$BU$1,0),0),0)</f>
        <v>32.369999999999997</v>
      </c>
      <c r="J26" s="879">
        <f>IFERROR(VLOOKUP(年度マスタ!$K$4&amp;"_"&amp;J$20,データシート1!$A:$BU,MATCH("ba_"&amp;$D26,データシート1!$A$1:$BU$1,0),0),0)</f>
        <v>32.984999999999999</v>
      </c>
      <c r="K26" s="879">
        <f>IFERROR(VLOOKUP(年度マスタ!$K$4&amp;"_"&amp;K$20,データシート1!$A:$BU,MATCH("ba_"&amp;$D26,データシート1!$A$1:$BU$1,0),0),0)</f>
        <v>36.212000000000003</v>
      </c>
      <c r="L26" s="879">
        <f>IFERROR(VLOOKUP(年度マスタ!$K$4&amp;"_"&amp;L$20,データシート1!$A:$BU,MATCH("ba_"&amp;$D26,データシート1!$A$1:$BU$1,0),0),0)</f>
        <v>91.448999999999998</v>
      </c>
      <c r="M26" s="879">
        <f>IFERROR(VLOOKUP(年度マスタ!$K$4&amp;"_"&amp;M$20,データシート1!$A:$BU,MATCH("ba_"&amp;$D26,データシート1!$A$1:$BU$1,0),0),0)</f>
        <v>106.69800000000001</v>
      </c>
      <c r="N26" s="879">
        <f>IFERROR(VLOOKUP(年度マスタ!$K$4&amp;"_"&amp;N$20,データシート1!$A:$BU,MATCH("ba_"&amp;$D26,データシート1!$A$1:$BU$1,0),0),0)</f>
        <v>119.279</v>
      </c>
      <c r="O26" s="879">
        <f>IFERROR(VLOOKUP(年度マスタ!$K$4&amp;"_"&amp;O$20,データシート1!$A:$BU,MATCH("ba_"&amp;$D26,データシート1!$A$1:$BU$1,0),0),0)</f>
        <v>110.17599999999999</v>
      </c>
      <c r="P26" s="880">
        <f>IFERROR(VLOOKUP(年度マスタ!$K$4&amp;"_"&amp;P$20,データシート1!$A:$BU,MATCH("ba_"&amp;$D26,データシート1!$A$1:$BU$1,0),0),0)</f>
        <v>106.527</v>
      </c>
      <c r="Z26" s="273"/>
      <c r="AB26" s="272"/>
      <c r="AC26" s="522"/>
      <c r="AD26" s="410"/>
      <c r="AE26" s="409" t="s">
        <v>184</v>
      </c>
      <c r="AF26" s="881">
        <f>①CO2排出量の現状把握!Z36</f>
        <v>21.0318312898332</v>
      </c>
      <c r="AG26" s="881">
        <f>①CO2排出量の現状把握!AA36</f>
        <v>12.92236534618185</v>
      </c>
      <c r="AH26" s="881">
        <f>①CO2排出量の現状把握!AB36</f>
        <v>11.254214863532971</v>
      </c>
      <c r="AI26" s="881">
        <f>①CO2排出量の現状把握!AC36</f>
        <v>11.808958638757071</v>
      </c>
      <c r="AJ26" s="881">
        <f>①CO2排出量の現状把握!AD36</f>
        <v>17.202732231487559</v>
      </c>
      <c r="AK26" s="881">
        <f>①CO2排出量の現状把握!AE36</f>
        <v>9.0808492561194072</v>
      </c>
      <c r="AL26" s="881">
        <f>①CO2排出量の現状把握!AF36</f>
        <v>10.11474441622814</v>
      </c>
      <c r="AM26" s="881">
        <f>①CO2排出量の現状把握!AG36</f>
        <v>13.320434813635901</v>
      </c>
      <c r="AN26" s="881">
        <f>①CO2排出量の現状把握!AH36</f>
        <v>11.406681527634666</v>
      </c>
      <c r="AO26" s="881">
        <f>①CO2排出量の現状把握!AI36</f>
        <v>21.547835154434001</v>
      </c>
      <c r="AP26" s="882">
        <f>①CO2排出量の現状把握!AJ36</f>
        <v>22.490035486750603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24.69835102129931</v>
      </c>
      <c r="AG27" s="881">
        <f>①CO2排出量の現状把握!AA37</f>
        <v>24.363180606306621</v>
      </c>
      <c r="AH27" s="881">
        <f>①CO2排出量の現状把握!AB37</f>
        <v>21.009059486126819</v>
      </c>
      <c r="AI27" s="881">
        <f>①CO2排出量の現状把握!AC37</f>
        <v>20.384025575107749</v>
      </c>
      <c r="AJ27" s="881">
        <f>①CO2排出量の現状把握!AD37</f>
        <v>21.678688990802371</v>
      </c>
      <c r="AK27" s="881">
        <f>①CO2排出量の現状把握!AE37</f>
        <v>22.328796938096222</v>
      </c>
      <c r="AL27" s="881">
        <f>①CO2排出量の現状把握!AF37</f>
        <v>22.842751316069457</v>
      </c>
      <c r="AM27" s="881">
        <f>①CO2排出量の現状把握!AG37</f>
        <v>21.474979711274042</v>
      </c>
      <c r="AN27" s="881">
        <f>①CO2排出量の現状把握!AH37</f>
        <v>19.44691335597977</v>
      </c>
      <c r="AO27" s="881">
        <f>①CO2排出量の現状把握!AI37</f>
        <v>17.42659545153435</v>
      </c>
      <c r="AP27" s="882">
        <f>①CO2排出量の現状把握!AJ37</f>
        <v>19.959483480599058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3.9285488562180122</v>
      </c>
      <c r="AG28" s="881">
        <f>①CO2排出量の現状把握!AA38</f>
        <v>3.889470138411022</v>
      </c>
      <c r="AH28" s="881">
        <f>①CO2排出量の現状把握!AB38</f>
        <v>3.5647962240238789</v>
      </c>
      <c r="AI28" s="881">
        <f>①CO2排出量の現状把握!AC38</f>
        <v>5.0441188286886014</v>
      </c>
      <c r="AJ28" s="881">
        <f>①CO2排出量の現状把握!AD38</f>
        <v>6.2873602655822731</v>
      </c>
      <c r="AK28" s="881">
        <f>①CO2排出量の現状把握!AE38</f>
        <v>7.1049885483476247</v>
      </c>
      <c r="AL28" s="881">
        <f>①CO2排出量の現状把握!AF38</f>
        <v>5.8516556827505157</v>
      </c>
      <c r="AM28" s="881">
        <f>①CO2排出量の現状把握!AG38</f>
        <v>5.4685480152071442</v>
      </c>
      <c r="AN28" s="881">
        <f>①CO2排出量の現状把握!AH38</f>
        <v>5.5447660184922958</v>
      </c>
      <c r="AO28" s="881">
        <f>①CO2排出量の現状把握!AI38</f>
        <v>4.7542367306115318</v>
      </c>
      <c r="AP28" s="882">
        <f>①CO2排出量の現状把握!AJ38</f>
        <v>5.1101457577088212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717.00625837075916</v>
      </c>
      <c r="AG29" s="883">
        <f>①CO2排出量の現状把握!AA39</f>
        <v>754.94588659734575</v>
      </c>
      <c r="AH29" s="883">
        <f>①CO2排出量の現状把握!AB39</f>
        <v>803.27706172041678</v>
      </c>
      <c r="AI29" s="883">
        <f>①CO2排出量の現状把握!AC39</f>
        <v>710.67569535040968</v>
      </c>
      <c r="AJ29" s="883">
        <f>①CO2排出量の現状把握!AD39</f>
        <v>756.11587963983516</v>
      </c>
      <c r="AK29" s="883">
        <f>①CO2排出量の現状把握!AE39</f>
        <v>582.40416876806546</v>
      </c>
      <c r="AL29" s="883">
        <f>①CO2排出量の現状把握!AF39</f>
        <v>584.29859932762156</v>
      </c>
      <c r="AM29" s="883">
        <f>①CO2排出量の現状把握!AG39</f>
        <v>579.84333179448163</v>
      </c>
      <c r="AN29" s="883">
        <f>①CO2排出量の現状把握!AH39</f>
        <v>561.02427119367076</v>
      </c>
      <c r="AO29" s="883">
        <f>①CO2排出量の現状把握!AI39</f>
        <v>475.13800122787711</v>
      </c>
      <c r="AP29" s="884">
        <f>①CO2排出量の現状把握!AJ39</f>
        <v>519.69265950694785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3.701877663293144E-2</v>
      </c>
      <c r="AG32" s="461">
        <f t="shared" si="16"/>
        <v>4.5702857288559454E-2</v>
      </c>
      <c r="AH32" s="461">
        <f t="shared" si="16"/>
        <v>4.4237603336443061E-2</v>
      </c>
      <c r="AI32" s="461">
        <f t="shared" si="16"/>
        <v>4.6894504379870493E-2</v>
      </c>
      <c r="AJ32" s="461">
        <f t="shared" si="16"/>
        <v>4.4345039564331321E-2</v>
      </c>
      <c r="AK32" s="461">
        <f t="shared" si="16"/>
        <v>6.2066086229163979E-2</v>
      </c>
      <c r="AL32" s="461">
        <f t="shared" si="16"/>
        <v>0.15012652288228737</v>
      </c>
      <c r="AM32" s="461">
        <f t="shared" si="16"/>
        <v>0.17206377182595708</v>
      </c>
      <c r="AN32" s="461">
        <f t="shared" si="16"/>
        <v>0.19965597818342684</v>
      </c>
      <c r="AO32" s="461">
        <f t="shared" si="16"/>
        <v>0.21233971398629783</v>
      </c>
      <c r="AP32" s="461">
        <f t="shared" si="16"/>
        <v>0.18779473516344805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4.7826433422074786E-2</v>
      </c>
      <c r="AG33" s="458">
        <f t="shared" ref="AG33:AP33" si="17">IFERROR(IF(G22/AG25&gt;1,1,G22/AG25),0)</f>
        <v>6.3436526514856775E-2</v>
      </c>
      <c r="AH33" s="458">
        <f t="shared" si="17"/>
        <v>7.9462833315148432E-2</v>
      </c>
      <c r="AI33" s="458">
        <f t="shared" si="17"/>
        <v>7.2588890626402766E-2</v>
      </c>
      <c r="AJ33" s="458">
        <f t="shared" si="17"/>
        <v>5.6410642839327799E-2</v>
      </c>
      <c r="AK33" s="458">
        <f t="shared" si="17"/>
        <v>6.0392627777655992E-2</v>
      </c>
      <c r="AL33" s="458">
        <f t="shared" si="17"/>
        <v>5.4007880192589917E-2</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0.11292407053246364</v>
      </c>
      <c r="AG34" s="459">
        <f t="shared" ref="AG34:AP36" si="18">IFERROR(IF(G23/AG26&gt;1,1,G23/AG26),0)</f>
        <v>0.20213017741150333</v>
      </c>
      <c r="AH34" s="459">
        <f t="shared" si="18"/>
        <v>0.25297188960068046</v>
      </c>
      <c r="AI34" s="459">
        <f t="shared" si="18"/>
        <v>0.22889401874342571</v>
      </c>
      <c r="AJ34" s="459">
        <f t="shared" si="18"/>
        <v>0.1481160065571554</v>
      </c>
      <c r="AK34" s="459">
        <f t="shared" si="18"/>
        <v>0.25614344367984682</v>
      </c>
      <c r="AL34" s="459">
        <f t="shared" si="18"/>
        <v>0.20722224049845181</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3.6270255240300107E-2</v>
      </c>
      <c r="AG37" s="460">
        <f t="shared" ref="AG37:AP37" si="21">IFERROR(IF(G26/AG29&gt;1,1,G26/AG29),0)</f>
        <v>4.4735656686891785E-2</v>
      </c>
      <c r="AH37" s="460">
        <f t="shared" si="21"/>
        <v>4.266647416346718E-2</v>
      </c>
      <c r="AI37" s="460">
        <f t="shared" si="21"/>
        <v>4.5548201819452211E-2</v>
      </c>
      <c r="AJ37" s="460">
        <f t="shared" si="21"/>
        <v>4.362426565583033E-2</v>
      </c>
      <c r="AK37" s="460">
        <f t="shared" si="21"/>
        <v>6.2176752746460749E-2</v>
      </c>
      <c r="AL37" s="460">
        <f t="shared" si="21"/>
        <v>0.15651072945448516</v>
      </c>
      <c r="AM37" s="460">
        <f t="shared" si="21"/>
        <v>0.18401177378343606</v>
      </c>
      <c r="AN37" s="460">
        <f t="shared" si="21"/>
        <v>0.21260933995995296</v>
      </c>
      <c r="AO37" s="460">
        <f t="shared" si="21"/>
        <v>0.23188210523106395</v>
      </c>
      <c r="AP37" s="460">
        <f t="shared" si="21"/>
        <v>0.204980767096203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10.461</v>
      </c>
      <c r="BG40" s="952">
        <f t="shared" ref="BG40:BG51" si="22">BF40/BE40</f>
        <v>10.461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1.0584833880306239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1.992</v>
      </c>
      <c r="BG43" s="952">
        <f t="shared" si="22"/>
        <v>1.992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0.4834671968946504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2.8029999999999999</v>
      </c>
      <c r="BG44" s="952">
        <f t="shared" si="22"/>
        <v>2.8029999999999999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0.57400540260634658</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2.6840000000000002</v>
      </c>
      <c r="BG49" s="952">
        <f t="shared" si="22"/>
        <v>2.6840000000000002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0.31429564073210864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10.364000000000001</v>
      </c>
      <c r="BG50" s="952">
        <f t="shared" si="22"/>
        <v>5.1820000000000004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0.93474794328277355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78.222999999999999</v>
      </c>
      <c r="BG52" s="952">
        <f t="shared" ref="BG52" si="26">BF52/BE52</f>
        <v>39.111499999999999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1.4665499240005651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28.381</v>
      </c>
      <c r="G55" s="885">
        <f t="shared" ref="G55:P55" si="32">SUM(G56,G57,G60,G61,G62,G63,G64,G65,)</f>
        <v>36.384999999999998</v>
      </c>
      <c r="H55" s="885">
        <f t="shared" si="32"/>
        <v>37.119999999999997</v>
      </c>
      <c r="I55" s="885">
        <f t="shared" si="32"/>
        <v>35.073</v>
      </c>
      <c r="J55" s="885">
        <f t="shared" si="32"/>
        <v>35.533000000000001</v>
      </c>
      <c r="K55" s="885">
        <f t="shared" si="32"/>
        <v>38.537999999999997</v>
      </c>
      <c r="L55" s="885">
        <f t="shared" si="32"/>
        <v>93.545000000000002</v>
      </c>
      <c r="M55" s="885">
        <f t="shared" si="32"/>
        <v>106.69800000000001</v>
      </c>
      <c r="N55" s="885">
        <f t="shared" si="32"/>
        <v>119.279</v>
      </c>
      <c r="O55" s="885">
        <f t="shared" si="32"/>
        <v>110.176</v>
      </c>
      <c r="P55" s="886">
        <f t="shared" si="32"/>
        <v>106.527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28.381</v>
      </c>
      <c r="G56" s="887">
        <f>IFERROR(VLOOKUP(年度マスタ!$K$4&amp;"_"&amp;G$54,データシート1!$A:$CE,MATCH("bc_"&amp;$C56,データシート1!$A$1:$CE$1,0),0),0)</f>
        <v>36.384999999999998</v>
      </c>
      <c r="H56" s="887">
        <f>IFERROR(VLOOKUP(年度マスタ!$K$4&amp;"_"&amp;H$54,データシート1!$A:$CE,MATCH("bc_"&amp;$C56,データシート1!$A$1:$CE$1,0),0),0)</f>
        <v>37.119999999999997</v>
      </c>
      <c r="I56" s="887">
        <f>IFERROR(VLOOKUP(年度マスタ!$K$4&amp;"_"&amp;I$54,データシート1!$A:$CE,MATCH("bc_"&amp;$C56,データシート1!$A$1:$CE$1,0),0),0)</f>
        <v>35.073</v>
      </c>
      <c r="J56" s="887">
        <f>IFERROR(VLOOKUP(年度マスタ!$K$4&amp;"_"&amp;J$54,データシート1!$A:$CE,MATCH("bc_"&amp;$C56,データシート1!$A$1:$CE$1,0),0),0)</f>
        <v>35.533000000000001</v>
      </c>
      <c r="K56" s="887">
        <f>IFERROR(VLOOKUP(年度マスタ!$K$4&amp;"_"&amp;K$54,データシート1!$A:$CE,MATCH("bc_"&amp;$C56,データシート1!$A$1:$CE$1,0),0),0)</f>
        <v>38.537999999999997</v>
      </c>
      <c r="L56" s="887">
        <f>IFERROR(VLOOKUP(年度マスタ!$K$4&amp;"_"&amp;L$54,データシート1!$A:$CE,MATCH("bc_"&amp;$C56,データシート1!$A$1:$CE$1,0),0),0)</f>
        <v>38.274999999999999</v>
      </c>
      <c r="M56" s="887">
        <f>IFERROR(VLOOKUP(年度マスタ!$K$4&amp;"_"&amp;M$54,データシート1!$A:$CE,MATCH("bc_"&amp;$C56,データシート1!$A$1:$CE$1,0),0),0)</f>
        <v>34.875999999999998</v>
      </c>
      <c r="N56" s="887">
        <f>IFERROR(VLOOKUP(年度マスタ!$K$4&amp;"_"&amp;N$54,データシート1!$A:$CE,MATCH("bc_"&amp;$C56,データシート1!$A$1:$CE$1,0),0),0)</f>
        <v>34.133000000000003</v>
      </c>
      <c r="O56" s="887">
        <f>IFERROR(VLOOKUP(年度マスタ!$K$4&amp;"_"&amp;O$54,データシート1!$A:$CE,MATCH("bc_"&amp;$C56,データシート1!$A$1:$CE$1,0),0),0)</f>
        <v>30.733000000000001</v>
      </c>
      <c r="P56" s="888">
        <f>IFERROR(VLOOKUP(年度マスタ!$K$4&amp;"_"&amp;P$54,データシート1!$A:$CE,MATCH("bc_"&amp;$C56,データシート1!$A$1:$CE$1,0),0),0)</f>
        <v>30.66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55.27</v>
      </c>
      <c r="M57" s="887">
        <f t="shared" si="35"/>
        <v>71.822000000000003</v>
      </c>
      <c r="N57" s="887">
        <f t="shared" si="35"/>
        <v>85.146000000000001</v>
      </c>
      <c r="O57" s="887">
        <f t="shared" si="35"/>
        <v>79.442999999999998</v>
      </c>
      <c r="P57" s="888">
        <f>SUM(P58:P59)</f>
        <v>75.867000000000004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55.27</v>
      </c>
      <c r="M59" s="889">
        <f>IFERROR(VLOOKUP(年度マスタ!$K$4&amp;"_"&amp;M$54,データシート1!$A:$CE,MATCH("bc_"&amp;$C59,データシート1!$A$1:$CE$1,0),0),0)</f>
        <v>71.822000000000003</v>
      </c>
      <c r="N59" s="889">
        <f>IFERROR(VLOOKUP(年度マスタ!$K$4&amp;"_"&amp;N$54,データシート1!$A:$CE,MATCH("bc_"&amp;$C59,データシート1!$A$1:$CE$1,0),0),0)</f>
        <v>85.146000000000001</v>
      </c>
      <c r="O59" s="889">
        <f>IFERROR(VLOOKUP(年度マスタ!$K$4&amp;"_"&amp;O$54,データシート1!$A:$CE,MATCH("bc_"&amp;$C59,データシート1!$A$1:$CE$1,0),0),0)</f>
        <v>79.442999999999998</v>
      </c>
      <c r="P59" s="890">
        <f>IFERROR(VLOOKUP(年度マスタ!$K$4&amp;"_"&amp;P$54,データシート1!$A:$CE,MATCH("bc_"&amp;$C59,データシート1!$A$1:$CE$1,0),0),0)</f>
        <v>75.867000000000004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杉並区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14395.3</v>
      </c>
      <c r="K6" s="619">
        <f>VLOOKUP(年度マスタ!$K$4&amp;"_"&amp;K$5,データシート1!$A:$BT,MATCH("cb_"&amp;$G6,データシート1!$A$1:$BT$1,0),0)</f>
        <v>15376.4</v>
      </c>
      <c r="L6" s="619">
        <f>VLOOKUP(年度マスタ!$K$4&amp;"_"&amp;L$5,データシート1!$A:$BT,MATCH("cb_"&amp;$G6,データシート1!$A$1:$BT$1,0),0)</f>
        <v>16175.9</v>
      </c>
      <c r="M6" s="619">
        <f>VLOOKUP(年度マスタ!$K$4&amp;"_"&amp;M$5,データシート1!$A:$BT,MATCH("cb_"&amp;$G6,データシート1!$A$1:$BT$1,0),0)</f>
        <v>17014.100000000002</v>
      </c>
      <c r="N6" s="619">
        <f>VLOOKUP(年度マスタ!$K$4&amp;"_"&amp;N$5,データシート1!$A:$BT,MATCH("cb_"&amp;$G6,データシート1!$A$1:$BT$1,0),0)</f>
        <v>17875.599999999991</v>
      </c>
      <c r="O6" s="619">
        <f>VLOOKUP(年度マスタ!$K$4&amp;"_"&amp;O$5,データシート1!$A:$BT,MATCH("cb_"&amp;$G6,データシート1!$A$1:$BT$1,0),0)</f>
        <v>18938.29999999993</v>
      </c>
      <c r="P6" s="619">
        <f>VLOOKUP(年度マスタ!$K$4&amp;"_"&amp;P$5,データシート1!$A:$BT,MATCH("cb_"&amp;$G6,データシート1!$A$1:$BT$1,0),0)</f>
        <v>20377.999999999942</v>
      </c>
      <c r="Q6" s="619">
        <f>VLOOKUP(年度マスタ!$K$4&amp;"_"&amp;Q$5,データシート1!$A:$BT,MATCH("cb_"&amp;$G6,データシート1!$A$1:$BT$1,0),0)</f>
        <v>22252.199999999961</v>
      </c>
      <c r="R6" s="633">
        <f>VLOOKUP(年度マスタ!$K$4&amp;"_"&amp;R$5,データシート1!$A:$BT,MATCH("cb_"&amp;$G6,データシート1!$A$1:$BT$1,0),0)</f>
        <v>25324.599999999955</v>
      </c>
      <c r="S6" s="568"/>
      <c r="T6" s="190"/>
      <c r="U6" s="581"/>
      <c r="V6" s="195"/>
      <c r="W6" s="195"/>
      <c r="X6" s="195"/>
      <c r="Y6" s="196" t="s">
        <v>372</v>
      </c>
      <c r="Z6" s="663" t="s">
        <v>373</v>
      </c>
      <c r="AA6" s="663"/>
      <c r="AB6" s="663"/>
      <c r="AC6" s="664">
        <f>SUM(AC7:AC8)</f>
        <v>808552</v>
      </c>
      <c r="AD6" s="664">
        <f>SUM(AD7:AD8)</f>
        <v>1084332.784</v>
      </c>
      <c r="AE6" s="665">
        <f>$AD6*3600/100000000</f>
        <v>39.035980223999999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2285.4</v>
      </c>
      <c r="K7" s="617">
        <f>VLOOKUP(年度マスタ!$K$4&amp;"_"&amp;K$5,データシート1!$A:$BT,MATCH("cb_"&amp;$G7,データシート1!$A$1:$BT$1,0),0)</f>
        <v>2937.8</v>
      </c>
      <c r="L7" s="617">
        <f>VLOOKUP(年度マスタ!$K$4&amp;"_"&amp;L$5,データシート1!$A:$BT,MATCH("cb_"&amp;$G7,データシート1!$A$1:$BT$1,0),0)</f>
        <v>3133.7000000000012</v>
      </c>
      <c r="M7" s="617">
        <f>VLOOKUP(年度マスタ!$K$4&amp;"_"&amp;M$5,データシート1!$A:$BT,MATCH("cb_"&amp;$G7,データシート1!$A$1:$BT$1,0),0)</f>
        <v>3596.4</v>
      </c>
      <c r="N7" s="617">
        <f>VLOOKUP(年度マスタ!$K$4&amp;"_"&amp;N$5,データシート1!$A:$BT,MATCH("cb_"&amp;$G7,データシート1!$A$1:$BT$1,0),0)</f>
        <v>4030.1000000000008</v>
      </c>
      <c r="O7" s="617">
        <f>VLOOKUP(年度マスタ!$K$4&amp;"_"&amp;O$5,データシート1!$A:$BT,MATCH("cb_"&amp;$G7,データシート1!$A$1:$BT$1,0),0)</f>
        <v>4062</v>
      </c>
      <c r="P7" s="617">
        <f>VLOOKUP(年度マスタ!$K$4&amp;"_"&amp;P$5,データシート1!$A:$BT,MATCH("cb_"&amp;$G7,データシート1!$A$1:$BT$1,0),0)</f>
        <v>4096.2</v>
      </c>
      <c r="Q7" s="617">
        <f>VLOOKUP(年度マスタ!$K$4&amp;"_"&amp;Q$5,データシート1!$A:$BT,MATCH("cb_"&amp;$G7,データシート1!$A$1:$BT$1,0),0)</f>
        <v>4095.9999999999995</v>
      </c>
      <c r="R7" s="634">
        <f>VLOOKUP(年度マスタ!$K$4&amp;"_"&amp;R$5,データシート1!$A:$BT,MATCH("cb_"&amp;$G7,データシート1!$A$1:$BT$1,0),0)</f>
        <v>4095.9999999999995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801264</v>
      </c>
      <c r="AD7" s="1022">
        <f>VLOOKUP(年度マスタ!$K$4&amp;"_"&amp;年度マスタ!$K$9,データシート3!A:AB,MATCH("ea_"&amp;$Y7&amp;"_年間発電",データシート3!$A$1:$AB$1,0),0)/10^3</f>
        <v>1074647.642</v>
      </c>
      <c r="AE7" s="554">
        <f t="shared" ref="AE7:AE16" si="0">$AD7*3600/100000000</f>
        <v>38.687315112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7288</v>
      </c>
      <c r="AD8" s="1022">
        <f>VLOOKUP(年度マスタ!$K$4&amp;"_"&amp;年度マスタ!$K$9,データシート3!A:AB,MATCH("ea_"&amp;$Y8&amp;"_年間発電",データシート3!$A$1:$AB$1,0),0)/10^3</f>
        <v>9685.141999999998</v>
      </c>
      <c r="AE8" s="554">
        <f t="shared" si="0"/>
        <v>0.34866511199999994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12100</v>
      </c>
      <c r="N11" s="654">
        <f>VLOOKUP(年度マスタ!$K$4&amp;"_"&amp;N$5,データシート1!$A:$BT,MATCH("cb_"&amp;$G11,データシート1!$A$1:$BT$1,0),0)</f>
        <v>12100</v>
      </c>
      <c r="O11" s="654">
        <f>VLOOKUP(年度マスタ!$K$4&amp;"_"&amp;O$5,データシート1!$A:$BT,MATCH("cb_"&amp;$G11,データシート1!$A$1:$BT$1,0),0)</f>
        <v>12100</v>
      </c>
      <c r="P11" s="654">
        <f>VLOOKUP(年度マスタ!$K$4&amp;"_"&amp;P$5,データシート1!$A:$BT,MATCH("cb_"&amp;$G11,データシート1!$A$1:$BT$1,0),0)</f>
        <v>12100</v>
      </c>
      <c r="Q11" s="654">
        <f>VLOOKUP(年度マスタ!$K$4&amp;"_"&amp;Q$5,データシート1!$A:$BT,MATCH("cb_"&amp;$G11,データシート1!$A$1:$BT$1,0),0)</f>
        <v>12100</v>
      </c>
      <c r="R11" s="655">
        <f>VLOOKUP(年度マスタ!$K$4&amp;"_"&amp;R$5,データシート1!$A:$BT,MATCH("cb_"&amp;$G11,データシート1!$A$1:$BT$1,0),0)</f>
        <v>12100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16680.7</v>
      </c>
      <c r="K12" s="651">
        <f t="shared" ref="K12:Q12" si="1">SUM(K6:K11)</f>
        <v>18314.2</v>
      </c>
      <c r="L12" s="651">
        <f t="shared" si="1"/>
        <v>19309.600000000002</v>
      </c>
      <c r="M12" s="651">
        <f t="shared" si="1"/>
        <v>32710.500000000004</v>
      </c>
      <c r="N12" s="651">
        <f t="shared" si="1"/>
        <v>34005.699999999997</v>
      </c>
      <c r="O12" s="651">
        <f t="shared" si="1"/>
        <v>35100.29999999993</v>
      </c>
      <c r="P12" s="651">
        <f t="shared" si="1"/>
        <v>36574.199999999939</v>
      </c>
      <c r="Q12" s="651">
        <f t="shared" si="1"/>
        <v>38448.199999999961</v>
      </c>
      <c r="R12" s="652">
        <f t="shared" ref="R12" si="2">SUM(R6:R11)</f>
        <v>41520.599999999955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v>
      </c>
      <c r="AD13" s="666">
        <f>SUM(AD14:AD16)</f>
        <v>103.753</v>
      </c>
      <c r="AE13" s="667">
        <f t="shared" si="0"/>
        <v>3.735108E-3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17</v>
      </c>
      <c r="AD16" s="1022">
        <f>VLOOKUP(年度マスタ!$K$4&amp;"_"&amp;年度マスタ!$K$9,データシート3!A:AB,MATCH("ea_"&amp;$Y16&amp;"_年間発電",データシート3!$A$1:$AB$1,0),0)/10^3</f>
        <v>103.753</v>
      </c>
      <c r="AE16" s="554">
        <f t="shared" si="0"/>
        <v>3.735108E-3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23.976471889999999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115.89393887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17276.087436000002</v>
      </c>
      <c r="K19" s="615">
        <f>K6*別紙!$C5/100*別紙!$E5/10^3</f>
        <v>18453.525168</v>
      </c>
      <c r="L19" s="615">
        <f>L6*別紙!$C5/100*別紙!$E5/10^3</f>
        <v>19413.021107999994</v>
      </c>
      <c r="M19" s="615">
        <f>M6*別紙!$C5/100*別紙!$E5/10^3</f>
        <v>20418.961692000001</v>
      </c>
      <c r="N19" s="615">
        <f>N6*別紙!$C5/100*別紙!$E5/10^3</f>
        <v>21452.865071999986</v>
      </c>
      <c r="O19" s="615">
        <f>O6*別紙!$C5/100*別紙!$E5/10^3</f>
        <v>22728.232595999914</v>
      </c>
      <c r="P19" s="615">
        <f>P6*別紙!$C5/100*別紙!$E5/10^3</f>
        <v>24456.045359999924</v>
      </c>
      <c r="Q19" s="615">
        <f>Q6*別紙!$C5/100*別紙!$E5/10^3</f>
        <v>26705.310263999949</v>
      </c>
      <c r="R19" s="639">
        <f>R6*別紙!$C5/100*別紙!$E5/10^3</f>
        <v>30392.558951999948</v>
      </c>
      <c r="S19" s="572"/>
      <c r="T19" s="191"/>
      <c r="U19" s="588"/>
      <c r="W19" s="201"/>
      <c r="X19" s="201"/>
      <c r="Y19" s="173"/>
      <c r="Z19" s="628" t="s">
        <v>389</v>
      </c>
      <c r="AA19" s="671"/>
      <c r="AB19" s="672"/>
      <c r="AC19" s="673">
        <f>SUM($AC$6,$AC$9,$AC$10,$AC$13)</f>
        <v>808569</v>
      </c>
      <c r="AD19" s="673">
        <f>SUM($AD$6,$AD$9,$AD$10,$AD$13)</f>
        <v>1084436.537</v>
      </c>
      <c r="AE19" s="674">
        <f>SUM($AE$6,$AE$9,$AE$10,$AE$13,$AE$17,$AE$18)</f>
        <v>178.91012609199998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3023.0357039999999</v>
      </c>
      <c r="K20" s="617">
        <f>K7*別紙!$C6/100*別紙!$E6/10^3</f>
        <v>3886.0043279999995</v>
      </c>
      <c r="L20" s="617">
        <f>L7*別紙!$C6/100*別紙!$E6/10^3</f>
        <v>4145.1330120000011</v>
      </c>
      <c r="M20" s="617">
        <f>M7*別紙!$C6/100*別紙!$E6/10^3</f>
        <v>4757.1740639999989</v>
      </c>
      <c r="N20" s="617">
        <f>N7*別紙!$C6/100*別紙!$E6/10^3</f>
        <v>5330.8550760000007</v>
      </c>
      <c r="O20" s="617">
        <f>O7*別紙!$C6/100*別紙!$E6/10^3</f>
        <v>5373.0511200000001</v>
      </c>
      <c r="P20" s="617">
        <f>P7*別紙!$C6/100*別紙!$E6/10^3</f>
        <v>5418.2895119999994</v>
      </c>
      <c r="Q20" s="617">
        <f>Q7*別紙!$C6/100*別紙!$E6/10^3</f>
        <v>5418.0249599999988</v>
      </c>
      <c r="R20" s="634">
        <f>R7*別紙!$C6/100*別紙!$E6/10^3</f>
        <v>5418.0249599999988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84796.800000000003</v>
      </c>
      <c r="N24" s="654">
        <f>N11*別紙!$C10/100*別紙!$E10/10^3</f>
        <v>84796.800000000003</v>
      </c>
      <c r="O24" s="654">
        <f>O11*別紙!$C10/100*別紙!$E10/10^3</f>
        <v>84796.800000000003</v>
      </c>
      <c r="P24" s="654">
        <f>P11*別紙!$C10/100*別紙!$E10/10^3</f>
        <v>84796.800000000003</v>
      </c>
      <c r="Q24" s="654">
        <f>Q11*別紙!$C10/100*別紙!$E10/10^3</f>
        <v>84796.800000000003</v>
      </c>
      <c r="R24" s="655">
        <f>R11*別紙!$C10/100*別紙!$E10/10^3</f>
        <v>84796.800000000003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20299.123140000003</v>
      </c>
      <c r="K25" s="657">
        <f t="shared" si="3"/>
        <v>22339.529495999999</v>
      </c>
      <c r="L25" s="657">
        <f t="shared" si="3"/>
        <v>23558.154119999996</v>
      </c>
      <c r="M25" s="657">
        <f t="shared" si="3"/>
        <v>109972.93575600001</v>
      </c>
      <c r="N25" s="657">
        <f t="shared" si="3"/>
        <v>111580.52014799998</v>
      </c>
      <c r="O25" s="657">
        <f t="shared" si="3"/>
        <v>112898.08371599992</v>
      </c>
      <c r="P25" s="657">
        <f t="shared" si="3"/>
        <v>114671.13487199992</v>
      </c>
      <c r="Q25" s="657">
        <f t="shared" si="3"/>
        <v>116920.13522399995</v>
      </c>
      <c r="R25" s="658">
        <f t="shared" ref="R25" si="4">SUM(R19:R24)</f>
        <v>120607.38391199995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2255717.0119904159</v>
      </c>
      <c r="K26" s="654">
        <f>(VLOOKUP(年度マスタ!$K$4&amp;"_"&amp;K$18,データシート1!$A:$BT,MATCH("da_合計",データシート1!$A$1:$BT$1,0),0))/10^3</f>
        <v>2112110.7498780298</v>
      </c>
      <c r="L26" s="654">
        <f>(VLOOKUP(年度マスタ!$K$4&amp;"_"&amp;L$18,データシート1!$A:$BT,MATCH("da_合計",データシート1!$A$1:$BT$1,0),0))/10^3</f>
        <v>2261236.2768001119</v>
      </c>
      <c r="M26" s="654">
        <f>(VLOOKUP(年度マスタ!$K$4&amp;"_"&amp;M$18,データシート1!$A:$BT,MATCH("da_合計",データシート1!$A$1:$BT$1,0),0))/10^3</f>
        <v>2156236.0001700604</v>
      </c>
      <c r="N26" s="654">
        <f>(VLOOKUP(年度マスタ!$K$4&amp;"_"&amp;N$18,データシート1!$A:$BT,MATCH("da_合計",データシート1!$A$1:$BT$1,0),0))/10^3</f>
        <v>2143985.0200717701</v>
      </c>
      <c r="O26" s="654">
        <f>(VLOOKUP(年度マスタ!$K$4&amp;"_"&amp;O$18,データシート1!$A:$BT,MATCH("da_合計",データシート1!$A$1:$BT$1,0),0))/10^3</f>
        <v>2061652.8665256768</v>
      </c>
      <c r="P26" s="654">
        <f>(VLOOKUP(年度マスタ!$K$4&amp;"_"&amp;P$18,データシート1!$A:$BT,MATCH("da_合計",データシート1!$A$1:$BT$1,0),0))/10^3</f>
        <v>2080366.7458035708</v>
      </c>
      <c r="Q26" s="654">
        <f>(VLOOKUP(年度マスタ!$K$4&amp;"_"&amp;Q$18,データシート1!$A:$BT,MATCH("da_合計",データシート1!$A$1:$BT$1,0),0))/10^3</f>
        <v>2120140.5172384065</v>
      </c>
      <c r="R26" s="655">
        <f>Q26</f>
        <v>2120140.5172384065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8.9989670832372349E-3</v>
      </c>
      <c r="K27" s="839">
        <f t="shared" ref="K27:P27" si="5">K25/K26</f>
        <v>1.057687410439536E-2</v>
      </c>
      <c r="L27" s="839">
        <f t="shared" si="5"/>
        <v>1.0418262948327218E-2</v>
      </c>
      <c r="M27" s="839">
        <f t="shared" si="5"/>
        <v>5.1002272361340105E-2</v>
      </c>
      <c r="N27" s="839">
        <f t="shared" si="5"/>
        <v>5.2043516677306272E-2</v>
      </c>
      <c r="O27" s="839">
        <f t="shared" si="5"/>
        <v>5.4760956875469141E-2</v>
      </c>
      <c r="P27" s="839">
        <f t="shared" si="5"/>
        <v>5.5120634428189048E-2</v>
      </c>
      <c r="Q27" s="839">
        <f>Q25/Q26</f>
        <v>5.5147351920001288E-2</v>
      </c>
      <c r="R27" s="840">
        <f>R25/R26</f>
        <v>5.6886504895013915E-2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5.6886504895013915E-2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0.51149276577787173</v>
      </c>
      <c r="AA52" s="173"/>
      <c r="AB52" s="678" t="s">
        <v>413</v>
      </c>
      <c r="AC52" s="679">
        <f>$AD6</f>
        <v>1084332.784</v>
      </c>
      <c r="AD52" s="680">
        <f>R19+R20</f>
        <v>35810.583911999944</v>
      </c>
      <c r="AE52" s="681">
        <f t="shared" ref="AE52:AE54" si="6">IFERROR(AD52/AC52,"-")</f>
        <v>3.3025455321841438E-2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1035703.9802384065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3872</v>
      </c>
      <c r="AK54" s="443">
        <f>VLOOKUP(年度マスタ!$K$4&amp;"_"&amp;AK$53,データシート1!$A$1:$BT$2000,MATCH("ca_太陽光発電（10kW未満）",データシート1!$A$1:$BT$1,0),0)</f>
        <v>4100</v>
      </c>
      <c r="AL54" s="443">
        <f>VLOOKUP(年度マスタ!$K$4&amp;"_"&amp;AL$53,データシート1!$A$1:$BT$2000,MATCH("ca_太陽光発電（10kW未満）",データシート1!$A$1:$BT$1,0),0)</f>
        <v>4283</v>
      </c>
      <c r="AM54" s="443">
        <f>VLOOKUP(年度マスタ!$K$4&amp;"_"&amp;AM$53,データシート1!$A$1:$BT$2000,MATCH("ca_太陽光発電（10kW未満）",データシート1!$A$1:$BT$1,0),0)</f>
        <v>4473</v>
      </c>
      <c r="AN54" s="443">
        <f>VLOOKUP(年度マスタ!$K$4&amp;"_"&amp;AN$53,データシート1!$A$1:$BT$2000,MATCH("ca_太陽光発電（10kW未満）",データシート1!$A$1:$BT$1,0),0)</f>
        <v>4675</v>
      </c>
      <c r="AO54" s="443">
        <f>VLOOKUP(年度マスタ!$K$4&amp;"_"&amp;AO$53,データシート1!$A$1:$BT$2000,MATCH("ca_太陽光発電（10kW未満）",データシート1!$A$1:$BT$1,0),0)</f>
        <v>4903</v>
      </c>
      <c r="AP54" s="443">
        <f>VLOOKUP(年度マスタ!$K$4&amp;"_"&amp;AP$53,データシート1!$A$1:$BT$2000,MATCH("ca_太陽光発電（10kW未満）",データシート1!$A$1:$BT$1,0),0)</f>
        <v>5244</v>
      </c>
      <c r="AQ54" s="443">
        <f>VLOOKUP(年度マスタ!$K$4&amp;"_"&amp;AQ$53,データシート1!$A$1:$BT$2000,MATCH("ca_太陽光発電（10kW未満）",データシート1!$A$1:$BT$1,0),0)</f>
        <v>5726</v>
      </c>
      <c r="AR54" s="443">
        <f>VLOOKUP(年度マスタ!$K$4&amp;"_"&amp;AR$53,データシート1!$A$1:$BT$2000,MATCH("ca_太陽光発電（10kW未満）",データシート1!$A$1:$BT$1,0),0)</f>
        <v>6486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103.753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杉並区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杉並区</v>
      </c>
      <c r="AZ12" s="1023" t="str">
        <f>年度マスタ!$K4</f>
        <v>13115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杉並区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杉並区</v>
      </c>
      <c r="AZ4" s="1038" t="str">
        <f>年度マスタ!$K4</f>
        <v>13115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杉並区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6</v>
      </c>
      <c r="K7" s="702">
        <f t="shared" si="0"/>
        <v>6</v>
      </c>
      <c r="L7" s="702">
        <f t="shared" si="0"/>
        <v>7</v>
      </c>
      <c r="M7" s="702">
        <f t="shared" si="0"/>
        <v>8</v>
      </c>
      <c r="N7" s="702">
        <f t="shared" si="0"/>
        <v>7</v>
      </c>
      <c r="O7" s="702">
        <f>SUM(O8:O13)</f>
        <v>8</v>
      </c>
      <c r="P7" s="702">
        <f t="shared" si="0"/>
        <v>8</v>
      </c>
      <c r="Q7" s="703">
        <f>SUM(Q8:Q13)</f>
        <v>8</v>
      </c>
      <c r="R7" s="909">
        <f t="shared" si="0"/>
        <v>28.381</v>
      </c>
      <c r="S7" s="910">
        <f t="shared" si="0"/>
        <v>36.384999999999998</v>
      </c>
      <c r="T7" s="910">
        <f t="shared" si="0"/>
        <v>37.119999999999997</v>
      </c>
      <c r="U7" s="910">
        <f t="shared" si="0"/>
        <v>35.073</v>
      </c>
      <c r="V7" s="910">
        <f t="shared" si="0"/>
        <v>35.533000000000001</v>
      </c>
      <c r="W7" s="910">
        <f t="shared" si="0"/>
        <v>38.538000000000004</v>
      </c>
      <c r="X7" s="910">
        <f t="shared" si="0"/>
        <v>93.545000000000002</v>
      </c>
      <c r="Y7" s="910">
        <f t="shared" si="0"/>
        <v>106.69800000000001</v>
      </c>
      <c r="Z7" s="910">
        <f>SUM(Z8:Z13)</f>
        <v>119.279</v>
      </c>
      <c r="AA7" s="910">
        <f>SUM(AA8:AA13)</f>
        <v>110.17599999999999</v>
      </c>
      <c r="AB7" s="911">
        <f t="shared" si="0"/>
        <v>106.527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2.375</v>
      </c>
      <c r="S10" s="916">
        <f>VLOOKUP($D$3&amp;"_"&amp;S$3,データシート1!$A:$BU,MATCH($R$2&amp;"_"&amp;$C10,データシート1!$A$1:$BU$1,0),0)</f>
        <v>2.6120000000000001</v>
      </c>
      <c r="T10" s="916">
        <f>VLOOKUP($D$3&amp;"_"&amp;T$3,データシート1!$A:$BU,MATCH($R$2&amp;"_"&amp;$C10,データシート1!$A$1:$BU$1,0),0)</f>
        <v>2.847</v>
      </c>
      <c r="U10" s="916">
        <f>VLOOKUP($D$3&amp;"_"&amp;U$3,データシート1!$A:$BU,MATCH($R$2&amp;"_"&amp;$C10,データシート1!$A$1:$BU$1,0),0)</f>
        <v>2.7029999999999998</v>
      </c>
      <c r="V10" s="916">
        <f>VLOOKUP($D$3&amp;"_"&amp;V$3,データシート1!$A:$BU,MATCH($R$2&amp;"_"&amp;$C10,データシート1!$A$1:$BU$1,0),0)</f>
        <v>2.548</v>
      </c>
      <c r="W10" s="916">
        <f>VLOOKUP($D$3&amp;"_"&amp;W$3,データシート1!$A:$BU,MATCH($R$2&amp;"_"&amp;$C10,データシート1!$A$1:$BU$1,0),0)</f>
        <v>2.3260000000000001</v>
      </c>
      <c r="X10" s="916">
        <f>VLOOKUP($D$3&amp;"_"&amp;X$3,データシート1!$A:$BU,MATCH($R$2&amp;"_"&amp;$C10,データシート1!$A$1:$BU$1,0),0)</f>
        <v>2.0960000000000001</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6</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26.006</v>
      </c>
      <c r="S11" s="916">
        <f>VLOOKUP($D$3&amp;"_"&amp;S$3,データシート1!$A:$BU,MATCH($R$2&amp;"_"&amp;$C11,データシート1!$A$1:$BU$1,0),0)</f>
        <v>33.772999999999996</v>
      </c>
      <c r="T11" s="916">
        <f>VLOOKUP($D$3&amp;"_"&amp;T$3,データシート1!$A:$BU,MATCH($R$2&amp;"_"&amp;$C11,データシート1!$A$1:$BU$1,0),0)</f>
        <v>34.272999999999996</v>
      </c>
      <c r="U11" s="916">
        <f>VLOOKUP($D$3&amp;"_"&amp;U$3,データシート1!$A:$BU,MATCH($R$2&amp;"_"&amp;$C11,データシート1!$A$1:$BU$1,0),0)</f>
        <v>32.369999999999997</v>
      </c>
      <c r="V11" s="916">
        <f>VLOOKUP($D$3&amp;"_"&amp;V$3,データシート1!$A:$BU,MATCH($R$2&amp;"_"&amp;$C11,データシート1!$A$1:$BU$1,0),0)</f>
        <v>32.984999999999999</v>
      </c>
      <c r="W11" s="916">
        <f>VLOOKUP($D$3&amp;"_"&amp;W$3,データシート1!$A:$BU,MATCH($R$2&amp;"_"&amp;$C11,データシート1!$A$1:$BU$1,0),0)</f>
        <v>36.212000000000003</v>
      </c>
      <c r="X11" s="916">
        <f>VLOOKUP($D$3&amp;"_"&amp;X$3,データシート1!$A:$BU,MATCH($R$2&amp;"_"&amp;$C11,データシート1!$A$1:$BU$1,0),0)</f>
        <v>91.448999999999998</v>
      </c>
      <c r="Y11" s="916">
        <f>VLOOKUP($D$3&amp;"_"&amp;Y$3,データシート1!$A:$BU,MATCH($R$2&amp;"_"&amp;$C11,データシート1!$A$1:$BU$1,0),0)</f>
        <v>106.69800000000001</v>
      </c>
      <c r="Z11" s="916">
        <f>VLOOKUP($D$3&amp;"_"&amp;Z$3,データシート1!$A:$BU,MATCH($R$2&amp;"_"&amp;$C11,データシート1!$A$1:$BU$1,0),0)</f>
        <v>119.279</v>
      </c>
      <c r="AA11" s="916">
        <f>VLOOKUP($D$3&amp;"_"&amp;AA$3,データシート1!$A:$BU,MATCH($R$2&amp;"_"&amp;$C11,データシート1!$A$1:$BU$1,0),0)</f>
        <v>110.17599999999999</v>
      </c>
      <c r="AB11" s="917">
        <f>VLOOKUP($D$3&amp;"_"&amp;AB$3,データシート1!$A:$BU,MATCH($R$2&amp;"_"&amp;$C11,データシート1!$A$1:$BU$1,0),0)</f>
        <v>106.527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2.375</v>
      </c>
      <c r="S26" s="925">
        <f>VLOOKUP($D$3&amp;"_"&amp;S$3,データシート2!$A:$SI,MATCH($R$2&amp;"_"&amp;$B26,データシート2!$A$1:$SI$1,0),0)</f>
        <v>2.6120000000000001</v>
      </c>
      <c r="T26" s="925">
        <f>VLOOKUP($D$3&amp;"_"&amp;T$3,データシート2!$A:$SI,MATCH($R$2&amp;"_"&amp;$B26,データシート2!$A$1:$SI$1,0),0)</f>
        <v>2.847</v>
      </c>
      <c r="U26" s="925">
        <f>VLOOKUP($D$3&amp;"_"&amp;U$3,データシート2!$A:$SI,MATCH($R$2&amp;"_"&amp;$B26,データシート2!$A$1:$SI$1,0),0)</f>
        <v>2.7029999999999998</v>
      </c>
      <c r="V26" s="925">
        <f>VLOOKUP($D$3&amp;"_"&amp;V$3,データシート2!$A:$SI,MATCH($R$2&amp;"_"&amp;$B26,データシート2!$A$1:$SI$1,0),0)</f>
        <v>2.548</v>
      </c>
      <c r="W26" s="925">
        <f>VLOOKUP($D$3&amp;"_"&amp;W$3,データシート2!$A:$SI,MATCH($R$2&amp;"_"&amp;$B26,データシート2!$A$1:$SI$1,0),0)</f>
        <v>2.3260000000000001</v>
      </c>
      <c r="X26" s="925">
        <f>VLOOKUP($D$3&amp;"_"&amp;X$3,データシート2!$A:$SI,MATCH($R$2&amp;"_"&amp;$B26,データシート2!$A$1:$SI$1,0),0)</f>
        <v>2.0960000000000001</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2.375</v>
      </c>
      <c r="S50" s="938">
        <f>VLOOKUP($D$3&amp;"_"&amp;S$3,データシート2!$A:$SI,MATCH($R$2&amp;"_"&amp;$C50,データシート2!$A$1:$SI$1,0),0)</f>
        <v>2.6120000000000001</v>
      </c>
      <c r="T50" s="938">
        <f>VLOOKUP($D$3&amp;"_"&amp;T$3,データシート2!$A:$SI,MATCH($R$2&amp;"_"&amp;$C50,データシート2!$A$1:$SI$1,0),0)</f>
        <v>2.847</v>
      </c>
      <c r="U50" s="938">
        <f>VLOOKUP($D$3&amp;"_"&amp;U$3,データシート2!$A:$SI,MATCH($R$2&amp;"_"&amp;$C50,データシート2!$A$1:$SI$1,0),0)</f>
        <v>2.7029999999999998</v>
      </c>
      <c r="V50" s="938">
        <f>VLOOKUP($D$3&amp;"_"&amp;V$3,データシート2!$A:$SI,MATCH($R$2&amp;"_"&amp;$C50,データシート2!$A$1:$SI$1,0),0)</f>
        <v>2.548</v>
      </c>
      <c r="W50" s="938">
        <f>VLOOKUP($D$3&amp;"_"&amp;W$3,データシート2!$A:$SI,MATCH($R$2&amp;"_"&amp;$C50,データシート2!$A$1:$SI$1,0),0)</f>
        <v>2.3260000000000001</v>
      </c>
      <c r="X50" s="938">
        <f>VLOOKUP($D$3&amp;"_"&amp;X$3,データシート2!$A:$SI,MATCH($R$2&amp;"_"&amp;$C50,データシート2!$A$1:$SI$1,0),0)</f>
        <v>2.0960000000000001</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11.73</v>
      </c>
      <c r="S53" s="925">
        <f>VLOOKUP($D$3&amp;"_"&amp;S$3,データシート2!$A:$SI,MATCH($R$2&amp;"_"&amp;$B53,データシート2!$A$1:$SI$1,0),0)</f>
        <v>11.73</v>
      </c>
      <c r="T53" s="925">
        <f>VLOOKUP($D$3&amp;"_"&amp;T$3,データシート2!$A:$SI,MATCH($R$2&amp;"_"&amp;$B53,データシート2!$A$1:$SI$1,0),0)</f>
        <v>14.131</v>
      </c>
      <c r="U53" s="925">
        <f>VLOOKUP($D$3&amp;"_"&amp;U$3,データシート2!$A:$SI,MATCH($R$2&amp;"_"&amp;$B53,データシート2!$A$1:$SI$1,0),0)</f>
        <v>14.935</v>
      </c>
      <c r="V53" s="925">
        <f>VLOOKUP($D$3&amp;"_"&amp;V$3,データシート2!$A:$SI,MATCH($R$2&amp;"_"&amp;$B53,データシート2!$A$1:$SI$1,0),0)</f>
        <v>15.257</v>
      </c>
      <c r="W53" s="925">
        <f>VLOOKUP($D$3&amp;"_"&amp;W$3,データシート2!$A:$SI,MATCH($R$2&amp;"_"&amp;$B53,データシート2!$A$1:$SI$1,0),0)</f>
        <v>14.087999999999999</v>
      </c>
      <c r="X53" s="925">
        <f>VLOOKUP($D$3&amp;"_"&amp;X$3,データシート2!$A:$SI,MATCH($R$2&amp;"_"&amp;$B53,データシート2!$A$1:$SI$1,0),0)</f>
        <v>13.760999999999999</v>
      </c>
      <c r="Y53" s="925">
        <f>VLOOKUP($D$3&amp;"_"&amp;Y$3,データシート2!$A:$SI,MATCH($R$2&amp;"_"&amp;$B53,データシート2!$A$1:$SI$1,0),0)</f>
        <v>14.298</v>
      </c>
      <c r="Z53" s="925">
        <f>VLOOKUP($D$3&amp;"_"&amp;Z$3,データシート2!$A:$SI,MATCH($R$2&amp;"_"&amp;$B53,データシート2!$A$1:$SI$1,0),0)</f>
        <v>11.895</v>
      </c>
      <c r="AA53" s="925">
        <f>VLOOKUP($D$3&amp;"_"&amp;AA$3,データシート2!$A:$SI,MATCH($R$2&amp;"_"&amp;$B53,データシート2!$A$1:$SI$1,0),0)</f>
        <v>11.500999999999999</v>
      </c>
      <c r="AB53" s="926">
        <f>VLOOKUP($D$3&amp;"_"&amp;AB$3,データシート2!$A:$SI,MATCH($R$2&amp;"_"&amp;$B53,データシート2!$A$1:$SI$1,0),0)</f>
        <v>10.461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11.73</v>
      </c>
      <c r="S61" s="944">
        <f>VLOOKUP($D$3&amp;"_"&amp;S$3,データシート2!$A:$SI,MATCH($R$2&amp;"_"&amp;$C61,データシート2!$A$1:$SI$1,0),0)</f>
        <v>11.73</v>
      </c>
      <c r="T61" s="944">
        <f>VLOOKUP($D$3&amp;"_"&amp;T$3,データシート2!$A:$SI,MATCH($R$2&amp;"_"&amp;$C61,データシート2!$A$1:$SI$1,0),0)</f>
        <v>14.131</v>
      </c>
      <c r="U61" s="944">
        <f>VLOOKUP($D$3&amp;"_"&amp;U$3,データシート2!$A:$SI,MATCH($R$2&amp;"_"&amp;$C61,データシート2!$A$1:$SI$1,0),0)</f>
        <v>14.935</v>
      </c>
      <c r="V61" s="944">
        <f>VLOOKUP($D$3&amp;"_"&amp;V$3,データシート2!$A:$SI,MATCH($R$2&amp;"_"&amp;$C61,データシート2!$A$1:$SI$1,0),0)</f>
        <v>15.257</v>
      </c>
      <c r="W61" s="944">
        <f>VLOOKUP($D$3&amp;"_"&amp;W$3,データシート2!$A:$SI,MATCH($R$2&amp;"_"&amp;$C61,データシート2!$A$1:$SI$1,0),0)</f>
        <v>14.087999999999999</v>
      </c>
      <c r="X61" s="944">
        <f>VLOOKUP($D$3&amp;"_"&amp;X$3,データシート2!$A:$SI,MATCH($R$2&amp;"_"&amp;$C61,データシート2!$A$1:$SI$1,0),0)</f>
        <v>13.760999999999999</v>
      </c>
      <c r="Y61" s="944">
        <f>VLOOKUP($D$3&amp;"_"&amp;Y$3,データシート2!$A:$SI,MATCH($R$2&amp;"_"&amp;$C61,データシート2!$A$1:$SI$1,0),0)</f>
        <v>14.298</v>
      </c>
      <c r="Z61" s="944">
        <f>VLOOKUP($D$3&amp;"_"&amp;Z$3,データシート2!$A:$SI,MATCH($R$2&amp;"_"&amp;$C61,データシート2!$A$1:$SI$1,0),0)</f>
        <v>11.895</v>
      </c>
      <c r="AA61" s="944">
        <f>VLOOKUP($D$3&amp;"_"&amp;AA$3,データシート2!$A:$SI,MATCH($R$2&amp;"_"&amp;$C61,データシート2!$A$1:$SI$1,0),0)</f>
        <v>11.500999999999999</v>
      </c>
      <c r="AB61" s="945">
        <f>VLOOKUP($D$3&amp;"_"&amp;AB$3,データシート2!$A:$SI,MATCH($R$2&amp;"_"&amp;$C61,データシート2!$A$1:$SI$1,0),0)</f>
        <v>10.461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2.5779999999999998</v>
      </c>
      <c r="T77" s="925">
        <f>VLOOKUP($D$3&amp;"_"&amp;T$3,データシート2!$A:$SI,MATCH($R$2&amp;"_"&amp;$B77,データシート2!$A$1:$SI$1,0),0)</f>
        <v>2.8380000000000001</v>
      </c>
      <c r="U77" s="925">
        <f>VLOOKUP($D$3&amp;"_"&amp;U$3,データシート2!$A:$SI,MATCH($R$2&amp;"_"&amp;$B77,データシート2!$A$1:$SI$1,0),0)</f>
        <v>2.867</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2.839</v>
      </c>
      <c r="AA77" s="925">
        <f>VLOOKUP($D$3&amp;"_"&amp;AA$3,データシート2!$A:$SI,MATCH($R$2&amp;"_"&amp;$B77,データシート2!$A$1:$SI$1,0),0)</f>
        <v>2.625</v>
      </c>
      <c r="AB77" s="926">
        <f>VLOOKUP($D$3&amp;"_"&amp;AB$3,データシート2!$A:$SI,MATCH($R$2&amp;"_"&amp;$B77,データシート2!$A$1:$SI$1,0),0)</f>
        <v>1.992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2.5779999999999998</v>
      </c>
      <c r="T84" s="938">
        <f>VLOOKUP($D$3&amp;"_"&amp;T$3,データシート2!$A:$SI,MATCH($R$2&amp;"_"&amp;$C84,データシート2!$A$1:$SI$1,0),0)</f>
        <v>2.8380000000000001</v>
      </c>
      <c r="U84" s="938">
        <f>VLOOKUP($D$3&amp;"_"&amp;U$3,データシート2!$A:$SI,MATCH($R$2&amp;"_"&amp;$C84,データシート2!$A$1:$SI$1,0),0)</f>
        <v>2.867</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2.839</v>
      </c>
      <c r="AA84" s="938">
        <f>VLOOKUP($D$3&amp;"_"&amp;AA$3,データシート2!$A:$SI,MATCH($R$2&amp;"_"&amp;$C84,データシート2!$A$1:$SI$1,0),0)</f>
        <v>2.625</v>
      </c>
      <c r="AB84" s="939">
        <f>VLOOKUP($D$3&amp;"_"&amp;AB$3,データシート2!$A:$SI,MATCH($R$2&amp;"_"&amp;$C84,データシート2!$A$1:$SI$1,0),0)</f>
        <v>1.992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4.63</v>
      </c>
      <c r="W90" s="925">
        <f>VLOOKUP($D$3&amp;"_"&amp;W$3,データシート2!$A:$SI,MATCH($R$2&amp;"_"&amp;$B90,データシート2!$A$1:$SI$1,0),0)</f>
        <v>5.2249999999999996</v>
      </c>
      <c r="X90" s="925">
        <f>VLOOKUP($D$3&amp;"_"&amp;X$3,データシート2!$A:$SI,MATCH($R$2&amp;"_"&amp;$B90,データシート2!$A$1:$SI$1,0),0)</f>
        <v>5.0970000000000004</v>
      </c>
      <c r="Y90" s="925">
        <f>VLOOKUP($D$3&amp;"_"&amp;Y$3,データシート2!$A:$SI,MATCH($R$2&amp;"_"&amp;$B90,データシート2!$A$1:$SI$1,0),0)</f>
        <v>4.1360000000000001</v>
      </c>
      <c r="Z90" s="925">
        <f>VLOOKUP($D$3&amp;"_"&amp;Z$3,データシート2!$A:$SI,MATCH($R$2&amp;"_"&amp;$B90,データシート2!$A$1:$SI$1,0),0)</f>
        <v>3.5739999999999998</v>
      </c>
      <c r="AA90" s="925">
        <f>VLOOKUP($D$3&amp;"_"&amp;AA$3,データシート2!$A:$SI,MATCH($R$2&amp;"_"&amp;$B90,データシート2!$A$1:$SI$1,0),0)</f>
        <v>2.9510000000000001</v>
      </c>
      <c r="AB90" s="926">
        <f>VLOOKUP($D$3&amp;"_"&amp;AB$3,データシート2!$A:$SI,MATCH($R$2&amp;"_"&amp;$B90,データシート2!$A$1:$SI$1,0),0)</f>
        <v>2.8029999999999999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4.63</v>
      </c>
      <c r="W94" s="938">
        <f>VLOOKUP($D$3&amp;"_"&amp;W$3,データシート2!$A:$SI,MATCH($R$2&amp;"_"&amp;$C94,データシート2!$A$1:$SI$1,0),0)</f>
        <v>5.2249999999999996</v>
      </c>
      <c r="X94" s="938">
        <f>VLOOKUP($D$3&amp;"_"&amp;X$3,データシート2!$A:$SI,MATCH($R$2&amp;"_"&amp;$C94,データシート2!$A$1:$SI$1,0),0)</f>
        <v>5.0970000000000004</v>
      </c>
      <c r="Y94" s="938">
        <f>VLOOKUP($D$3&amp;"_"&amp;Y$3,データシート2!$A:$SI,MATCH($R$2&amp;"_"&amp;$C94,データシート2!$A$1:$SI$1,0),0)</f>
        <v>4.1360000000000001</v>
      </c>
      <c r="Z94" s="938">
        <f>VLOOKUP($D$3&amp;"_"&amp;Z$3,データシート2!$A:$SI,MATCH($R$2&amp;"_"&amp;$C94,データシート2!$A$1:$SI$1,0),0)</f>
        <v>3.5739999999999998</v>
      </c>
      <c r="AA94" s="938">
        <f>VLOOKUP($D$3&amp;"_"&amp;AA$3,データシート2!$A:$SI,MATCH($R$2&amp;"_"&amp;$C94,データシート2!$A$1:$SI$1,0),0)</f>
        <v>2.9510000000000001</v>
      </c>
      <c r="AB94" s="939">
        <f>VLOOKUP($D$3&amp;"_"&amp;AB$3,データシート2!$A:$SI,MATCH($R$2&amp;"_"&amp;$C94,データシート2!$A$1:$SI$1,0),0)</f>
        <v>2.8029999999999999</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1.4</v>
      </c>
      <c r="S97" s="925">
        <f>VLOOKUP($D$3&amp;"_"&amp;S$3,データシート2!$A:$SI,MATCH($R$2&amp;"_"&amp;$B97,データシート2!$A$1:$SI$1,0),0)</f>
        <v>2.9969999999999999</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1.4</v>
      </c>
      <c r="S99" s="938">
        <f>VLOOKUP($D$3&amp;"_"&amp;S$3,データシート2!$A:$SI,MATCH($R$2&amp;"_"&amp;$C99,データシート2!$A$1:$SI$1,0),0)</f>
        <v>2.9969999999999999</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2.3769999999999998</v>
      </c>
      <c r="S114" s="925">
        <f>VLOOKUP($D$3&amp;"_"&amp;S$3,データシート2!$A:$SI,MATCH($R$2&amp;"_"&amp;$B114,データシート2!$A$1:$SI$1,0),0)</f>
        <v>3.6469999999999998</v>
      </c>
      <c r="T114" s="925">
        <f>VLOOKUP($D$3&amp;"_"&amp;T$3,データシート2!$A:$SI,MATCH($R$2&amp;"_"&amp;$B114,データシート2!$A$1:$SI$1,0),0)</f>
        <v>3.952</v>
      </c>
      <c r="U114" s="925">
        <f>VLOOKUP($D$3&amp;"_"&amp;U$3,データシート2!$A:$SI,MATCH($R$2&amp;"_"&amp;$B114,データシート2!$A$1:$SI$1,0),0)</f>
        <v>3.7</v>
      </c>
      <c r="V114" s="925">
        <f>VLOOKUP($D$3&amp;"_"&amp;V$3,データシート2!$A:$SI,MATCH($R$2&amp;"_"&amp;$B114,データシート2!$A$1:$SI$1,0),0)</f>
        <v>3.4359999999999999</v>
      </c>
      <c r="W114" s="925">
        <f>VLOOKUP($D$3&amp;"_"&amp;W$3,データシート2!$A:$SI,MATCH($R$2&amp;"_"&amp;$B114,データシート2!$A$1:$SI$1,0),0)</f>
        <v>3.4470000000000001</v>
      </c>
      <c r="X114" s="925">
        <f>VLOOKUP($D$3&amp;"_"&amp;X$3,データシート2!$A:$SI,MATCH($R$2&amp;"_"&amp;$B114,データシート2!$A$1:$SI$1,0),0)</f>
        <v>3.3479999999999999</v>
      </c>
      <c r="Y114" s="925">
        <f>VLOOKUP($D$3&amp;"_"&amp;Y$3,データシート2!$A:$SI,MATCH($R$2&amp;"_"&amp;$B114,データシート2!$A$1:$SI$1,0),0)</f>
        <v>3.2280000000000002</v>
      </c>
      <c r="Z114" s="925">
        <f>VLOOKUP($D$3&amp;"_"&amp;Z$3,データシート2!$A:$SI,MATCH($R$2&amp;"_"&amp;$B114,データシート2!$A$1:$SI$1,0),0)</f>
        <v>3.1309999999999998</v>
      </c>
      <c r="AA114" s="925">
        <f>VLOOKUP($D$3&amp;"_"&amp;AA$3,データシート2!$A:$SI,MATCH($R$2&amp;"_"&amp;$B114,データシート2!$A$1:$SI$1,0),0)</f>
        <v>2.02</v>
      </c>
      <c r="AB114" s="926">
        <f>VLOOKUP($D$3&amp;"_"&amp;AB$3,データシート2!$A:$SI,MATCH($R$2&amp;"_"&amp;$B114,データシート2!$A$1:$SI$1,0),0)</f>
        <v>2.6840000000000002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2.3769999999999998</v>
      </c>
      <c r="S115" s="928">
        <f>VLOOKUP($D$3&amp;"_"&amp;S$3,データシート2!$A:$SI,MATCH($R$2&amp;"_"&amp;$C115,データシート2!$A$1:$SI$1,0),0)</f>
        <v>3.6469999999999998</v>
      </c>
      <c r="T115" s="928">
        <f>VLOOKUP($D$3&amp;"_"&amp;T$3,データシート2!$A:$SI,MATCH($R$2&amp;"_"&amp;$C115,データシート2!$A$1:$SI$1,0),0)</f>
        <v>3.952</v>
      </c>
      <c r="U115" s="928">
        <f>VLOOKUP($D$3&amp;"_"&amp;U$3,データシート2!$A:$SI,MATCH($R$2&amp;"_"&amp;$C115,データシート2!$A$1:$SI$1,0),0)</f>
        <v>3.7</v>
      </c>
      <c r="V115" s="928">
        <f>VLOOKUP($D$3&amp;"_"&amp;V$3,データシート2!$A:$SI,MATCH($R$2&amp;"_"&amp;$C115,データシート2!$A$1:$SI$1,0),0)</f>
        <v>3.4359999999999999</v>
      </c>
      <c r="W115" s="928">
        <f>VLOOKUP($D$3&amp;"_"&amp;W$3,データシート2!$A:$SI,MATCH($R$2&amp;"_"&amp;$C115,データシート2!$A$1:$SI$1,0),0)</f>
        <v>3.4470000000000001</v>
      </c>
      <c r="X115" s="928">
        <f>VLOOKUP($D$3&amp;"_"&amp;X$3,データシート2!$A:$SI,MATCH($R$2&amp;"_"&amp;$C115,データシート2!$A$1:$SI$1,0),0)</f>
        <v>3.3479999999999999</v>
      </c>
      <c r="Y115" s="928">
        <f>VLOOKUP($D$3&amp;"_"&amp;Y$3,データシート2!$A:$SI,MATCH($R$2&amp;"_"&amp;$C115,データシート2!$A$1:$SI$1,0),0)</f>
        <v>3.2280000000000002</v>
      </c>
      <c r="Z115" s="928">
        <f>VLOOKUP($D$3&amp;"_"&amp;Z$3,データシート2!$A:$SI,MATCH($R$2&amp;"_"&amp;$C115,データシート2!$A$1:$SI$1,0),0)</f>
        <v>3.1309999999999998</v>
      </c>
      <c r="AA115" s="928">
        <f>VLOOKUP($D$3&amp;"_"&amp;AA$3,データシート2!$A:$SI,MATCH($R$2&amp;"_"&amp;$C115,データシート2!$A$1:$SI$1,0),0)</f>
        <v>2.02</v>
      </c>
      <c r="AB115" s="929">
        <f>VLOOKUP($D$3&amp;"_"&amp;AB$3,データシート2!$A:$SI,MATCH($R$2&amp;"_"&amp;$C115,データシート2!$A$1:$SI$1,0),0)</f>
        <v>2.6840000000000002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4.2869999999999999</v>
      </c>
      <c r="S117" s="925">
        <f>VLOOKUP($D$3&amp;"_"&amp;S$3,データシート2!$A:$SI,MATCH($R$2&amp;"_"&amp;$B117,データシート2!$A$1:$SI$1,0),0)</f>
        <v>5.6870000000000003</v>
      </c>
      <c r="T117" s="925">
        <f>VLOOKUP($D$3&amp;"_"&amp;T$3,データシート2!$A:$SI,MATCH($R$2&amp;"_"&amp;$B117,データシート2!$A$1:$SI$1,0),0)</f>
        <v>6.1159999999999997</v>
      </c>
      <c r="U117" s="925">
        <f>VLOOKUP($D$3&amp;"_"&amp;U$3,データシート2!$A:$SI,MATCH($R$2&amp;"_"&amp;$B117,データシート2!$A$1:$SI$1,0),0)</f>
        <v>5.9669999999999996</v>
      </c>
      <c r="V117" s="925">
        <f>VLOOKUP($D$3&amp;"_"&amp;V$3,データシート2!$A:$SI,MATCH($R$2&amp;"_"&amp;$B117,データシート2!$A$1:$SI$1,0),0)</f>
        <v>5.3120000000000003</v>
      </c>
      <c r="W117" s="925">
        <f>VLOOKUP($D$3&amp;"_"&amp;W$3,データシート2!$A:$SI,MATCH($R$2&amp;"_"&amp;$B117,データシート2!$A$1:$SI$1,0),0)</f>
        <v>9.0660000000000007</v>
      </c>
      <c r="X117" s="925">
        <f>VLOOKUP($D$3&amp;"_"&amp;X$3,データシート2!$A:$SI,MATCH($R$2&amp;"_"&amp;$B117,データシート2!$A$1:$SI$1,0),0)</f>
        <v>9.9629999999999992</v>
      </c>
      <c r="Y117" s="925">
        <f>VLOOKUP($D$3&amp;"_"&amp;Y$3,データシート2!$A:$SI,MATCH($R$2&amp;"_"&amp;$B117,データシート2!$A$1:$SI$1,0),0)</f>
        <v>9.5679999999999996</v>
      </c>
      <c r="Z117" s="925">
        <f>VLOOKUP($D$3&amp;"_"&amp;Z$3,データシート2!$A:$SI,MATCH($R$2&amp;"_"&amp;$B117,データシート2!$A$1:$SI$1,0),0)</f>
        <v>9.4860000000000007</v>
      </c>
      <c r="AA117" s="925">
        <f>VLOOKUP($D$3&amp;"_"&amp;AA$3,データシート2!$A:$SI,MATCH($R$2&amp;"_"&amp;$B117,データシート2!$A$1:$SI$1,0),0)</f>
        <v>9.5879999999999992</v>
      </c>
      <c r="AB117" s="926">
        <f>VLOOKUP($D$3&amp;"_"&amp;AB$3,データシート2!$A:$SI,MATCH($R$2&amp;"_"&amp;$B117,データシート2!$A$1:$SI$1,0),0)</f>
        <v>10.364000000000001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4.0179999999999998</v>
      </c>
      <c r="X118" s="928">
        <f>VLOOKUP($D$3&amp;"_"&amp;X$3,データシート2!$A:$SI,MATCH($R$2&amp;"_"&amp;$C118,データシート2!$A$1:$SI$1,0),0)</f>
        <v>3.9369999999999998</v>
      </c>
      <c r="Y118" s="928">
        <f>VLOOKUP($D$3&amp;"_"&amp;Y$3,データシート2!$A:$SI,MATCH($R$2&amp;"_"&amp;$C118,データシート2!$A$1:$SI$1,0),0)</f>
        <v>3.7759999999999998</v>
      </c>
      <c r="Z118" s="928">
        <f>VLOOKUP($D$3&amp;"_"&amp;Z$3,データシート2!$A:$SI,MATCH($R$2&amp;"_"&amp;$C118,データシート2!$A$1:$SI$1,0),0)</f>
        <v>3.6379999999999999</v>
      </c>
      <c r="AA118" s="928">
        <f>VLOOKUP($D$3&amp;"_"&amp;AA$3,データシート2!$A:$SI,MATCH($R$2&amp;"_"&amp;$C118,データシート2!$A$1:$SI$1,0),0)</f>
        <v>3.6709999999999998</v>
      </c>
      <c r="AB118" s="929">
        <f>VLOOKUP($D$3&amp;"_"&amp;AB$3,データシート2!$A:$SI,MATCH($R$2&amp;"_"&amp;$C118,データシート2!$A$1:$SI$1,0),0)</f>
        <v>3.8140000000000001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1</v>
      </c>
      <c r="M120" s="752">
        <f>VLOOKUP($D$3&amp;"_"&amp;M$3,データシート2!$A:$SI,MATCH($G$2&amp;"_"&amp;$C120,データシート2!$A$1:$SI$1,0),0)</f>
        <v>1</v>
      </c>
      <c r="N120" s="752">
        <f>VLOOKUP($D$3&amp;"_"&amp;N$3,データシート2!$A:$SI,MATCH($G$2&amp;"_"&amp;$C120,データシート2!$A$1:$SI$1,0),0)</f>
        <v>1</v>
      </c>
      <c r="O120" s="752">
        <f>VLOOKUP($D$3&amp;"_"&amp;O$3,データシート2!$A:$SI,MATCH($G$2&amp;"_"&amp;$C120,データシート2!$A$1:$SI$1,0),0)</f>
        <v>1</v>
      </c>
      <c r="P120" s="752">
        <f>VLOOKUP($D$3&amp;"_"&amp;P$3,データシート2!$A:$SI,MATCH($G$2&amp;"_"&amp;$C120,データシート2!$A$1:$SI$1,0),0)</f>
        <v>1</v>
      </c>
      <c r="Q120" s="753">
        <f>VLOOKUP($D$3&amp;"_"&amp;Q$3,データシート2!$A:$SI,MATCH($G$2&amp;"_"&amp;$C120,データシート2!$A$1:$SI$1,0),0)</f>
        <v>1</v>
      </c>
      <c r="R120" s="930">
        <f>VLOOKUP($D$3&amp;"_"&amp;R$3,データシート2!$A:$SI,MATCH($R$2&amp;"_"&amp;$C120,データシート2!$A$1:$SI$1,0),0)</f>
        <v>4.2869999999999999</v>
      </c>
      <c r="S120" s="931">
        <f>VLOOKUP($D$3&amp;"_"&amp;S$3,データシート2!$A:$SI,MATCH($R$2&amp;"_"&amp;$C120,データシート2!$A$1:$SI$1,0),0)</f>
        <v>5.6870000000000003</v>
      </c>
      <c r="T120" s="931">
        <f>VLOOKUP($D$3&amp;"_"&amp;T$3,データシート2!$A:$SI,MATCH($R$2&amp;"_"&amp;$C120,データシート2!$A$1:$SI$1,0),0)</f>
        <v>6.1159999999999997</v>
      </c>
      <c r="U120" s="931">
        <f>VLOOKUP($D$3&amp;"_"&amp;U$3,データシート2!$A:$SI,MATCH($R$2&amp;"_"&amp;$C120,データシート2!$A$1:$SI$1,0),0)</f>
        <v>5.9669999999999996</v>
      </c>
      <c r="V120" s="931">
        <f>VLOOKUP($D$3&amp;"_"&amp;V$3,データシート2!$A:$SI,MATCH($R$2&amp;"_"&amp;$C120,データシート2!$A$1:$SI$1,0),0)</f>
        <v>5.3120000000000003</v>
      </c>
      <c r="W120" s="931">
        <f>VLOOKUP($D$3&amp;"_"&amp;W$3,データシート2!$A:$SI,MATCH($R$2&amp;"_"&amp;$C120,データシート2!$A$1:$SI$1,0),0)</f>
        <v>5.048</v>
      </c>
      <c r="X120" s="931">
        <f>VLOOKUP($D$3&amp;"_"&amp;X$3,データシート2!$A:$SI,MATCH($R$2&amp;"_"&amp;$C120,データシート2!$A$1:$SI$1,0),0)</f>
        <v>6.0259999999999998</v>
      </c>
      <c r="Y120" s="931">
        <f>VLOOKUP($D$3&amp;"_"&amp;Y$3,データシート2!$A:$SI,MATCH($R$2&amp;"_"&amp;$C120,データシート2!$A$1:$SI$1,0),0)</f>
        <v>5.7919999999999998</v>
      </c>
      <c r="Z120" s="931">
        <f>VLOOKUP($D$3&amp;"_"&amp;Z$3,データシート2!$A:$SI,MATCH($R$2&amp;"_"&amp;$C120,データシート2!$A$1:$SI$1,0),0)</f>
        <v>5.8479999999999999</v>
      </c>
      <c r="AA120" s="931">
        <f>VLOOKUP($D$3&amp;"_"&amp;AA$3,データシート2!$A:$SI,MATCH($R$2&amp;"_"&amp;$C120,データシート2!$A$1:$SI$1,0),0)</f>
        <v>5.9169999999999998</v>
      </c>
      <c r="AB120" s="932">
        <f>VLOOKUP($D$3&amp;"_"&amp;AB$3,データシート2!$A:$SI,MATCH($R$2&amp;"_"&amp;$C120,データシート2!$A$1:$SI$1,0),0)</f>
        <v>6.55</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4.0979999999999999</v>
      </c>
      <c r="S124" s="925">
        <f>VLOOKUP($D$3&amp;"_"&amp;S$3,データシート2!$A:$SI,MATCH($R$2&amp;"_"&amp;$B124,データシート2!$A$1:$SI$1,0),0)</f>
        <v>4.75</v>
      </c>
      <c r="T124" s="925">
        <f>VLOOKUP($D$3&amp;"_"&amp;T$3,データシート2!$A:$SI,MATCH($R$2&amp;"_"&amp;$B124,データシート2!$A$1:$SI$1,0),0)</f>
        <v>4.8490000000000002</v>
      </c>
      <c r="U124" s="925">
        <f>VLOOKUP($D$3&amp;"_"&amp;U$3,データシート2!$A:$SI,MATCH($R$2&amp;"_"&amp;$B124,データシート2!$A$1:$SI$1,0),0)</f>
        <v>4.9009999999999998</v>
      </c>
      <c r="V124" s="925">
        <f>VLOOKUP($D$3&amp;"_"&amp;V$3,データシート2!$A:$SI,MATCH($R$2&amp;"_"&amp;$B124,データシート2!$A$1:$SI$1,0),0)</f>
        <v>4.3499999999999996</v>
      </c>
      <c r="W124" s="925">
        <f>VLOOKUP($D$3&amp;"_"&amp;W$3,データシート2!$A:$SI,MATCH($R$2&amp;"_"&amp;$B124,データシート2!$A$1:$SI$1,0),0)</f>
        <v>4.3860000000000001</v>
      </c>
      <c r="X124" s="925">
        <f>VLOOKUP($D$3&amp;"_"&amp;X$3,データシート2!$A:$SI,MATCH($R$2&amp;"_"&amp;$B124,データシート2!$A$1:$SI$1,0),0)</f>
        <v>59.28</v>
      </c>
      <c r="Y124" s="925">
        <f>VLOOKUP($D$3&amp;"_"&amp;Y$3,データシート2!$A:$SI,MATCH($R$2&amp;"_"&amp;$B124,データシート2!$A$1:$SI$1,0),0)</f>
        <v>75.468000000000004</v>
      </c>
      <c r="Z124" s="925">
        <f>VLOOKUP($D$3&amp;"_"&amp;Z$3,データシート2!$A:$SI,MATCH($R$2&amp;"_"&amp;$B124,データシート2!$A$1:$SI$1,0),0)</f>
        <v>88.353999999999999</v>
      </c>
      <c r="AA124" s="925">
        <f>VLOOKUP($D$3&amp;"_"&amp;AA$3,データシート2!$A:$SI,MATCH($R$2&amp;"_"&amp;$B124,データシート2!$A$1:$SI$1,0),0)</f>
        <v>81.491</v>
      </c>
      <c r="AB124" s="926">
        <f>VLOOKUP($D$3&amp;"_"&amp;AB$3,データシート2!$A:$SI,MATCH($R$2&amp;"_"&amp;$B124,データシート2!$A$1:$SI$1,0),0)</f>
        <v>78.222999999999999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55.27</v>
      </c>
      <c r="Y125" s="941">
        <f>VLOOKUP($D$3&amp;"_"&amp;Y$3,データシート2!$A:$SI,MATCH($R$2&amp;"_"&amp;$C125,データシート2!$A$1:$SI$1,0),0)</f>
        <v>71.822000000000003</v>
      </c>
      <c r="Z125" s="941">
        <f>VLOOKUP($D$3&amp;"_"&amp;Z$3,データシート2!$A:$SI,MATCH($R$2&amp;"_"&amp;$C125,データシート2!$A$1:$SI$1,0),0)</f>
        <v>85.146000000000001</v>
      </c>
      <c r="AA125" s="941">
        <f>VLOOKUP($D$3&amp;"_"&amp;AA$3,データシート2!$A:$SI,MATCH($R$2&amp;"_"&amp;$C125,データシート2!$A$1:$SI$1,0),0)</f>
        <v>79.442999999999998</v>
      </c>
      <c r="AB125" s="942">
        <f>VLOOKUP($D$3&amp;"_"&amp;AB$3,データシート2!$A:$SI,MATCH($R$2&amp;"_"&amp;$C125,データシート2!$A$1:$SI$1,0),0)</f>
        <v>75.867000000000004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1</v>
      </c>
      <c r="H131" s="766">
        <f>VLOOKUP($D$3&amp;"_"&amp;H$3,データシート2!$A:$SI,MATCH($G$2&amp;"_"&amp;$C131,データシート2!$A$1:$SI$1,0),0)</f>
        <v>1</v>
      </c>
      <c r="I131" s="766">
        <f>VLOOKUP($D$3&amp;"_"&amp;I$3,データシート2!$A:$SI,MATCH($G$2&amp;"_"&amp;$C131,データシート2!$A$1:$SI$1,0),0)</f>
        <v>1</v>
      </c>
      <c r="J131" s="766">
        <f>VLOOKUP($D$3&amp;"_"&amp;J$3,データシート2!$A:$SI,MATCH($G$2&amp;"_"&amp;$C131,データシート2!$A$1:$SI$1,0),0)</f>
        <v>1</v>
      </c>
      <c r="K131" s="767">
        <f>VLOOKUP($D$3&amp;"_"&amp;K$3,データシート2!$A:$SI,MATCH($G$2&amp;"_"&amp;$C131,データシート2!$A$1:$SI$1,0),0)</f>
        <v>1</v>
      </c>
      <c r="L131" s="767">
        <f>VLOOKUP($D$3&amp;"_"&amp;L$3,データシート2!$A:$SI,MATCH($G$2&amp;"_"&amp;$C131,データシート2!$A$1:$SI$1,0),0)</f>
        <v>1</v>
      </c>
      <c r="M131" s="767">
        <f>VLOOKUP($D$3&amp;"_"&amp;M$3,データシート2!$A:$SI,MATCH($G$2&amp;"_"&amp;$C131,データシート2!$A$1:$SI$1,0),0)</f>
        <v>1</v>
      </c>
      <c r="N131" s="767">
        <f>VLOOKUP($D$3&amp;"_"&amp;N$3,データシート2!$A:$SI,MATCH($G$2&amp;"_"&amp;$C131,データシート2!$A$1:$SI$1,0),0)</f>
        <v>1</v>
      </c>
      <c r="O131" s="767">
        <f>VLOOKUP($D$3&amp;"_"&amp;O$3,データシート2!$A:$SI,MATCH($G$2&amp;"_"&amp;$C131,データシート2!$A$1:$SI$1,0),0)</f>
        <v>1</v>
      </c>
      <c r="P131" s="767">
        <f>VLOOKUP($D$3&amp;"_"&amp;P$3,データシート2!$A:$SI,MATCH($G$2&amp;"_"&amp;$C131,データシート2!$A$1:$SI$1,0),0)</f>
        <v>1</v>
      </c>
      <c r="Q131" s="768">
        <f>VLOOKUP($D$3&amp;"_"&amp;Q$3,データシート2!$A:$SI,MATCH($G$2&amp;"_"&amp;$C131,データシート2!$A$1:$SI$1,0),0)</f>
        <v>1</v>
      </c>
      <c r="R131" s="946">
        <f>VLOOKUP($D$3&amp;"_"&amp;R$3,データシート2!$A:$SI,MATCH($R$2&amp;"_"&amp;$C131,データシート2!$A$1:$SI$1,0),0)</f>
        <v>4.0979999999999999</v>
      </c>
      <c r="S131" s="938">
        <f>VLOOKUP($D$3&amp;"_"&amp;S$3,データシート2!$A:$SI,MATCH($R$2&amp;"_"&amp;$C131,データシート2!$A$1:$SI$1,0),0)</f>
        <v>4.75</v>
      </c>
      <c r="T131" s="938">
        <f>VLOOKUP($D$3&amp;"_"&amp;T$3,データシート2!$A:$SI,MATCH($R$2&amp;"_"&amp;$C131,データシート2!$A$1:$SI$1,0),0)</f>
        <v>4.8490000000000002</v>
      </c>
      <c r="U131" s="938">
        <f>VLOOKUP($D$3&amp;"_"&amp;U$3,データシート2!$A:$SI,MATCH($R$2&amp;"_"&amp;$C131,データシート2!$A$1:$SI$1,0),0)</f>
        <v>4.9009999999999998</v>
      </c>
      <c r="V131" s="938">
        <f>VLOOKUP($D$3&amp;"_"&amp;V$3,データシート2!$A:$SI,MATCH($R$2&amp;"_"&amp;$C131,データシート2!$A$1:$SI$1,0),0)</f>
        <v>4.3499999999999996</v>
      </c>
      <c r="W131" s="938">
        <f>VLOOKUP($D$3&amp;"_"&amp;W$3,データシート2!$A:$SI,MATCH($R$2&amp;"_"&amp;$C131,データシート2!$A$1:$SI$1,0),0)</f>
        <v>4.3860000000000001</v>
      </c>
      <c r="X131" s="938">
        <f>VLOOKUP($D$3&amp;"_"&amp;X$3,データシート2!$A:$SI,MATCH($R$2&amp;"_"&amp;$C131,データシート2!$A$1:$SI$1,0),0)</f>
        <v>4.01</v>
      </c>
      <c r="Y131" s="938">
        <f>VLOOKUP($D$3&amp;"_"&amp;Y$3,データシート2!$A:$SI,MATCH($R$2&amp;"_"&amp;$C131,データシート2!$A$1:$SI$1,0),0)</f>
        <v>3.6459999999999999</v>
      </c>
      <c r="Z131" s="938">
        <f>VLOOKUP($D$3&amp;"_"&amp;Z$3,データシート2!$A:$SI,MATCH($R$2&amp;"_"&amp;$C131,データシート2!$A$1:$SI$1,0),0)</f>
        <v>3.2080000000000002</v>
      </c>
      <c r="AA131" s="938">
        <f>VLOOKUP($D$3&amp;"_"&amp;AA$3,データシート2!$A:$SI,MATCH($R$2&amp;"_"&amp;$C131,データシート2!$A$1:$SI$1,0),0)</f>
        <v>2.048</v>
      </c>
      <c r="AB131" s="939">
        <f>VLOOKUP($D$3&amp;"_"&amp;AB$3,データシート2!$A:$SI,MATCH($R$2&amp;"_"&amp;$C131,データシート2!$A$1:$SI$1,0),0)</f>
        <v>2.3559999999999999</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2.1139999999999999</v>
      </c>
      <c r="S133" s="925">
        <f>VLOOKUP($D$3&amp;"_"&amp;S$3,データシート2!$A:$SI,MATCH($R$2&amp;"_"&amp;$B133,データシート2!$A$1:$SI$1,0),0)</f>
        <v>2.3839999999999999</v>
      </c>
      <c r="T133" s="925">
        <f>VLOOKUP($D$3&amp;"_"&amp;T$3,データシート2!$A:$SI,MATCH($R$2&amp;"_"&amp;$B133,データシート2!$A$1:$SI$1,0),0)</f>
        <v>2.387</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2.1139999999999999</v>
      </c>
      <c r="S136" s="931">
        <f>VLOOKUP($D$3&amp;"_"&amp;S$3,データシート2!$A:$SI,MATCH($R$2&amp;"_"&amp;$C136,データシート2!$A$1:$SI$1,0),0)</f>
        <v>2.3839999999999999</v>
      </c>
      <c r="T136" s="931">
        <f>VLOOKUP($D$3&amp;"_"&amp;T$3,データシート2!$A:$SI,MATCH($R$2&amp;"_"&amp;$C136,データシート2!$A$1:$SI$1,0),0)</f>
        <v>2.387</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2025-03-04T09:29:10Z</dcterms:created>
  <dcterms:modified xsi:type="dcterms:W3CDTF">2025-03-04T09:29:10Z</dcterms:modified>
  <cp:category/>
  <cp:contentStatus/>
</cp:coreProperties>
</file>