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8CF3513-54D0-4B55-B14A-60E328C127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<sst xmlns="http://schemas.openxmlformats.org/spreadsheetml/2006/main" count="16797" uniqueCount="2544">
  <si>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</si>
  <si>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</si>
  <si>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</si>
  <si>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</si>
  <si>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</si>
  <si>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</si>
  <si>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</si>
  <si>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</si>
  <si>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</si>
  <si>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</si>
  <si>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</si>
  <si>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</si>
  <si>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</si>
  <si>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</si>
  <si>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</si>
  <si>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</si>
  <si>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</si>
  <si>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</si>
  <si>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</si>
  <si>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</si>
  <si>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</si>
  <si>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</si>
  <si>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</si>
  <si>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</si>
  <si>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</si>
  <si>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</si>
  <si>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</si>
  <si>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</si>
  <si>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</si>
  <si>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</si>
  <si>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</si>
  <si>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</si>
  <si>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</si>
  <si>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</si>
  <si>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</si>
  <si>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</si>
  <si>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</si>
  <si>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</si>
  <si>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</si>
  <si>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</si>
  <si>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</si>
  <si>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</si>
  <si>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</si>
  <si>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</si>
  <si>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</si>
  <si>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</si>
  <si>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</si>
  <si>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</si>
  <si>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</si>
  <si>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</si>
  <si>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</si>
  <si>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</si>
  <si>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</si>
  <si>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</si>
  <si>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</si>
  <si>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</si>
  <si>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</si>
  <si>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</si>
  <si>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</si>
  <si>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</si>
  <si>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</si>
  <si>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</si>
  <si>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</si>
  <si>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</si>
  <si>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</si>
  <si>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</si>
  <si>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</si>
  <si>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</si>
  <si>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</si>
  <si>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</si>
  <si>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</si>
  <si>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</si>
  <si>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</si>
  <si>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</si>
  <si>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</si>
  <si>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</si>
  <si>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</si>
  <si>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</si>
  <si>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</si>
  <si>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</si>
  <si>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</si>
  <si>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</si>
  <si>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</si>
  <si>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</si>
  <si>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</si>
  <si>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</si>
  <si>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</si>
  <si>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</si>
  <si>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</si>
  <si>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</si>
  <si>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</si>
  <si>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</si>
  <si>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</si>
  <si>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</si>
  <si>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</si>
  <si>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</si>
  <si>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</si>
  <si>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</si>
  <si>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</si>
  <si>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</si>
  <si>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</si>
  <si>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</si>
  <si>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</si>
  <si>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</si>
  <si>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</si>
  <si>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</si>
  <si>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</si>
  <si>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</si>
  <si>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</si>
  <si>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</si>
  <si>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</si>
  <si>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</si>
  <si>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</si>
  <si>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</si>
  <si>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</si>
  <si>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</si>
  <si>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</si>
  <si>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</si>
  <si>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</si>
  <si>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</si>
  <si>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</si>
  <si>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</si>
  <si>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</si>
  <si>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</si>
  <si>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</si>
  <si>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</si>
  <si>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</si>
  <si>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</si>
  <si>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</si>
  <si>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</si>
  <si>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</si>
  <si>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</si>
  <si>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</si>
  <si>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</si>
  <si>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</si>
  <si>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</si>
  <si>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</si>
  <si>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</si>
  <si>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</si>
  <si>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</si>
  <si>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</si>
  <si>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</si>
  <si>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</si>
  <si>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</si>
  <si>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</si>
  <si>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</si>
  <si>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</si>
  <si>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</si>
  <si>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</si>
  <si>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</si>
  <si>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</si>
  <si>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</si>
  <si>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</si>
  <si>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</si>
  <si>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</si>
  <si>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</si>
  <si>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</si>
  <si>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</si>
  <si>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</si>
  <si>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</si>
  <si>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</si>
  <si>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</si>
  <si>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</si>
  <si>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</si>
  <si>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</si>
  <si>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</si>
  <si>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</si>
  <si>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</si>
  <si>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</si>
  <si>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</si>
  <si>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</si>
  <si>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</si>
  <si>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</si>
  <si>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</si>
  <si>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</si>
  <si>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</si>
  <si>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</si>
  <si>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</si>
  <si>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</si>
  <si>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</si>
  <si>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</si>
  <si>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</si>
  <si>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</si>
  <si>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</si>
  <si>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</si>
  <si>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</si>
  <si>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</si>
  <si>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</si>
  <si>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</si>
  <si>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</si>
  <si>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</si>
  <si>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</si>
  <si>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</si>
  <si>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</si>
  <si>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</si>
  <si>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</si>
  <si>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</si>
  <si>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</si>
  <si>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</si>
  <si>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</si>
  <si>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</si>
  <si>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</si>
  <si>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</si>
  <si>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</si>
  <si>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</si>
  <si>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</si>
  <si>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</si>
  <si>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</si>
  <si>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</si>
  <si>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</si>
  <si>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</si>
  <si>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</si>
  <si>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</si>
  <si>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</si>
  <si>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</si>
  <si>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</si>
  <si>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</si>
  <si>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</si>
  <si>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</si>
  <si>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</si>
  <si>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</si>
  <si>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</si>
  <si>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</si>
  <si>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</si>
  <si>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</si>
  <si>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</si>
  <si>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</si>
  <si>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</si>
  <si>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</si>
  <si>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</si>
  <si>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</si>
  <si>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</si>
  <si>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</si>
  <si>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</si>
  <si>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</si>
  <si>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</si>
  <si>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</si>
  <si>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</si>
  <si>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</si>
  <si>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</si>
  <si>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</si>
  <si>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</si>
  <si>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</si>
  <si>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</si>
  <si>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</si>
  <si>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</si>
  <si>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</si>
  <si>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</si>
  <si>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</si>
  <si>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</si>
  <si>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</si>
  <si>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</si>
  <si>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</si>
  <si>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</si>
  <si>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</si>
  <si>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</si>
  <si>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</si>
  <si>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</si>
  <si>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</si>
  <si>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</si>
  <si>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</si>
  <si>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</si>
  <si>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</si>
  <si>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</si>
  <si>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</si>
  <si>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</si>
  <si>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</si>
  <si>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</si>
  <si>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</si>
  <si>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</si>
  <si>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</si>
  <si>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</si>
  <si>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</si>
  <si>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</si>
  <si>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</si>
  <si>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</si>
  <si>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</si>
  <si>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</si>
  <si>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</si>
  <si>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</si>
  <si>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</si>
  <si>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</si>
  <si>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</si>
  <si>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</si>
  <si>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</si>
  <si>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</si>
  <si>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</si>
  <si>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</si>
  <si>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</si>
  <si>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</si>
  <si>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</si>
  <si>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</si>
  <si>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</si>
  <si>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</si>
  <si>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</si>
  <si>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</si>
  <si>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</si>
  <si>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</si>
  <si>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</si>
  <si>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</si>
  <si>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</si>
  <si>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</si>
  <si>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</si>
  <si>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</si>
  <si>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</si>
  <si>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</si>
  <si>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</si>
  <si>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</si>
  <si>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</si>
  <si>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</si>
  <si>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</si>
  <si>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</si>
  <si>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</si>
  <si>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</si>
  <si>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</si>
  <si>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</si>
  <si>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</si>
  <si>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</si>
  <si>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</si>
  <si>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</si>
  <si>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</si>
  <si>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</si>
  <si>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</si>
  <si>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</si>
  <si>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</si>
  <si>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</si>
  <si>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</si>
  <si>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</si>
  <si>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</si>
  <si>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</si>
  <si>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</si>
  <si>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</si>
  <si>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</si>
  <si>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</si>
  <si>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</si>
  <si>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</si>
  <si>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</si>
  <si>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</si>
  <si>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</si>
  <si>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</si>
  <si>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</si>
  <si>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</si>
  <si>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</si>
  <si>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</si>
  <si>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</si>
  <si>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</si>
  <si>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</si>
  <si>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</si>
  <si>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</si>
  <si>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</si>
  <si>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</si>
  <si>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</si>
  <si>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</si>
  <si>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</si>
  <si>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</si>
  <si>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</si>
  <si>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</si>
  <si>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</si>
  <si>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</si>
  <si>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</si>
  <si>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</si>
  <si>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</si>
  <si>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</si>
  <si>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</si>
  <si>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</si>
  <si>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</si>
  <si>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</si>
  <si>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</si>
  <si>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</si>
  <si>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</si>
  <si>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</si>
  <si>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</si>
  <si>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</si>
  <si>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</si>
  <si>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</si>
  <si>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</si>
  <si>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</si>
  <si>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</si>
  <si>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</si>
  <si>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</si>
  <si>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</si>
  <si>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</si>
  <si>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</si>
  <si>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</si>
  <si>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</si>
  <si>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</si>
  <si>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</si>
  <si>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</si>
  <si>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</si>
  <si>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</si>
  <si>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</si>
  <si>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</si>
  <si>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</si>
  <si>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</si>
  <si>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</si>
  <si>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</si>
  <si>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</si>
  <si>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</si>
  <si>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</si>
  <si>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</si>
  <si>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</si>
  <si>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</si>
  <si>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</si>
  <si>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</si>
  <si>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</si>
  <si>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</si>
  <si>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</si>
  <si>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</si>
  <si>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</si>
  <si>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</si>
  <si>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</si>
  <si>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</si>
  <si>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</si>
  <si>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</si>
  <si>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</si>
  <si>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</si>
  <si>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</si>
  <si>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</si>
  <si>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</si>
  <si>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</si>
  <si>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</si>
  <si>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</si>
  <si>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</si>
  <si>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</si>
  <si>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</si>
  <si>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</si>
  <si>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</si>
  <si>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</si>
  <si>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</si>
  <si>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</si>
  <si>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</si>
  <si>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</si>
  <si>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</si>
  <si>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</si>
  <si>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</si>
  <si>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</si>
  <si>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</si>
  <si>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</si>
  <si>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</si>
  <si>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</si>
  <si>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</si>
  <si>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</si>
  <si>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</si>
  <si>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</si>
  <si>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</si>
  <si>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</si>
  <si>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</si>
  <si>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</si>
  <si>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</si>
  <si>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</si>
  <si>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</si>
  <si>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</si>
  <si>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</si>
  <si>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</si>
  <si>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</si>
  <si>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</si>
  <si>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</si>
  <si>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</si>
  <si>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</si>
  <si>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</si>
  <si>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</si>
  <si>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</si>
  <si>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</si>
  <si>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</si>
  <si>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</si>
  <si>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</si>
  <si>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</si>
  <si>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</si>
  <si>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</si>
  <si>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</si>
  <si>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</si>
  <si>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</si>
  <si>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</si>
  <si>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</si>
  <si>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</si>
  <si>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</si>
  <si>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</si>
  <si>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</si>
  <si>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</si>
  <si>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</si>
  <si>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</si>
  <si>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</si>
  <si>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</si>
  <si>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</si>
  <si>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</si>
  <si>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</si>
  <si>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</si>
  <si>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</si>
  <si>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</si>
  <si>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</si>
  <si>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</si>
  <si>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</si>
  <si>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</si>
  <si>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</si>
  <si>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</si>
  <si>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</si>
  <si>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</si>
  <si>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</si>
  <si>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</si>
  <si>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</si>
  <si>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</si>
  <si>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</si>
  <si>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</si>
  <si>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</si>
  <si>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</si>
  <si>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</si>
  <si>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</si>
  <si>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</si>
  <si>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</si>
  <si>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</si>
  <si>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</si>
  <si>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</si>
  <si>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</si>
  <si>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</si>
  <si>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</si>
  <si>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</si>
  <si>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</si>
  <si>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</si>
  <si>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</si>
  <si>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</si>
  <si>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</si>
  <si>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</si>
  <si>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</si>
  <si>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</si>
  <si>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</si>
  <si>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</si>
  <si>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</si>
  <si>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</si>
  <si>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</si>
  <si>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</si>
  <si>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</si>
  <si>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</si>
  <si>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</si>
  <si>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</si>
  <si>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</si>
  <si>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</si>
  <si>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</si>
  <si>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</si>
  <si>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</si>
  <si>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</si>
  <si>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</si>
  <si>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</si>
  <si>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</si>
  <si>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</si>
  <si>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</si>
  <si>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</si>
  <si>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</si>
  <si>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</si>
  <si>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</si>
  <si>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</si>
  <si>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</si>
  <si>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</si>
  <si>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</si>
  <si>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</si>
  <si>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</si>
  <si>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</si>
  <si>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</si>
  <si>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</si>
  <si>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</si>
  <si>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</si>
  <si>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</si>
  <si>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</si>
  <si>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</si>
  <si>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</si>
  <si>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</si>
  <si>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</si>
  <si>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</si>
  <si>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</si>
  <si>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</si>
  <si>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</si>
  <si>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</si>
  <si>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</si>
  <si>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</si>
  <si>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</si>
  <si>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</si>
  <si>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</si>
  <si>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</si>
  <si>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</si>
  <si>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</si>
  <si>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</si>
  <si>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</si>
  <si>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</si>
  <si>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</si>
  <si>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</si>
  <si>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</si>
  <si>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</si>
  <si>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</si>
  <si>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</si>
  <si>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</si>
  <si>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</si>
  <si>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</si>
  <si>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</si>
  <si>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</si>
  <si>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</si>
  <si>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</si>
  <si>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</si>
  <si>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</si>
  <si>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</si>
  <si>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</si>
  <si>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</si>
  <si>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</si>
  <si>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</si>
  <si>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</si>
  <si>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</si>
  <si>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</si>
  <si>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</si>
  <si>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</si>
  <si>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</si>
  <si>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</si>
  <si>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</si>
  <si>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</si>
  <si>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</si>
  <si>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</si>
  <si>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</si>
  <si>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</si>
  <si>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</si>
  <si>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</si>
  <si>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</si>
  <si>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</si>
  <si>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</si>
  <si>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</si>
  <si>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</si>
  <si>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</si>
  <si>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</si>
  <si>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</si>
  <si>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</si>
  <si>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</si>
  <si>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</si>
  <si>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</si>
  <si>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</si>
  <si>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</si>
  <si>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</si>
  <si>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</si>
  <si>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</si>
  <si>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</si>
  <si>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</si>
  <si>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</si>
  <si>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</si>
  <si>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</si>
  <si>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</si>
  <si>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</si>
  <si>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</si>
  <si>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</si>
  <si>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</si>
  <si>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</si>
  <si>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</si>
  <si>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</si>
  <si>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</si>
  <si>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</si>
  <si>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</si>
  <si>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</si>
  <si>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</si>
  <si>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</si>
  <si>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</si>
  <si>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</si>
  <si>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</si>
  <si>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</si>
  <si>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</si>
  <si>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</si>
  <si>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</si>
  <si>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</si>
  <si>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</si>
  <si>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</si>
  <si>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</si>
  <si>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</si>
  <si>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</si>
  <si>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</si>
  <si>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</si>
  <si>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</si>
  <si>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</si>
  <si>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</si>
  <si>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</si>
  <si>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</si>
  <si>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</si>
  <si>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</si>
  <si>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</si>
  <si>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</si>
  <si>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</si>
  <si>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</si>
  <si>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</si>
  <si>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</si>
  <si>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</si>
  <si>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</si>
  <si>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</si>
  <si>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</si>
  <si>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</si>
  <si>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</si>
  <si>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</si>
  <si>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</si>
  <si>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</si>
  <si>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</si>
  <si>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</si>
  <si>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</si>
  <si>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</si>
  <si>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</si>
  <si>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</si>
  <si>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</si>
  <si>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</si>
  <si>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</si>
  <si>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</si>
  <si>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</si>
  <si>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</si>
  <si>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</si>
  <si>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</si>
  <si>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</si>
  <si>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</si>
  <si>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</si>
  <si>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</si>
  <si>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</si>
  <si>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</si>
  <si>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</si>
  <si>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</si>
  <si>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</si>
  <si>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</si>
  <si>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</si>
  <si>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</si>
  <si>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</si>
  <si>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</si>
  <si>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</si>
  <si>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</si>
  <si>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</si>
  <si>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</si>
  <si>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</si>
  <si>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</si>
  <si>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</si>
  <si>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</si>
  <si>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</si>
  <si>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</si>
  <si>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</si>
  <si>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</si>
  <si>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</si>
  <si>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</si>
  <si>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</si>
  <si>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</si>
  <si>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</si>
  <si>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</si>
  <si>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</si>
  <si>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</si>
  <si>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</si>
  <si>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</si>
  <si>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</si>
  <si>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</si>
  <si>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</si>
  <si>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</si>
  <si>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</si>
  <si>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</si>
  <si>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</si>
  <si>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</si>
  <si>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</si>
  <si>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</si>
  <si>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</si>
  <si>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</si>
  <si>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</si>
  <si>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</si>
  <si>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</si>
  <si>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</si>
  <si>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</si>
  <si>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</si>
  <si>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</si>
  <si>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</si>
  <si>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</si>
  <si>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</si>
  <si>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</si>
  <si>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</si>
  <si>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</si>
  <si>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</si>
  <si>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</si>
  <si>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</si>
  <si>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</si>
  <si>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</si>
  <si>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</si>
  <si>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</si>
  <si>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</si>
  <si>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</si>
  <si>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</si>
  <si>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</si>
  <si>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</si>
  <si>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</si>
  <si>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</si>
  <si>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</si>
  <si>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</si>
  <si>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</si>
  <si>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</si>
  <si>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</si>
  <si>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</si>
  <si>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</si>
  <si>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</si>
  <si>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</si>
  <si>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</si>
  <si>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</si>
  <si>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</si>
  <si>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</si>
  <si>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</si>
  <si>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</si>
  <si>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</si>
  <si>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</si>
  <si>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</si>
  <si>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</si>
  <si>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</si>
  <si>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</si>
  <si>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</si>
  <si>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</si>
  <si>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</si>
  <si>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</si>
  <si>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</si>
  <si>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</si>
  <si>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</si>
  <si>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</si>
  <si>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</si>
  <si>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</si>
  <si>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</si>
  <si>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</si>
  <si>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</si>
  <si>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</si>
  <si>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</si>
  <si>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</si>
  <si>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</si>
  <si>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</si>
  <si>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</si>
  <si>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</si>
  <si>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</si>
  <si>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</si>
  <si>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</si>
  <si>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</si>
  <si>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</si>
  <si>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</si>
  <si>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</si>
  <si>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</si>
  <si>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</si>
  <si>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</si>
  <si>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</si>
  <si>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</si>
  <si>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</si>
  <si>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</si>
  <si>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</si>
  <si>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</si>
  <si>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</si>
  <si>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</si>
  <si>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</si>
  <si>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</si>
  <si>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</si>
  <si>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</si>
  <si>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</si>
  <si>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</si>
  <si>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</si>
  <si>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</si>
  <si>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</si>
  <si>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</si>
  <si>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</si>
  <si>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</si>
  <si>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</si>
  <si>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</si>
  <si>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</si>
  <si>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</si>
  <si>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</si>
  <si>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</si>
  <si>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</si>
  <si>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</si>
  <si>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</si>
  <si>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</si>
  <si>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</si>
  <si>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</si>
  <si>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</si>
  <si>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</si>
  <si>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</si>
  <si>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</si>
  <si>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</si>
  <si>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</si>
  <si>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</si>
  <si>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</si>
  <si>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</si>
  <si>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</si>
  <si>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</si>
  <si>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</si>
  <si>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</si>
  <si>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</si>
  <si>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</si>
  <si>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</si>
  <si>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</si>
  <si>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</si>
  <si>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</si>
  <si>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</si>
  <si>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</si>
  <si>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</si>
  <si>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</si>
  <si>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</si>
  <si>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</si>
  <si>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</si>
  <si>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</si>
  <si>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</si>
  <si>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</si>
  <si>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</si>
  <si>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</si>
  <si>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</si>
  <si>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</si>
  <si>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</si>
  <si>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</si>
  <si>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</si>
  <si>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</si>
  <si>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</si>
  <si>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</si>
  <si>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</si>
  <si>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</si>
  <si>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</si>
  <si>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</si>
  <si>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</si>
  <si>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</si>
  <si>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</si>
  <si>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</si>
  <si>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</si>
  <si>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</si>
  <si>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</si>
  <si>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</si>
  <si>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</si>
  <si>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</si>
  <si>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</si>
  <si>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</si>
  <si>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</si>
  <si>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</si>
  <si>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</si>
  <si>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</si>
  <si>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</si>
  <si>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</si>
  <si>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</si>
  <si>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</si>
  <si>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</si>
  <si>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</si>
  <si>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</si>
  <si>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</si>
  <si>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</si>
  <si>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</si>
  <si>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</si>
  <si>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</si>
  <si>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</si>
  <si>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</si>
  <si>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</si>
  <si>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</si>
  <si>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</si>
  <si>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</si>
  <si>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</si>
  <si>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</si>
  <si>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</si>
  <si>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</si>
  <si>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</si>
  <si>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</si>
  <si>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</si>
  <si>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</si>
  <si>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</si>
  <si>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</si>
  <si>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</si>
  <si>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</si>
  <si>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</si>
  <si>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</si>
  <si>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</si>
  <si>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</si>
  <si>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</si>
  <si>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</si>
  <si>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</si>
  <si>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</si>
  <si>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</si>
  <si>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</si>
  <si>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</si>
  <si>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</si>
  <si>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</si>
  <si>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</si>
  <si>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</si>
  <si>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</si>
  <si>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</si>
  <si>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</si>
  <si>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</si>
  <si>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</si>
  <si>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</si>
  <si>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</si>
  <si>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</si>
  <si>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</si>
  <si>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</si>
  <si>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</si>
  <si>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</si>
  <si>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</si>
  <si>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</si>
  <si>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</si>
  <si>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</si>
  <si>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</si>
  <si>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</si>
  <si>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</si>
  <si>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</si>
  <si>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</si>
  <si>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</si>
  <si>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</si>
  <si>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</si>
  <si>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</si>
  <si>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</si>
  <si>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</si>
  <si>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</si>
  <si>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</si>
  <si>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</si>
  <si>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</si>
  <si>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</si>
  <si>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</si>
  <si>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</si>
  <si>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</si>
  <si>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</si>
  <si>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</si>
  <si>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</si>
  <si>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</si>
  <si>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</si>
  <si>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</si>
  <si>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</si>
  <si>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</si>
  <si>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</si>
  <si>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</si>
  <si>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</si>
  <si>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</si>
  <si>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</si>
  <si>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</si>
  <si>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</si>
  <si>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</si>
  <si>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</si>
  <si>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</si>
  <si>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</si>
  <si>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</si>
  <si>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</si>
  <si>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</si>
  <si>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</si>
  <si>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</si>
  <si>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</si>
  <si>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</si>
  <si>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</si>
  <si>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</si>
  <si>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</si>
  <si>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</si>
  <si>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</si>
  <si>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</si>
  <si>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</si>
  <si>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</si>
  <si>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</si>
  <si>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</si>
  <si>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</si>
  <si>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</si>
  <si>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</si>
  <si>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</si>
  <si>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</si>
  <si>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</si>
  <si>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</si>
  <si>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</si>
  <si>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</si>
  <si>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</si>
  <si>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</si>
  <si>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</si>
  <si>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</si>
  <si>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</si>
  <si>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</si>
  <si>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</si>
  <si>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</si>
  <si>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</si>
  <si>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</si>
  <si>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</si>
  <si>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</si>
  <si>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</si>
  <si>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</si>
  <si>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</si>
  <si>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</si>
  <si>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</si>
  <si>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</si>
  <si>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</si>
  <si>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</si>
  <si>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</si>
  <si>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</si>
  <si>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</si>
  <si>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</si>
  <si>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</si>
  <si>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</si>
  <si>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</si>
  <si>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</si>
  <si>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</si>
  <si>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</si>
  <si>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</si>
  <si>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</si>
  <si>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</si>
  <si>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</si>
  <si>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</si>
  <si>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</si>
  <si>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</si>
  <si>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</si>
  <si>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</si>
  <si>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</si>
  <si>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</si>
  <si>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</si>
  <si>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</si>
  <si>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</si>
  <si>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</si>
  <si>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</si>
  <si>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</si>
  <si>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</si>
  <si>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</si>
  <si>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</si>
  <si>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</si>
  <si>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</si>
  <si>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</si>
  <si>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</si>
  <si>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</si>
  <si>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</si>
  <si>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</si>
  <si>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</si>
  <si>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</si>
  <si>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</si>
  <si>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</si>
  <si>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</si>
  <si>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</si>
  <si>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</si>
  <si>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</si>
  <si>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</si>
  <si>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</si>
  <si>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</si>
  <si>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</si>
  <si>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</si>
  <si>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</si>
  <si>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</si>
  <si>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</si>
  <si>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</si>
  <si>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</si>
  <si>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</si>
  <si>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</si>
  <si>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</si>
  <si>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</si>
  <si>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</si>
  <si>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</si>
  <si>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</si>
  <si>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</si>
  <si>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</si>
  <si>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</si>
  <si>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</si>
  <si>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</si>
  <si>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</si>
  <si>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</si>
  <si>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</si>
  <si>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</si>
  <si>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</si>
  <si>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</si>
  <si>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</si>
  <si>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</si>
  <si>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</si>
  <si>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</si>
  <si>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</si>
  <si>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</si>
  <si>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</si>
  <si>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</si>
  <si>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</si>
  <si>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</si>
  <si>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</si>
  <si>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</si>
  <si>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</si>
  <si>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</si>
  <si>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</si>
  <si>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</si>
  <si>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</si>
  <si>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</si>
  <si>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</si>
  <si>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</si>
  <si>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</si>
  <si>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</si>
  <si>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</si>
  <si>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</si>
  <si>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</si>
  <si>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</si>
  <si>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</si>
  <si>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</si>
  <si>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</si>
  <si>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</si>
  <si>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</si>
  <si>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</si>
  <si>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</si>
  <si>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</si>
  <si>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</si>
  <si>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</si>
  <si>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</si>
  <si>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</si>
  <si>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</si>
  <si>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</si>
  <si>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</si>
  <si>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</si>
  <si>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</si>
  <si>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</si>
  <si>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</si>
  <si>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</si>
  <si>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</si>
  <si>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</si>
  <si>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</si>
  <si>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</si>
  <si>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</si>
  <si>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</si>
  <si>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</si>
  <si>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</si>
  <si>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</si>
  <si>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</si>
  <si>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</si>
  <si>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</si>
  <si>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</si>
  <si>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</si>
  <si>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</si>
  <si>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</si>
  <si>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</si>
  <si>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</si>
  <si>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</si>
  <si>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</si>
  <si>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</si>
  <si>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</si>
  <si>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</si>
  <si>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</si>
  <si>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</si>
  <si>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</si>
  <si>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</si>
  <si>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</si>
  <si>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</si>
  <si>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</si>
  <si>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</si>
  <si>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</si>
  <si>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</si>
  <si>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</si>
  <si>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</si>
  <si>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</si>
  <si>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</si>
  <si>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</si>
  <si>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</si>
  <si>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</si>
  <si>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</si>
  <si>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</si>
  <si>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</si>
  <si>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</si>
  <si>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</si>
  <si>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</si>
  <si>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</si>
  <si>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</si>
  <si>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</si>
  <si>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</si>
  <si>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</si>
  <si>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</si>
  <si>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</si>
  <si>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</si>
  <si>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</si>
  <si>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</si>
  <si>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</si>
  <si>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</si>
  <si>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</si>
  <si>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</si>
  <si>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</si>
  <si>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</si>
  <si>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</si>
  <si>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</si>
  <si>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</si>
  <si>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</si>
  <si>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</si>
  <si>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</si>
  <si>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</si>
  <si>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</si>
  <si>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</si>
  <si>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</si>
  <si>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</si>
  <si>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</si>
  <si>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</si>
  <si>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</si>
  <si>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</si>
  <si>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</si>
  <si>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</si>
  <si>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</si>
  <si>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</si>
  <si>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</si>
  <si>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</si>
  <si>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</si>
  <si>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</si>
  <si>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</si>
  <si>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</si>
  <si>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</si>
  <si>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</si>
  <si>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</si>
  <si>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</si>
  <si>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</si>
  <si>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</si>
  <si>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</si>
  <si>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</si>
  <si>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</si>
  <si>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</si>
  <si>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</si>
  <si>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</si>
  <si>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</si>
  <si>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</si>
  <si>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</si>
  <si>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</si>
  <si>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</si>
  <si>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</si>
  <si>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</si>
  <si>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</si>
  <si>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</si>
  <si>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</si>
  <si>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</si>
  <si>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</si>
  <si>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</si>
  <si>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</si>
  <si>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</si>
  <si>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</si>
  <si>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</si>
  <si>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</si>
  <si>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</si>
  <si>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</si>
  <si>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</si>
  <si>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</si>
  <si>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</si>
  <si>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</si>
  <si>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</si>
  <si>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</si>
  <si>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</si>
  <si>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</si>
  <si>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</si>
  <si>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</si>
  <si>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</si>
  <si>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</si>
  <si>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</si>
  <si>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</si>
  <si>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</si>
  <si>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</si>
  <si>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</si>
  <si>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</si>
  <si>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</si>
  <si>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</si>
  <si>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</si>
  <si>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</si>
  <si>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</si>
  <si>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</si>
  <si>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</si>
  <si>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</si>
  <si>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</si>
  <si>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</si>
  <si>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</si>
  <si>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</si>
  <si>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</si>
  <si>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</si>
  <si>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</si>
  <si>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</si>
  <si>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</si>
  <si>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</si>
  <si>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</si>
  <si>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</si>
  <si>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</si>
  <si>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</si>
  <si>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</si>
  <si>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</si>
  <si>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</si>
  <si>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</si>
  <si>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</si>
  <si>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</si>
  <si>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</si>
  <si>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</si>
  <si>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</si>
  <si>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</si>
  <si>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</si>
  <si>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</si>
  <si>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</si>
  <si>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</si>
  <si>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</si>
  <si>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</si>
  <si>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</si>
  <si>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</si>
  <si>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</si>
  <si>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</si>
  <si>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</si>
  <si>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</si>
  <si>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</si>
  <si>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</si>
  <si>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</si>
  <si>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</si>
  <si>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</si>
  <si>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</si>
  <si>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</si>
  <si>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</si>
  <si>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</si>
  <si>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</si>
  <si>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</si>
  <si>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</si>
  <si>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</si>
  <si>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</si>
  <si>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</si>
  <si>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</si>
  <si>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</si>
  <si>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</si>
  <si>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</si>
  <si>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</si>
  <si>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</si>
  <si>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</si>
  <si>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</si>
  <si>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</si>
  <si>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</si>
  <si>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</si>
  <si>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</si>
  <si>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</si>
  <si>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</si>
  <si>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</si>
  <si>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</si>
  <si>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</si>
  <si>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</si>
  <si>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</si>
  <si>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</si>
  <si>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</si>
  <si>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</si>
  <si>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</si>
  <si>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</si>
  <si>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</si>
  <si>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</si>
  <si>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</si>
  <si>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</si>
  <si>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</si>
  <si>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</si>
  <si>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</si>
  <si>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</si>
  <si>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</si>
  <si>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</si>
  <si>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</si>
  <si>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</si>
  <si>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</si>
  <si>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</si>
  <si>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</si>
  <si>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</si>
  <si>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</si>
  <si>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</si>
  <si>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</si>
  <si>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</si>
  <si>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</si>
  <si>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</si>
  <si>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</si>
  <si>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</si>
  <si>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</si>
  <si>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</si>
  <si>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</si>
  <si>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</si>
  <si>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</si>
  <si>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</si>
  <si>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</si>
  <si>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</si>
  <si>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</si>
  <si>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</si>
  <si>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</si>
  <si>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</si>
  <si>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</si>
  <si>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</si>
  <si>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</si>
  <si>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</si>
  <si>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</si>
  <si>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</si>
  <si>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</si>
  <si>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</si>
  <si>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</si>
  <si>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</si>
  <si>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</si>
  <si>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</si>
  <si>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</si>
  <si>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</si>
  <si>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</si>
  <si>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</si>
  <si>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</si>
  <si>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</si>
  <si>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</si>
  <si>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</si>
  <si>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</si>
  <si>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</si>
  <si>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</si>
  <si>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</si>
  <si>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</si>
  <si>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</si>
  <si>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</si>
  <si>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</si>
  <si>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</si>
  <si>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</si>
  <si>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</si>
  <si>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</si>
  <si>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</si>
  <si>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</si>
  <si>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</si>
  <si>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</si>
  <si>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</si>
  <si>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</si>
  <si>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</si>
  <si>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</si>
  <si>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</si>
  <si>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</si>
  <si>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</si>
  <si>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</si>
  <si>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</si>
  <si>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</si>
  <si>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</si>
  <si>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</si>
  <si>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</si>
  <si>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</si>
  <si>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</si>
  <si>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</si>
  <si>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</si>
  <si>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</si>
  <si>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</si>
  <si>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</si>
  <si>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</si>
  <si>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</si>
  <si>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</si>
  <si>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</si>
  <si>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</si>
  <si>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</si>
  <si>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</si>
  <si>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</si>
  <si>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</si>
  <si>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</si>
  <si>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</si>
  <si>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</si>
  <si>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</si>
  <si>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</si>
  <si>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</si>
  <si>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</si>
  <si>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</si>
  <si>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</si>
  <si>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</si>
  <si>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</si>
  <si>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</si>
  <si>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</si>
  <si>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</si>
  <si>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</si>
  <si>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</si>
  <si>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</si>
  <si>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</si>
  <si>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</si>
  <si>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</si>
  <si>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</si>
  <si>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</si>
  <si>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</si>
  <si>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</si>
  <si>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</si>
  <si>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</si>
  <si>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</si>
  <si>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</si>
  <si>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</si>
  <si>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</si>
  <si>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</si>
  <si>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</si>
  <si>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</si>
  <si>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</si>
  <si>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</si>
  <si>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</si>
  <si>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</si>
  <si>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</si>
  <si>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</si>
  <si>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</si>
  <si>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</si>
  <si>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</si>
  <si>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</si>
  <si>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</si>
  <si>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</si>
  <si>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</si>
  <si>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</si>
  <si>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</si>
  <si>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</si>
  <si>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</si>
  <si>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</si>
  <si>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</si>
  <si>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</si>
  <si>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</si>
  <si>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</si>
  <si>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</si>
  <si>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</si>
  <si>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</si>
  <si>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</si>
  <si>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</si>
  <si>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</si>
  <si>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</si>
  <si>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</si>
  <si>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</si>
  <si>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</si>
  <si>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</si>
  <si>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</si>
  <si>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</si>
  <si>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</si>
  <si>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</si>
  <si>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</si>
  <si>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</si>
  <si>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</si>
  <si>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</si>
  <si>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</si>
  <si>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</si>
  <si>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</si>
  <si>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</si>
  <si>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</si>
  <si>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</si>
  <si>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</si>
  <si>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</si>
  <si>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</si>
  <si>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</si>
  <si>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</si>
  <si>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</si>
  <si>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</si>
  <si>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</si>
  <si>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</si>
  <si>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</si>
  <si>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</si>
  <si>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</si>
  <si>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</si>
  <si>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</si>
  <si>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</si>
  <si>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</si>
  <si>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</si>
  <si>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</si>
  <si>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</si>
  <si>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</si>
  <si>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</si>
  <si>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</si>
  <si>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</si>
  <si>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</si>
  <si>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</si>
  <si>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</si>
  <si>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</si>
  <si>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</si>
  <si>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</si>
  <si>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</si>
  <si>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</si>
  <si>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</si>
  <si>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</si>
  <si>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</si>
  <si>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</si>
  <si>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</si>
  <si>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</si>
  <si>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</si>
  <si>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</si>
  <si>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</si>
  <si>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</si>
  <si>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</si>
  <si>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</si>
  <si>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</si>
  <si>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</si>
  <si>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</si>
  <si>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</si>
  <si>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</si>
  <si>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</si>
  <si>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</si>
  <si>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</si>
  <si>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</si>
  <si>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</si>
  <si>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</si>
  <si>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</si>
  <si>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</si>
  <si>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</si>
  <si>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</si>
  <si>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</si>
  <si>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</si>
  <si>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</si>
  <si>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</si>
  <si>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</si>
  <si>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</si>
  <si>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</si>
  <si>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</si>
  <si>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</si>
  <si>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</si>
  <si>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</si>
  <si>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</si>
  <si>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</si>
  <si>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</si>
  <si>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</si>
  <si>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</si>
  <si>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</si>
  <si>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</si>
  <si>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</si>
  <si>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</si>
  <si>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</si>
  <si>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</si>
  <si>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</si>
  <si>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</si>
  <si>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</si>
  <si>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</si>
  <si>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</si>
  <si>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</si>
  <si>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</si>
  <si>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</si>
  <si>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</si>
  <si>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</si>
  <si>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</si>
  <si>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</si>
  <si>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</si>
  <si>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</si>
  <si>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</si>
  <si>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</si>
  <si>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</si>
  <si>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</si>
  <si>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</si>
  <si>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</si>
  <si>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</si>
  <si>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</si>
  <si>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</si>
  <si>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</si>
  <si>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</si>
  <si>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</si>
  <si>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</si>
  <si>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</si>
  <si>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</si>
  <si>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</si>
  <si>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</si>
  <si>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</si>
  <si>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</si>
  <si>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</si>
  <si>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</si>
  <si>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</si>
  <si>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</si>
  <si>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</si>
  <si>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</si>
  <si>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</si>
  <si>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</si>
  <si>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</si>
  <si>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</si>
  <si>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</si>
  <si>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</si>
  <si>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</si>
  <si>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</si>
  <si>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</si>
  <si>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</si>
  <si>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</si>
  <si>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</si>
  <si>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</si>
  <si>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</si>
  <si>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</si>
  <si>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</si>
  <si>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</si>
  <si>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</si>
  <si>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</si>
  <si>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</si>
  <si>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</si>
  <si>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</si>
  <si>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</si>
  <si>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</si>
  <si>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</si>
  <si>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</si>
  <si>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</si>
  <si>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</si>
  <si>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</si>
  <si>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</si>
  <si>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</si>
  <si>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</si>
  <si>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</si>
  <si>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</si>
  <si>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</si>
  <si>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</si>
  <si>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</si>
  <si>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</si>
  <si>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</si>
  <si>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</si>
  <si>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</si>
  <si>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</si>
  <si>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</si>
  <si>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</si>
  <si>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</si>
  <si>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</si>
  <si>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</si>
  <si>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</si>
  <si>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</si>
  <si>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</si>
  <si>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</si>
  <si>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</si>
  <si>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</si>
  <si>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</si>
  <si>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</si>
  <si>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</si>
  <si>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</si>
  <si>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</si>
  <si>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</si>
  <si>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</si>
  <si>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</si>
  <si>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</si>
  <si>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</si>
  <si>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</si>
  <si>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</si>
  <si>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</si>
  <si>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</si>
  <si>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</si>
  <si>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</si>
  <si>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</si>
  <si>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</si>
  <si>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</si>
  <si>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</si>
  <si>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</si>
  <si>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</si>
  <si>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</si>
  <si>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</si>
  <si>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</si>
  <si>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</si>
  <si>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</si>
  <si>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</si>
  <si>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</si>
  <si>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</si>
  <si>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</si>
  <si>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</si>
  <si>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</si>
  <si>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</si>
  <si>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</si>
  <si>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</si>
  <si>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</si>
  <si>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</si>
  <si>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</si>
  <si>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</si>
  <si>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</si>
  <si>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</si>
  <si>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</si>
  <si>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</si>
  <si>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</si>
  <si>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</si>
  <si>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</si>
  <si>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</si>
  <si>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</si>
  <si>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</si>
  <si>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</si>
  <si>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</si>
  <si>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</si>
  <si>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</si>
  <si>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</si>
  <si>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</si>
  <si>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</si>
  <si>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</si>
  <si>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</si>
  <si>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</si>
  <si>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</si>
  <si>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</si>
  <si>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</si>
  <si>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</si>
  <si>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</si>
  <si>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</si>
  <si>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</si>
  <si>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</si>
  <si>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</si>
  <si>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</si>
  <si>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</si>
  <si>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</si>
  <si>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</si>
  <si>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</si>
  <si>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</si>
  <si>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</si>
  <si>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</si>
  <si>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</si>
  <si>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</si>
  <si>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</si>
  <si>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</si>
  <si>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</si>
  <si>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</si>
  <si>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</si>
  <si>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</si>
  <si>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</si>
  <si>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</si>
  <si>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</si>
  <si>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</si>
  <si>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</si>
  <si>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</si>
  <si>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</si>
  <si>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</si>
  <si>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</si>
  <si>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</si>
  <si>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</si>
  <si>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</si>
  <si>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</si>
  <si>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</si>
  <si>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</si>
  <si>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</si>
  <si>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</si>
  <si>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</si>
  <si>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</si>
  <si>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</si>
  <si>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</si>
  <si>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</si>
  <si>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</si>
  <si>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</si>
  <si>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</si>
  <si>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</si>
  <si>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</si>
  <si>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</si>
  <si>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</si>
  <si>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</si>
  <si>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</si>
  <si>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</si>
  <si>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</si>
  <si>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</si>
  <si>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</si>
  <si>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</si>
  <si>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</si>
  <si>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</si>
  <si>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</si>
  <si>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</si>
  <si>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</si>
  <si>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</si>
  <si>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</si>
  <si>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</si>
  <si>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</si>
  <si>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</si>
  <si>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</si>
  <si>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</si>
  <si>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</si>
  <si>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</si>
  <si>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</si>
  <si>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</si>
  <si>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</si>
  <si>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</si>
  <si>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</si>
  <si>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</si>
  <si>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</si>
  <si>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</si>
  <si>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</si>
  <si>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</si>
  <si>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</si>
  <si>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</si>
  <si>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</si>
  <si>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</si>
  <si>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</si>
  <si>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</si>
  <si>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</si>
  <si>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</si>
  <si>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</si>
  <si>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</si>
  <si>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</si>
  <si>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</si>
  <si>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</si>
  <si>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</si>
  <si>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</si>
  <si>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</si>
  <si>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</si>
  <si>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</si>
  <si>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</si>
  <si>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</si>
  <si>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</si>
  <si>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</si>
  <si>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</si>
  <si>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</si>
  <si>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</si>
  <si>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</si>
  <si>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</si>
  <si>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</si>
  <si>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</si>
  <si>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</si>
  <si>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</si>
  <si>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</si>
  <si>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</si>
  <si>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</si>
  <si>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</si>
  <si>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</si>
  <si>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</si>
  <si>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</si>
  <si>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</si>
  <si>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</si>
  <si>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</si>
  <si>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</si>
  <si>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</si>
  <si>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</si>
  <si>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</si>
  <si>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</si>
  <si>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</si>
  <si>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</si>
  <si>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</si>
  <si>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</si>
  <si>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</si>
  <si>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</si>
  <si>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</si>
  <si>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</si>
  <si>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</si>
  <si>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</si>
  <si>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</si>
  <si>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</si>
  <si>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</si>
  <si>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</si>
  <si>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</si>
  <si>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</si>
  <si>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</si>
  <si>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</si>
  <si>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</si>
  <si>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</si>
  <si>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</si>
  <si>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</si>
  <si>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</si>
  <si>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</si>
  <si>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</si>
  <si>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</si>
  <si>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</si>
  <si>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</si>
  <si>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</si>
  <si>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</si>
  <si>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</si>
  <si>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</si>
  <si>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</si>
  <si>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</si>
  <si>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</si>
  <si>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</si>
  <si>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</si>
  <si>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</si>
  <si>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</si>
  <si>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</si>
  <si>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</si>
  <si>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</si>
  <si>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</si>
  <si>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</si>
  <si>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</si>
  <si>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</si>
  <si>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</si>
  <si>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</si>
  <si>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</si>
  <si>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</si>
  <si>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</si>
  <si>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</si>
  <si>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</si>
  <si>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</si>
  <si>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</si>
  <si>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</si>
  <si>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</si>
  <si>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</si>
  <si>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</si>
  <si>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</si>
  <si>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</si>
  <si>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</si>
  <si>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</si>
  <si>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</si>
  <si>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</si>
  <si>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</si>
  <si>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</si>
  <si>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</si>
  <si>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</si>
  <si>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</si>
  <si>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</si>
  <si>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</si>
  <si>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</si>
  <si>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</si>
  <si>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</si>
  <si>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</si>
  <si>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</si>
  <si>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</si>
  <si>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</si>
  <si>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</si>
  <si>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</si>
  <si>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</si>
  <si>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</si>
  <si>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</si>
  <si>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</si>
  <si>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</si>
  <si>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</si>
  <si>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</si>
  <si>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</si>
  <si>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</si>
  <si>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</si>
  <si>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</si>
  <si>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</si>
  <si>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</si>
  <si>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</si>
  <si>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</si>
  <si>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</si>
  <si>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</si>
  <si>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</si>
  <si>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</si>
  <si>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</si>
  <si>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</si>
  <si>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</si>
  <si>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</si>
  <si>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</si>
  <si>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</si>
  <si>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</si>
  <si>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</si>
  <si>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</si>
  <si>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</si>
  <si>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</si>
  <si>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</si>
  <si>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</si>
  <si>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</si>
  <si>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</si>
  <si>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</si>
  <si>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</si>
  <si>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</si>
  <si>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</si>
  <si>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</si>
  <si>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</si>
  <si>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</si>
  <si>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</si>
  <si>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</si>
  <si>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</si>
  <si>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</si>
  <si>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</si>
  <si>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</si>
  <si>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</si>
  <si>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</si>
  <si>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</si>
  <si>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</si>
  <si>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</si>
  <si>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</si>
  <si>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</si>
  <si>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</si>
  <si>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</si>
  <si>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</si>
  <si>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</si>
  <si>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</si>
  <si>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</si>
  <si>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</si>
  <si>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</si>
  <si>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</si>
  <si>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</si>
  <si>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</si>
  <si>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</si>
  <si>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</si>
  <si>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</si>
  <si>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</si>
  <si>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</si>
  <si>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</si>
  <si>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</si>
  <si>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</si>
  <si>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</si>
  <si>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</si>
  <si>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</si>
  <si>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</si>
  <si>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</si>
  <si>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</si>
  <si>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</si>
  <si>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</si>
  <si>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</si>
  <si>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</si>
  <si>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</si>
  <si>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</si>
  <si>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</si>
  <si>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</si>
  <si>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</si>
  <si>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</si>
  <si>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</si>
  <si>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</si>
  <si>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</si>
  <si>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</si>
  <si>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</si>
  <si>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</si>
  <si>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</si>
  <si>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</si>
  <si>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</si>
  <si>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</si>
  <si>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</si>
  <si>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</si>
  <si>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</si>
  <si>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</si>
  <si>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</si>
  <si>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</si>
  <si>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</si>
  <si>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</si>
  <si>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</si>
  <si>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</si>
  <si>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</si>
  <si>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</si>
  <si>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</si>
  <si>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</si>
  <si>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</si>
  <si>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</si>
  <si>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</si>
  <si>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</si>
  <si>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</si>
  <si>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</si>
  <si>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</si>
  <si>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</si>
  <si>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</si>
  <si>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</si>
  <si>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</si>
  <si>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</si>
  <si>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</si>
  <si>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</si>
  <si>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</si>
  <si>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</si>
  <si>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</si>
  <si>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</si>
  <si>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</si>
  <si>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</si>
  <si>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</si>
  <si>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</si>
  <si>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</si>
  <si>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</si>
  <si>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</si>
  <si>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</si>
  <si>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</si>
  <si>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</si>
  <si>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</si>
  <si>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</si>
  <si>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</si>
  <si>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</si>
  <si>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</si>
  <si>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</si>
  <si>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</si>
  <si>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</si>
  <si>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</si>
  <si>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</si>
  <si>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</si>
  <si>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</si>
  <si>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</si>
  <si>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</si>
  <si>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</si>
  <si>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</si>
  <si>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</si>
  <si>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</si>
  <si>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</si>
  <si>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</si>
  <si>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</si>
  <si>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</si>
  <si>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</si>
  <si>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</si>
  <si>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</si>
  <si>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</si>
  <si>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</si>
  <si>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</si>
  <si>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</si>
  <si>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</si>
  <si>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</si>
  <si>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</si>
  <si>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</si>
  <si>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</si>
  <si>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</si>
  <si>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</si>
  <si>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</si>
  <si>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</si>
  <si>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</si>
  <si>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</si>
  <si>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</si>
  <si>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</si>
  <si>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</si>
  <si>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</si>
  <si>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</si>
  <si>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</si>
  <si>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</si>
  <si>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</si>
  <si>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</si>
  <si>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</si>
  <si>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</si>
  <si>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</si>
  <si>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</si>
  <si>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</si>
  <si>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</si>
  <si>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</si>
  <si>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</si>
  <si>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</si>
  <si>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</si>
  <si>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</si>
  <si>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</si>
  <si>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</si>
  <si>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</si>
  <si>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</si>
  <si>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</si>
  <si>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</si>
  <si>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</si>
  <si>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</si>
  <si>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</si>
  <si>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</si>
  <si>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</si>
  <si>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</si>
  <si>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</si>
  <si>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</si>
  <si>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</si>
  <si>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</si>
  <si>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</si>
  <si>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</si>
  <si>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</si>
  <si>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</si>
  <si>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</si>
  <si>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</si>
  <si>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</si>
  <si>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</si>
  <si>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</si>
  <si>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</si>
  <si>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</si>
  <si>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</si>
  <si>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</si>
  <si>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</si>
  <si>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</si>
  <si>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</si>
  <si>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</si>
  <si>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</si>
  <si>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</si>
  <si>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</si>
  <si>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</si>
  <si>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</si>
  <si>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</si>
  <si>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</si>
  <si>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</si>
  <si>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</si>
  <si>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</si>
  <si>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</si>
  <si>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</si>
  <si>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</si>
  <si>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</si>
  <si>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</si>
  <si>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</si>
  <si>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</si>
  <si>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</si>
  <si>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</si>
  <si>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</si>
  <si>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</si>
  <si>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</si>
  <si>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</si>
  <si>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</si>
  <si>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</si>
  <si>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</si>
  <si>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</si>
  <si>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</si>
  <si>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</si>
  <si>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</si>
  <si>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</si>
  <si>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</si>
  <si>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</si>
  <si>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</si>
  <si>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</si>
  <si>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</si>
  <si>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</si>
  <si>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</si>
  <si>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</si>
  <si>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</si>
  <si>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</si>
  <si>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</si>
  <si>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</si>
  <si>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</si>
  <si>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</si>
  <si>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</si>
  <si>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</si>
  <si>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</si>
  <si>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</si>
  <si>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</si>
  <si>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</si>
  <si>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</si>
  <si>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</si>
  <si>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</si>
  <si>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</si>
  <si>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</si>
  <si>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</si>
  <si>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</si>
  <si>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</si>
  <si>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</si>
  <si>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</si>
  <si>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</si>
  <si>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</si>
  <si>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</si>
  <si>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</si>
  <si>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</si>
  <si>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</si>
  <si>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</si>
  <si>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</si>
  <si>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</si>
  <si>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</si>
  <si>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</si>
  <si>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</si>
  <si>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</si>
  <si>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</si>
  <si>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</si>
  <si>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</si>
  <si>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</si>
  <si>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</si>
  <si>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</si>
  <si>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</si>
  <si>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</si>
  <si>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</si>
  <si>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</si>
  <si>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</si>
  <si>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</si>
  <si>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</si>
  <si>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</si>
  <si>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</si>
  <si>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</si>
  <si>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</si>
  <si>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</si>
  <si>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</si>
  <si>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</si>
  <si>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</si>
  <si>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</si>
  <si>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</si>
  <si>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</si>
  <si>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</si>
  <si>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</si>
  <si>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</si>
  <si>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</si>
  <si>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</si>
  <si>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</si>
  <si>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</si>
  <si>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</si>
  <si>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</si>
  <si>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</si>
  <si>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</si>
  <si>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</si>
  <si>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</si>
  <si>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</si>
  <si>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</si>
  <si>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</si>
  <si>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</si>
  <si>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</si>
  <si>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</si>
  <si>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</si>
  <si>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</si>
  <si>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</si>
  <si>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</si>
  <si>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</si>
  <si>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</si>
  <si>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</si>
  <si>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</si>
  <si>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</si>
  <si>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</si>
  <si>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</si>
  <si>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</si>
  <si>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</si>
  <si>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</si>
  <si>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</si>
  <si>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</si>
  <si>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</si>
  <si>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</si>
  <si>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</si>
  <si>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</si>
  <si>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</si>
  <si>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</si>
  <si>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</si>
  <si>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</si>
  <si>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</si>
  <si>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</si>
  <si>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</si>
  <si>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</si>
  <si>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</si>
  <si>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</si>
  <si>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</si>
  <si>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</si>
  <si>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</si>
  <si>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</si>
  <si>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</si>
  <si>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</si>
  <si>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</si>
  <si>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</si>
  <si>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</si>
  <si>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</si>
  <si>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</si>
  <si>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</si>
  <si>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</si>
  <si>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</si>
  <si>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</si>
  <si>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</si>
  <si>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</si>
  <si>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</si>
  <si>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</si>
  <si>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</si>
  <si>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</si>
  <si>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</si>
  <si>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</si>
  <si>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</si>
  <si>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</si>
  <si>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</si>
  <si>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</si>
  <si>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</si>
  <si>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</si>
  <si>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</si>
  <si>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</si>
  <si>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</si>
  <si>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</si>
  <si>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</si>
  <si>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</si>
  <si>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</si>
  <si>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</si>
  <si>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</si>
  <si>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</si>
  <si>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</si>
  <si>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</si>
  <si>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</si>
  <si>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</si>
  <si>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</si>
  <si>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</si>
  <si>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</si>
  <si>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</si>
  <si>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</si>
  <si>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</si>
  <si>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</si>
  <si>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</si>
  <si>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</si>
  <si>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</si>
  <si>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</si>
  <si>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</si>
  <si>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</si>
  <si>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</si>
  <si>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</si>
  <si>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</si>
  <si>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</si>
  <si>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</si>
  <si>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</si>
  <si>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</si>
  <si>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</si>
  <si>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</si>
  <si>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</si>
  <si>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</si>
  <si>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</si>
  <si>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</si>
  <si>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</si>
  <si>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</si>
  <si>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</si>
  <si>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</si>
  <si>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</si>
  <si>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</si>
  <si>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</si>
  <si>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</si>
  <si>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</si>
  <si>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</si>
  <si>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</si>
  <si>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</si>
  <si>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</si>
  <si>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</si>
  <si>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</si>
  <si>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</si>
  <si>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</si>
  <si>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</si>
  <si>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</si>
  <si>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</si>
  <si>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</si>
  <si>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</si>
  <si>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</si>
  <si>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</si>
  <si>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</si>
  <si>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</si>
  <si>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</si>
  <si>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</si>
  <si>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</si>
  <si>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</si>
  <si>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</si>
  <si>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</si>
  <si>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</si>
  <si>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</si>
  <si>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</si>
  <si>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</si>
  <si>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</si>
  <si>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</si>
  <si>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</si>
  <si>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</si>
  <si>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</si>
  <si>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</si>
  <si>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</si>
  <si>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</si>
  <si>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</si>
  <si>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</si>
  <si>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</si>
  <si>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</si>
  <si>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</si>
  <si>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</si>
  <si>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</si>
  <si>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</si>
  <si>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</si>
  <si>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</si>
  <si>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</si>
  <si>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</si>
  <si>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</si>
  <si>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</si>
  <si>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13106_令和7年度</t>
  </si>
  <si>
    <t>13106_令和8年度</t>
  </si>
  <si>
    <t>13106_令和9年度</t>
  </si>
  <si>
    <t>13106_令和10年度</t>
  </si>
  <si>
    <t>13106_令和11年度</t>
  </si>
  <si>
    <t>13106_令和12年度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</si>
</sst>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20.40291271739812</c:v>
                </c:pt>
                <c:pt idx="1">
                  <c:v>26.463171138465569</c:v>
                </c:pt>
                <c:pt idx="2">
                  <c:v>24.099207183202768</c:v>
                </c:pt>
                <c:pt idx="3">
                  <c:v>24.79573292991892</c:v>
                </c:pt>
                <c:pt idx="4">
                  <c:v>27.611379413529889</c:v>
                </c:pt>
                <c:pt idx="5">
                  <c:v>27.009243808744561</c:v>
                </c:pt>
                <c:pt idx="6">
                  <c:v>28.00769057421282</c:v>
                </c:pt>
                <c:pt idx="7">
                  <c:v>34.160355983260821</c:v>
                </c:pt>
                <c:pt idx="8">
                  <c:v>36.108341806522276</c:v>
                </c:pt>
                <c:pt idx="9">
                  <c:v>35.966551332100686</c:v>
                </c:pt>
                <c:pt idx="10">
                  <c:v>39.360381671809485</c:v>
                </c:pt>
                <c:pt idx="11">
                  <c:v>37.093730734496653</c:v>
                </c:pt>
                <c:pt idx="12">
                  <c:v>36.672460090987528</c:v>
                </c:pt>
                <c:pt idx="13">
                  <c:v>32.929027825100981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136.68435755764608</c:v>
                </c:pt>
                <c:pt idx="1">
                  <c:v>136.51194941260343</c:v>
                </c:pt>
                <c:pt idx="2">
                  <c:v>133.83431160265042</c:v>
                </c:pt>
                <c:pt idx="3">
                  <c:v>134.50977347172807</c:v>
                </c:pt>
                <c:pt idx="4">
                  <c:v>131.38718432163481</c:v>
                </c:pt>
                <c:pt idx="5">
                  <c:v>127.65479404251367</c:v>
                </c:pt>
                <c:pt idx="6">
                  <c:v>126.54092879288777</c:v>
                </c:pt>
                <c:pt idx="7">
                  <c:v>123.26810878909596</c:v>
                </c:pt>
                <c:pt idx="8">
                  <c:v>120.84124073697063</c:v>
                </c:pt>
                <c:pt idx="9">
                  <c:v>117.74540598664127</c:v>
                </c:pt>
                <c:pt idx="10">
                  <c:v>115.09176995230891</c:v>
                </c:pt>
                <c:pt idx="11">
                  <c:v>103.7897203137135</c:v>
                </c:pt>
                <c:pt idx="12">
                  <c:v>102.88735695399424</c:v>
                </c:pt>
                <c:pt idx="13">
                  <c:v>103.86503863807987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232.38209303204971</c:v>
                </c:pt>
                <c:pt idx="1">
                  <c:v>239.8066591104652</c:v>
                </c:pt>
                <c:pt idx="2">
                  <c:v>282.20595359942922</c:v>
                </c:pt>
                <c:pt idx="3">
                  <c:v>327.96312846757968</c:v>
                </c:pt>
                <c:pt idx="4">
                  <c:v>319.76769991779457</c:v>
                </c:pt>
                <c:pt idx="5">
                  <c:v>291.64530571447727</c:v>
                </c:pt>
                <c:pt idx="6">
                  <c:v>295.9380283750707</c:v>
                </c:pt>
                <c:pt idx="7">
                  <c:v>286.06362136708083</c:v>
                </c:pt>
                <c:pt idx="8">
                  <c:v>297.41423599030645</c:v>
                </c:pt>
                <c:pt idx="9">
                  <c:v>289.53632734038723</c:v>
                </c:pt>
                <c:pt idx="10">
                  <c:v>277.18997853219929</c:v>
                </c:pt>
                <c:pt idx="11">
                  <c:v>282.19897094734</c:v>
                </c:pt>
                <c:pt idx="12">
                  <c:v>287.02742155731164</c:v>
                </c:pt>
                <c:pt idx="13">
                  <c:v>302.37708753388267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746.58715609798583</c:v>
                </c:pt>
                <c:pt idx="1">
                  <c:v>755.27199691145722</c:v>
                </c:pt>
                <c:pt idx="2">
                  <c:v>960.41976471363478</c:v>
                </c:pt>
                <c:pt idx="3">
                  <c:v>1011.239361320083</c:v>
                </c:pt>
                <c:pt idx="4">
                  <c:v>1075.978288349128</c:v>
                </c:pt>
                <c:pt idx="5">
                  <c:v>949.7166074770297</c:v>
                </c:pt>
                <c:pt idx="6">
                  <c:v>1010.44092652836</c:v>
                </c:pt>
                <c:pt idx="7">
                  <c:v>778.30002483785904</c:v>
                </c:pt>
                <c:pt idx="8">
                  <c:v>780.83166082301182</c:v>
                </c:pt>
                <c:pt idx="9">
                  <c:v>774.87783181962936</c:v>
                </c:pt>
                <c:pt idx="10">
                  <c:v>749.72884402303055</c:v>
                </c:pt>
                <c:pt idx="11">
                  <c:v>646.98306687020624</c:v>
                </c:pt>
                <c:pt idx="12">
                  <c:v>707.65198702025361</c:v>
                </c:pt>
                <c:pt idx="13">
                  <c:v>696.64498312723072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102.90243342296949</c:v>
                </c:pt>
                <c:pt idx="1">
                  <c:v>84.440129353598678</c:v>
                </c:pt>
                <c:pt idx="2">
                  <c:v>127.77684648409765</c:v>
                </c:pt>
                <c:pt idx="3">
                  <c:v>84.400580506853274</c:v>
                </c:pt>
                <c:pt idx="4">
                  <c:v>82.774504069919658</c:v>
                </c:pt>
                <c:pt idx="5">
                  <c:v>72.091035850744262</c:v>
                </c:pt>
                <c:pt idx="6">
                  <c:v>96.42824611374391</c:v>
                </c:pt>
                <c:pt idx="7">
                  <c:v>69.115442766478324</c:v>
                </c:pt>
                <c:pt idx="8">
                  <c:v>62.864609825940207</c:v>
                </c:pt>
                <c:pt idx="9">
                  <c:v>58.796174095986608</c:v>
                </c:pt>
                <c:pt idx="10">
                  <c:v>55.375880236570005</c:v>
                </c:pt>
                <c:pt idx="11">
                  <c:v>61.99403571387181</c:v>
                </c:pt>
                <c:pt idx="12">
                  <c:v>89.424447428282846</c:v>
                </c:pt>
                <c:pt idx="13">
                  <c:v>87.239079758252501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31688</c:v>
                </c:pt>
                <c:pt idx="1">
                  <c:v>31467</c:v>
                </c:pt>
                <c:pt idx="2">
                  <c:v>31312</c:v>
                </c:pt>
                <c:pt idx="3">
                  <c:v>31386</c:v>
                </c:pt>
                <c:pt idx="4">
                  <c:v>31305</c:v>
                </c:pt>
                <c:pt idx="5">
                  <c:v>31439</c:v>
                </c:pt>
                <c:pt idx="6">
                  <c:v>31458</c:v>
                </c:pt>
                <c:pt idx="7">
                  <c:v>31493</c:v>
                </c:pt>
                <c:pt idx="8">
                  <c:v>31541</c:v>
                </c:pt>
                <c:pt idx="9">
                  <c:v>31540</c:v>
                </c:pt>
                <c:pt idx="10">
                  <c:v>31222</c:v>
                </c:pt>
                <c:pt idx="11">
                  <c:v>31120</c:v>
                </c:pt>
                <c:pt idx="12">
                  <c:v>31076</c:v>
                </c:pt>
                <c:pt idx="13">
                  <c:v>31060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12929</c:v>
                </c:pt>
                <c:pt idx="1">
                  <c:v>12614</c:v>
                </c:pt>
                <c:pt idx="2">
                  <c:v>12433</c:v>
                </c:pt>
                <c:pt idx="3">
                  <c:v>12122</c:v>
                </c:pt>
                <c:pt idx="4">
                  <c:v>11924</c:v>
                </c:pt>
                <c:pt idx="5">
                  <c:v>11737</c:v>
                </c:pt>
                <c:pt idx="6">
                  <c:v>11634</c:v>
                </c:pt>
                <c:pt idx="7">
                  <c:v>11532</c:v>
                </c:pt>
                <c:pt idx="8">
                  <c:v>11328</c:v>
                </c:pt>
                <c:pt idx="9">
                  <c:v>11162</c:v>
                </c:pt>
                <c:pt idx="10">
                  <c:v>10949</c:v>
                </c:pt>
                <c:pt idx="11">
                  <c:v>10645</c:v>
                </c:pt>
                <c:pt idx="12">
                  <c:v>10493</c:v>
                </c:pt>
                <c:pt idx="13">
                  <c:v>10317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93237</c:v>
                </c:pt>
                <c:pt idx="1">
                  <c:v>94908</c:v>
                </c:pt>
                <c:pt idx="2">
                  <c:v>96692</c:v>
                </c:pt>
                <c:pt idx="3">
                  <c:v>106433</c:v>
                </c:pt>
                <c:pt idx="4">
                  <c:v>107941</c:v>
                </c:pt>
                <c:pt idx="5">
                  <c:v>109735</c:v>
                </c:pt>
                <c:pt idx="6">
                  <c:v>111848</c:v>
                </c:pt>
                <c:pt idx="7">
                  <c:v>113981</c:v>
                </c:pt>
                <c:pt idx="8">
                  <c:v>116158</c:v>
                </c:pt>
                <c:pt idx="9">
                  <c:v>118858</c:v>
                </c:pt>
                <c:pt idx="10">
                  <c:v>121489</c:v>
                </c:pt>
                <c:pt idx="11">
                  <c:v>123068</c:v>
                </c:pt>
                <c:pt idx="12">
                  <c:v>124181</c:v>
                </c:pt>
                <c:pt idx="13">
                  <c:v>128550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c:v>
                </c:pt>
                <c:pt idx="1">
                  <c:v>30</c:v>
                </c:pt>
                <c:pt idx="2">
                  <c:v>30</c:v>
                </c:pt>
                <c:pt idx="3">
                  <c:v>30</c:v>
                </c:pt>
                <c:pt idx="4">
                  <c:v>30</c:v>
                </c:pt>
                <c:pt idx="5">
                  <c:v>3</c:v>
                </c:pt>
                <c:pt idx="6">
                  <c:v>3</c:v>
                </c:pt>
                <c:pt idx="7">
                  <c:v>3</c:v>
                </c:pt>
                <c:pt idx="8">
                  <c:v>3</c:v>
                </c:pt>
                <c:pt idx="9">
                  <c:v>3</c:v>
                </c:pt>
                <c:pt idx="10">
                  <c:v>3</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12075</c:v>
                </c:pt>
                <c:pt idx="1">
                  <c:v>12075</c:v>
                </c:pt>
                <c:pt idx="2">
                  <c:v>12075</c:v>
                </c:pt>
                <c:pt idx="3">
                  <c:v>12075</c:v>
                </c:pt>
                <c:pt idx="4">
                  <c:v>12075</c:v>
                </c:pt>
                <c:pt idx="5">
                  <c:v>11562</c:v>
                </c:pt>
                <c:pt idx="6">
                  <c:v>11562</c:v>
                </c:pt>
                <c:pt idx="7">
                  <c:v>11562</c:v>
                </c:pt>
                <c:pt idx="8">
                  <c:v>11562</c:v>
                </c:pt>
                <c:pt idx="9">
                  <c:v>11562</c:v>
                </c:pt>
                <c:pt idx="10">
                  <c:v>11562</c:v>
                </c:pt>
                <c:pt idx="11">
                  <c:v>12256</c:v>
                </c:pt>
                <c:pt idx="12">
                  <c:v>12256</c:v>
                </c:pt>
                <c:pt idx="13">
                  <c:v>12256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989.50900000000001</c:v>
                </c:pt>
                <c:pt idx="1">
                  <c:v>843.53959999999995</c:v>
                </c:pt>
                <c:pt idx="2">
                  <c:v>1238.7528</c:v>
                </c:pt>
                <c:pt idx="3">
                  <c:v>760.47360000000003</c:v>
                </c:pt>
                <c:pt idx="4">
                  <c:v>763.01729999999998</c:v>
                </c:pt>
                <c:pt idx="5">
                  <c:v>729.41330000000005</c:v>
                </c:pt>
                <c:pt idx="6">
                  <c:v>969.22619999999995</c:v>
                </c:pt>
                <c:pt idx="7">
                  <c:v>691.04780000000005</c:v>
                </c:pt>
                <c:pt idx="8">
                  <c:v>631.50189999999998</c:v>
                </c:pt>
                <c:pt idx="9">
                  <c:v>594.61149999999998</c:v>
                </c:pt>
                <c:pt idx="10">
                  <c:v>600.79489999999998</c:v>
                </c:pt>
                <c:pt idx="11">
                  <c:v>704.02480000000003</c:v>
                </c:pt>
                <c:pt idx="12">
                  <c:v>1158.5382</c:v>
                </c:pt>
                <c:pt idx="13">
                  <c:v>1386.4543000000001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76.408000000000001</c:v>
                </c:pt>
                <c:pt idx="1">
                  <c:v>85.049000000000007</c:v>
                </c:pt>
                <c:pt idx="2">
                  <c:v>77.069000000000003</c:v>
                </c:pt>
                <c:pt idx="3">
                  <c:v>79.899000000000001</c:v>
                </c:pt>
                <c:pt idx="4">
                  <c:v>74.748000000000005</c:v>
                </c:pt>
                <c:pt idx="5">
                  <c:v>67.234999999999999</c:v>
                </c:pt>
                <c:pt idx="6">
                  <c:v>65.203999999999994</c:v>
                </c:pt>
                <c:pt idx="7">
                  <c:v>67.381</c:v>
                </c:pt>
                <c:pt idx="8">
                  <c:v>65.977000000000004</c:v>
                </c:pt>
                <c:pt idx="9">
                  <c:v>55.447000000000003</c:v>
                </c:pt>
                <c:pt idx="10">
                  <c:v>54.887999999999998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76.408000000000001</c:v>
                </c:pt>
                <c:pt idx="1">
                  <c:v>82.74</c:v>
                </c:pt>
                <c:pt idx="2">
                  <c:v>74.434999999999988</c:v>
                </c:pt>
                <c:pt idx="3">
                  <c:v>77.091000000000008</c:v>
                </c:pt>
                <c:pt idx="4">
                  <c:v>72.305999999999997</c:v>
                </c:pt>
                <c:pt idx="5">
                  <c:v>67.234999999999999</c:v>
                </c:pt>
                <c:pt idx="6">
                  <c:v>65.204000000000008</c:v>
                </c:pt>
                <c:pt idx="7">
                  <c:v>67.381</c:v>
                </c:pt>
                <c:pt idx="8">
                  <c:v>65.977000000000004</c:v>
                </c:pt>
                <c:pt idx="9">
                  <c:v>55.44700000000001</c:v>
                </c:pt>
                <c:pt idx="10">
                  <c:v>54.887999999999998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2.3090000000000002</c:v>
                </c:pt>
                <c:pt idx="2">
                  <c:v>2.6339999999999999</c:v>
                </c:pt>
                <c:pt idx="3">
                  <c:v>2.8079999999999998</c:v>
                </c:pt>
                <c:pt idx="4">
                  <c:v>2.4420000000000002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960.41976471363478</c:v>
                </c:pt>
                <c:pt idx="1">
                  <c:v>1011.239361320083</c:v>
                </c:pt>
                <c:pt idx="2">
                  <c:v>1075.978288349128</c:v>
                </c:pt>
                <c:pt idx="3">
                  <c:v>949.7166074770297</c:v>
                </c:pt>
                <c:pt idx="4">
                  <c:v>1010.44092652836</c:v>
                </c:pt>
                <c:pt idx="5">
                  <c:v>778.30002483785904</c:v>
                </c:pt>
                <c:pt idx="6">
                  <c:v>780.83166082301182</c:v>
                </c:pt>
                <c:pt idx="7">
                  <c:v>774.87783181962936</c:v>
                </c:pt>
                <c:pt idx="8">
                  <c:v>749.72884402303055</c:v>
                </c:pt>
                <c:pt idx="9">
                  <c:v>646.98306687020624</c:v>
                </c:pt>
                <c:pt idx="10">
                  <c:v>707.65198702025361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127.77684648409765</c:v>
                </c:pt>
                <c:pt idx="1">
                  <c:v>84.400580506853274</c:v>
                </c:pt>
                <c:pt idx="2">
                  <c:v>82.774504069919658</c:v>
                </c:pt>
                <c:pt idx="3">
                  <c:v>72.091035850744262</c:v>
                </c:pt>
                <c:pt idx="4">
                  <c:v>96.42824611374391</c:v>
                </c:pt>
                <c:pt idx="5">
                  <c:v>69.115442766478324</c:v>
                </c:pt>
                <c:pt idx="6">
                  <c:v>62.864609825940207</c:v>
                </c:pt>
                <c:pt idx="7">
                  <c:v>58.796174095986608</c:v>
                </c:pt>
                <c:pt idx="8">
                  <c:v>55.375880236570005</c:v>
                </c:pt>
                <c:pt idx="9">
                  <c:v>61.99403571387181</c:v>
                </c:pt>
                <c:pt idx="10">
                  <c:v>89.424447428282846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2.7357631738237995E-2</c:v>
                </c:pt>
                <c:pt idx="2">
                  <c:v>3.1821392705355972E-2</c:v>
                </c:pt>
                <c:pt idx="3">
                  <c:v>3.8950751183734172E-2</c:v>
                </c:pt>
                <c:pt idx="4">
                  <c:v>2.5324529880171098E-2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7.9556880030246274E-2</c:v>
                </c:pt>
                <c:pt idx="1">
                  <c:v>8.1820391061509193E-2</c:v>
                </c:pt>
                <c:pt idx="2">
                  <c:v>6.9178905193529053E-2</c:v>
                </c:pt>
                <c:pt idx="3">
                  <c:v>8.1172635492598316E-2</c:v>
                </c:pt>
                <c:pt idx="4">
                  <c:v>7.1558859208550263E-2</c:v>
                </c:pt>
                <c:pt idx="5">
                  <c:v>8.638699454494668E-2</c:v>
                </c:pt>
                <c:pt idx="6">
                  <c:v>8.3505835215843732E-2</c:v>
                </c:pt>
                <c:pt idx="7">
                  <c:v>8.695693338106035E-2</c:v>
                </c:pt>
                <c:pt idx="8">
                  <c:v>8.8001149383514041E-2</c:v>
                </c:pt>
                <c:pt idx="9">
                  <c:v>8.5700851906721456E-2</c:v>
                </c:pt>
                <c:pt idx="10">
                  <c:v>7.7563549607370857E-2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54.887999999999998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54.887999999999998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G：情報通信業(N=2)</c:v>
                </c:pt>
                <c:pt idx="26">
                  <c:v>H：運輸業，郵便業(N=0)</c:v>
                </c:pt>
                <c:pt idx="27">
                  <c:v>I：卸売業，小売業(N=3)</c:v>
                </c:pt>
                <c:pt idx="28">
                  <c:v>J：金融業，保険業(N=0)</c:v>
                </c:pt>
                <c:pt idx="29">
                  <c:v>K：不動産業，物品賃貸業(N=2)</c:v>
                </c:pt>
                <c:pt idx="30">
                  <c:v>L：学術研究,専門･技術ｻｰﾋﾞｽ業(N=0)</c:v>
                </c:pt>
                <c:pt idx="31">
                  <c:v>M：宿泊業，飲食サービス業(N=1)</c:v>
                </c:pt>
                <c:pt idx="32">
                  <c:v>N：生活関連ｻｰﾋﾞｽ業,娯楽業(N=0)</c:v>
                </c:pt>
                <c:pt idx="33">
                  <c:v>O：教育，学習支援業(N=4)</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20.274000000000001</c:v>
                </c:pt>
                <c:pt idx="26">
                  <c:v>0</c:v>
                </c:pt>
                <c:pt idx="27">
                  <c:v>10.013</c:v>
                </c:pt>
                <c:pt idx="28">
                  <c:v>0</c:v>
                </c:pt>
                <c:pt idx="29">
                  <c:v>6.181</c:v>
                </c:pt>
                <c:pt idx="30">
                  <c:v>0</c:v>
                </c:pt>
                <c:pt idx="31">
                  <c:v>4.2770000000000001</c:v>
                </c:pt>
                <c:pt idx="32">
                  <c:v>0</c:v>
                </c:pt>
                <c:pt idx="33">
                  <c:v>14.143000000000001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95.569227906528923</c:v>
                </c:pt>
                <c:pt idx="2">
                  <c:v>25.529521801684879</c:v>
                </c:pt>
                <c:pt idx="3">
                  <c:v>0.83252473011934425</c:v>
                </c:pt>
                <c:pt idx="4">
                  <c:v>782.23946268726638</c:v>
                </c:pt>
                <c:pt idx="5">
                  <c:v>225.24759330736751</c:v>
                </c:pt>
                <c:pt idx="7">
                  <c:v>144.69172340359796</c:v>
                </c:pt>
                <c:pt idx="8">
                  <c:v>9.4682377041379198</c:v>
                </c:pt>
                <c:pt idx="9">
                  <c:v>0</c:v>
                </c:pt>
                <c:pt idx="10">
                  <c:v>10.389077861169181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121.93127443833315</c:v>
                </c:pt>
                <c:pt idx="4" formatCode="#,##0">
                  <c:v>782.23946268726638</c:v>
                </c:pt>
                <c:pt idx="5" formatCode="#,##0">
                  <c:v>225.24759330736751</c:v>
                </c:pt>
                <c:pt idx="6" formatCode="#,##0">
                  <c:v>154.15996110773588</c:v>
                </c:pt>
                <c:pt idx="10" formatCode="#,##0">
                  <c:v>10.389077861169181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54.887999999999998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54.887999999999998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台東区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台東区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H：運輸業，郵便業(N=0)</c:v>
                </c:pt>
                <c:pt idx="3">
                  <c:v>I：卸売業，小売業(N=3)</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O：教育，学習支援業(N=4)</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10.137</c:v>
                </c:pt>
                <c:pt idx="2">
                  <c:v>0</c:v>
                </c:pt>
                <c:pt idx="3">
                  <c:v>3.3376666666666668</c:v>
                </c:pt>
                <c:pt idx="4">
                  <c:v>0</c:v>
                </c:pt>
                <c:pt idx="5">
                  <c:v>3.0905</c:v>
                </c:pt>
                <c:pt idx="6">
                  <c:v>0</c:v>
                </c:pt>
                <c:pt idx="7">
                  <c:v>4.2770000000000001</c:v>
                </c:pt>
                <c:pt idx="8">
                  <c:v>0</c:v>
                </c:pt>
                <c:pt idx="9">
                  <c:v>3.5357500000000002</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H：運輸業，郵便業(N=0)</c:v>
                </c:pt>
                <c:pt idx="3">
                  <c:v>I：卸売業，小売業(N=3)</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O：教育，学習支援業(N=4)</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台東区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台東区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1737.8000000000006</c:v>
                </c:pt>
                <c:pt idx="1">
                  <c:v>194.3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2085.5685360000007</c:v>
                </c:pt>
                <c:pt idx="1">
                  <c:v>257.01226800000001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台東区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10.537148664000002</c:v>
                </c:pt>
                <c:pt idx="1">
                  <c:v>0</c:v>
                </c:pt>
                <c:pt idx="2">
                  <c:v>0</c:v>
                </c:pt>
                <c:pt idx="3">
                  <c:v>3.6821520000000002E-3</c:v>
                </c:pt>
                <c:pt idx="4">
                  <c:v>7.6714013899999998</c:v>
                </c:pt>
                <c:pt idx="5">
                  <c:v>55.6402997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220,055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台東区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220038</c:v>
                </c:pt>
                <c:pt idx="1">
                  <c:v>0</c:v>
                </c:pt>
                <c:pt idx="2">
                  <c:v>0</c:v>
                </c:pt>
                <c:pt idx="3">
                  <c:v>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95.9</c:v>
                </c:pt>
                <c:pt idx="1">
                  <c:v>151.5</c:v>
                </c:pt>
                <c:pt idx="2">
                  <c:v>151.5</c:v>
                </c:pt>
                <c:pt idx="3">
                  <c:v>174.5</c:v>
                </c:pt>
                <c:pt idx="4">
                  <c:v>194.3</c:v>
                </c:pt>
                <c:pt idx="5">
                  <c:v>194.3</c:v>
                </c:pt>
                <c:pt idx="6">
                  <c:v>194.3</c:v>
                </c:pt>
                <c:pt idx="7">
                  <c:v>194.3</c:v>
                </c:pt>
                <c:pt idx="8">
                  <c:v>194.3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1081.5999999999999</c:v>
                </c:pt>
                <c:pt idx="1">
                  <c:v>1166.4000000000001</c:v>
                </c:pt>
                <c:pt idx="2">
                  <c:v>1225.0999999999999</c:v>
                </c:pt>
                <c:pt idx="3">
                  <c:v>1267.4000000000001</c:v>
                </c:pt>
                <c:pt idx="4">
                  <c:v>1374</c:v>
                </c:pt>
                <c:pt idx="5">
                  <c:v>1481.6</c:v>
                </c:pt>
                <c:pt idx="6">
                  <c:v>1533.6</c:v>
                </c:pt>
                <c:pt idx="7">
                  <c:v>1617.400000000001</c:v>
                </c:pt>
                <c:pt idx="8">
                  <c:v>1737.8000000000006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7.8114431873172298E-4</c:v>
                </c:pt>
                <c:pt idx="1">
                  <c:v>9.3392524338863287E-4</c:v>
                </c:pt>
                <c:pt idx="2">
                  <c:v>9.2705933544254986E-4</c:v>
                </c:pt>
                <c:pt idx="3">
                  <c:v>1.017153084118112E-3</c:v>
                </c:pt>
                <c:pt idx="4">
                  <c:v>1.1008516296806387E-3</c:v>
                </c:pt>
                <c:pt idx="5">
                  <c:v>1.2683943862590228E-3</c:v>
                </c:pt>
                <c:pt idx="6">
                  <c:v>1.2211202256043525E-3</c:v>
                </c:pt>
                <c:pt idx="7">
                  <c:v>1.2714827737711756E-3</c:v>
                </c:pt>
                <c:pt idx="8">
                  <c:v>1.3550655688856976E-3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58.94346241432897</c:v>
                </c:pt>
                <c:pt idx="2">
                  <c:v>22.668608104278551</c:v>
                </c:pt>
                <c:pt idx="3">
                  <c:v>1.162433551312134</c:v>
                </c:pt>
                <c:pt idx="4">
                  <c:v>1075.978288349128</c:v>
                </c:pt>
                <c:pt idx="5">
                  <c:v>319.76769991779457</c:v>
                </c:pt>
                <c:pt idx="7">
                  <c:v>116.86055410552061</c:v>
                </c:pt>
                <c:pt idx="8">
                  <c:v>14.526630216114199</c:v>
                </c:pt>
                <c:pt idx="9">
                  <c:v>0</c:v>
                </c:pt>
                <c:pt idx="10">
                  <c:v>27.611379413529889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82.774504069919658</c:v>
                </c:pt>
                <c:pt idx="4" formatCode="#,##0">
                  <c:v>1075.978288349128</c:v>
                </c:pt>
                <c:pt idx="5" formatCode="#,##0">
                  <c:v>319.76769991779457</c:v>
                </c:pt>
                <c:pt idx="6" formatCode="#,##0">
                  <c:v>131.38718432163481</c:v>
                </c:pt>
                <c:pt idx="10" formatCode="#,##0">
                  <c:v>27.611379413529889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297</c:v>
                </c:pt>
                <c:pt idx="1">
                  <c:v>315</c:v>
                </c:pt>
                <c:pt idx="2">
                  <c:v>329</c:v>
                </c:pt>
                <c:pt idx="3">
                  <c:v>341</c:v>
                </c:pt>
                <c:pt idx="4">
                  <c:v>363</c:v>
                </c:pt>
                <c:pt idx="5">
                  <c:v>392</c:v>
                </c:pt>
                <c:pt idx="6">
                  <c:v>403</c:v>
                </c:pt>
                <c:pt idx="7">
                  <c:v>425</c:v>
                </c:pt>
                <c:pt idx="8">
                  <c:v>453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1728758.2666028184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2342.5808040000006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292800.85600000003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292698.57400000002</c:v>
                </c:pt>
                <c:pt idx="1">
                  <c:v>0</c:v>
                </c:pt>
                <c:pt idx="2">
                  <c:v>0</c:v>
                </c:pt>
                <c:pt idx="3">
                  <c:v>102.282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2342.5808040000006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59.214639399413727</c:v>
                </c:pt>
                <c:pt idx="2">
                  <c:v>25.038057242526161</c:v>
                </c:pt>
                <c:pt idx="3">
                  <c:v>2.9863831163126058</c:v>
                </c:pt>
                <c:pt idx="4">
                  <c:v>696.64498312723072</c:v>
                </c:pt>
                <c:pt idx="5">
                  <c:v>302.37708753388267</c:v>
                </c:pt>
                <c:pt idx="7">
                  <c:v>91.65078258455253</c:v>
                </c:pt>
                <c:pt idx="8">
                  <c:v>12.214256053527336</c:v>
                </c:pt>
                <c:pt idx="9">
                  <c:v>0</c:v>
                </c:pt>
                <c:pt idx="10">
                  <c:v>32.929027825100981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87.239079758252501</c:v>
                </c:pt>
                <c:pt idx="4">
                  <c:v>696.64498312723072</c:v>
                </c:pt>
                <c:pt idx="5">
                  <c:v>302.37708753388267</c:v>
                </c:pt>
                <c:pt idx="6">
                  <c:v>103.86503863807987</c:v>
                </c:pt>
                <c:pt idx="10">
                  <c:v>32.929027825100981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台東区</c:v>
                </c:pt>
              </c:strCache>
            </c:strRef>
          </c:cat>
          <c:val>
            <c:numRef>
              <c:f>①CO2排出量の現状把握!$AX$43:$AX$45</c:f>
              <c:numCache>
                <c:formatCode>0%</c:formatCode>
                <c:ptCount val="3"/>
                <c:pt idx="0">
                  <c:v>0.42072759503743129</c:v>
                </c:pt>
                <c:pt idx="1">
                  <c:v>7.6972125864054566E-2</c:v>
                </c:pt>
                <c:pt idx="2">
                  <c:v>7.1328815374841981E-2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台東区</c:v>
                </c:pt>
              </c:strCache>
            </c:strRef>
          </c:cat>
          <c:val>
            <c:numRef>
              <c:f>①CO2排出量の現状把握!$AY$43:$AY$45</c:f>
              <c:numCache>
                <c:formatCode>0%</c:formatCode>
                <c:ptCount val="3"/>
                <c:pt idx="0">
                  <c:v>0.19118662390594171</c:v>
                </c:pt>
                <c:pt idx="1">
                  <c:v>0.47072930032502464</c:v>
                </c:pt>
                <c:pt idx="2">
                  <c:v>0.56959405717013623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台東区</c:v>
                </c:pt>
              </c:strCache>
            </c:strRef>
          </c:cat>
          <c:val>
            <c:numRef>
              <c:f>①CO2排出量の現状把握!$AZ$43:$AZ$45</c:f>
              <c:numCache>
                <c:formatCode>0%</c:formatCode>
                <c:ptCount val="3"/>
                <c:pt idx="0">
                  <c:v>0.18034974026133399</c:v>
                </c:pt>
                <c:pt idx="1">
                  <c:v>0.27571354672507709</c:v>
                </c:pt>
                <c:pt idx="2">
                  <c:v>0.24723093721362274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台東区</c:v>
                </c:pt>
              </c:strCache>
            </c:strRef>
          </c:cat>
          <c:val>
            <c:numRef>
              <c:f>①CO2排出量の現状把握!$BA$43:$BA$45</c:f>
              <c:numCache>
                <c:formatCode>0%</c:formatCode>
                <c:ptCount val="3"/>
                <c:pt idx="0">
                  <c:v>0.19226168778726088</c:v>
                </c:pt>
                <c:pt idx="1">
                  <c:v>0.14877204731034646</c:v>
                </c:pt>
                <c:pt idx="2">
                  <c:v>8.4922607912030434E-2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台東区</c:v>
                </c:pt>
              </c:strCache>
            </c:strRef>
          </c:cat>
          <c:val>
            <c:numRef>
              <c:f>①CO2排出量の現状把握!$BB$43:$BB$45</c:f>
              <c:numCache>
                <c:formatCode>0%</c:formatCode>
                <c:ptCount val="3"/>
                <c:pt idx="0">
                  <c:v>1.5474353008032191E-2</c:v>
                </c:pt>
                <c:pt idx="1">
                  <c:v>2.7812979775497147E-2</c:v>
                </c:pt>
                <c:pt idx="2">
                  <c:v>2.6923582329368569E-2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218075</c:v>
                </c:pt>
                <c:pt idx="1">
                  <c:v>218075</c:v>
                </c:pt>
                <c:pt idx="2">
                  <c:v>218075</c:v>
                </c:pt>
                <c:pt idx="3">
                  <c:v>218075</c:v>
                </c:pt>
                <c:pt idx="4">
                  <c:v>218075</c:v>
                </c:pt>
                <c:pt idx="5">
                  <c:v>212569</c:v>
                </c:pt>
                <c:pt idx="6">
                  <c:v>212569</c:v>
                </c:pt>
                <c:pt idx="7">
                  <c:v>212569</c:v>
                </c:pt>
                <c:pt idx="8">
                  <c:v>212569</c:v>
                </c:pt>
                <c:pt idx="9">
                  <c:v>212569</c:v>
                </c:pt>
                <c:pt idx="10">
                  <c:v>212569</c:v>
                </c:pt>
                <c:pt idx="11">
                  <c:v>210188</c:v>
                </c:pt>
                <c:pt idx="12">
                  <c:v>210188</c:v>
                </c:pt>
                <c:pt idx="13">
                  <c:v>210188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20.40291271739812</c:v>
                </c:pt>
                <c:pt idx="1">
                  <c:v>26.463171138465569</c:v>
                </c:pt>
                <c:pt idx="2">
                  <c:v>24.099207183202768</c:v>
                </c:pt>
                <c:pt idx="3">
                  <c:v>24.79573292991892</c:v>
                </c:pt>
                <c:pt idx="4">
                  <c:v>27.611379413529889</c:v>
                </c:pt>
                <c:pt idx="5">
                  <c:v>27.009243808744561</c:v>
                </c:pt>
                <c:pt idx="6">
                  <c:v>28.00769057421282</c:v>
                </c:pt>
                <c:pt idx="7">
                  <c:v>34.160355983260821</c:v>
                </c:pt>
                <c:pt idx="8">
                  <c:v>36.108341806522283</c:v>
                </c:pt>
                <c:pt idx="9">
                  <c:v>35.966551332100693</c:v>
                </c:pt>
                <c:pt idx="10">
                  <c:v>39.360381671809478</c:v>
                </c:pt>
                <c:pt idx="11">
                  <c:v>37.093730734496653</c:v>
                </c:pt>
                <c:pt idx="12">
                  <c:v>36.672460090987528</c:v>
                </c:pt>
                <c:pt idx="13">
                  <c:v>32.929027825100981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167482</c:v>
                </c:pt>
                <c:pt idx="1">
                  <c:v>168909</c:v>
                </c:pt>
                <c:pt idx="2">
                  <c:v>170539</c:v>
                </c:pt>
                <c:pt idx="3">
                  <c:v>185904</c:v>
                </c:pt>
                <c:pt idx="4">
                  <c:v>187792</c:v>
                </c:pt>
                <c:pt idx="5">
                  <c:v>189795</c:v>
                </c:pt>
                <c:pt idx="6">
                  <c:v>191749</c:v>
                </c:pt>
                <c:pt idx="7">
                  <c:v>193822</c:v>
                </c:pt>
                <c:pt idx="8">
                  <c:v>196134</c:v>
                </c:pt>
                <c:pt idx="9">
                  <c:v>199292</c:v>
                </c:pt>
                <c:pt idx="10">
                  <c:v>202431</c:v>
                </c:pt>
                <c:pt idx="11">
                  <c:v>203647</c:v>
                </c:pt>
                <c:pt idx="12">
                  <c:v>203709</c:v>
                </c:pt>
                <c:pt idx="13">
                  <c:v>207479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台東区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2003</v>
      </c>
      <c r="B9" s="70">
        <v>1</v>
      </c>
      <c r="C9" s="70">
        <v>1</v>
      </c>
      <c r="D9" s="70">
        <v>1</v>
      </c>
      <c r="E9" s="70">
        <v>1990</v>
      </c>
      <c r="F9" s="70" t="s">
        <v>787</v>
      </c>
      <c r="G9" s="1073" t="s">
        <v>2004</v>
      </c>
      <c r="H9" s="70" t="s">
        <v>2005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2006</v>
      </c>
      <c r="B10" s="70">
        <v>2</v>
      </c>
      <c r="C10" s="70">
        <v>2</v>
      </c>
      <c r="D10" s="70">
        <v>1</v>
      </c>
      <c r="E10" s="70">
        <v>2005</v>
      </c>
      <c r="F10" s="70" t="s">
        <v>789</v>
      </c>
      <c r="G10" s="1073" t="s">
        <v>2004</v>
      </c>
      <c r="H10" s="70" t="s">
        <v>2005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2007</v>
      </c>
      <c r="B11" s="70">
        <v>3</v>
      </c>
      <c r="C11" s="70">
        <v>3</v>
      </c>
      <c r="D11" s="70">
        <v>1</v>
      </c>
      <c r="E11" s="70">
        <v>2006</v>
      </c>
      <c r="F11" s="70" t="s">
        <v>790</v>
      </c>
      <c r="G11" s="1073" t="s">
        <v>2004</v>
      </c>
      <c r="H11" s="70" t="s">
        <v>2005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2008</v>
      </c>
      <c r="B12" s="70">
        <v>4</v>
      </c>
      <c r="C12" s="70">
        <v>4</v>
      </c>
      <c r="D12" s="70">
        <v>1</v>
      </c>
      <c r="E12" s="70">
        <v>2007</v>
      </c>
      <c r="F12" s="70" t="s">
        <v>791</v>
      </c>
      <c r="G12" s="1073" t="s">
        <v>2004</v>
      </c>
      <c r="H12" s="70" t="s">
        <v>2005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2009</v>
      </c>
      <c r="B13" s="70">
        <v>5</v>
      </c>
      <c r="C13" s="70">
        <v>5</v>
      </c>
      <c r="D13" s="70">
        <v>1</v>
      </c>
      <c r="E13" s="70">
        <v>2008</v>
      </c>
      <c r="F13" s="70" t="s">
        <v>792</v>
      </c>
      <c r="G13" s="1073" t="s">
        <v>2004</v>
      </c>
      <c r="H13" s="70" t="s">
        <v>2005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2010</v>
      </c>
      <c r="B14" s="70">
        <v>6</v>
      </c>
      <c r="C14" s="70">
        <v>6</v>
      </c>
      <c r="D14" s="70">
        <v>1</v>
      </c>
      <c r="E14" s="70">
        <v>2009</v>
      </c>
      <c r="F14" s="70" t="s">
        <v>176</v>
      </c>
      <c r="G14" s="1073" t="s">
        <v>2004</v>
      </c>
      <c r="H14" s="70" t="s">
        <v>2005</v>
      </c>
      <c r="I14" s="1066"/>
      <c r="J14" s="73">
        <v>0</v>
      </c>
      <c r="K14" s="73">
        <v>0</v>
      </c>
      <c r="L14" s="73">
        <v>0</v>
      </c>
      <c r="M14" s="73">
        <v>0</v>
      </c>
      <c r="N14" s="73">
        <v>0</v>
      </c>
      <c r="O14" s="73">
        <v>0</v>
      </c>
      <c r="P14" s="73">
        <v>0</v>
      </c>
      <c r="Q14" s="73">
        <v>0</v>
      </c>
      <c r="R14" s="73">
        <v>0</v>
      </c>
      <c r="S14" s="73">
        <v>0</v>
      </c>
      <c r="T14" s="73">
        <v>0</v>
      </c>
      <c r="U14" s="73">
        <v>0</v>
      </c>
      <c r="V14" s="73">
        <v>0</v>
      </c>
      <c r="W14" s="73">
        <v>0</v>
      </c>
      <c r="X14" s="73">
        <v>12.44</v>
      </c>
      <c r="Y14" s="73">
        <v>0</v>
      </c>
      <c r="Z14" s="73">
        <v>0</v>
      </c>
      <c r="AA14" s="73">
        <v>0</v>
      </c>
      <c r="AB14" s="73">
        <v>0</v>
      </c>
      <c r="AC14" s="73">
        <v>0</v>
      </c>
      <c r="AD14" s="73">
        <v>0</v>
      </c>
      <c r="AE14" s="73">
        <v>0</v>
      </c>
      <c r="AF14" s="73">
        <v>7.0000000000000001E-3</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6.93</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21.733000000000001</v>
      </c>
      <c r="BN14" s="73">
        <v>0</v>
      </c>
      <c r="BO14" s="73">
        <v>0</v>
      </c>
      <c r="BP14" s="73">
        <v>0</v>
      </c>
      <c r="BQ14" s="73">
        <v>0</v>
      </c>
      <c r="BR14" s="73">
        <v>0</v>
      </c>
      <c r="BS14" s="73">
        <v>0</v>
      </c>
      <c r="BT14" s="73">
        <v>0</v>
      </c>
      <c r="BU14" s="73">
        <v>0</v>
      </c>
      <c r="BV14" s="73">
        <v>0</v>
      </c>
      <c r="BW14" s="73">
        <v>0</v>
      </c>
      <c r="BX14" s="73">
        <v>0</v>
      </c>
      <c r="BY14" s="73">
        <v>0</v>
      </c>
      <c r="BZ14" s="73">
        <v>8.2189999999999994</v>
      </c>
      <c r="CA14" s="73">
        <v>0</v>
      </c>
      <c r="CB14" s="73">
        <v>0</v>
      </c>
      <c r="CC14" s="73">
        <v>0</v>
      </c>
      <c r="CD14" s="73">
        <v>0</v>
      </c>
      <c r="CE14" s="73">
        <v>0</v>
      </c>
      <c r="CF14" s="73">
        <v>5.88</v>
      </c>
      <c r="CG14" s="73">
        <v>0</v>
      </c>
      <c r="CH14" s="73">
        <v>0</v>
      </c>
      <c r="CI14" s="73">
        <v>0</v>
      </c>
      <c r="CJ14" s="73">
        <v>0</v>
      </c>
      <c r="CK14" s="73">
        <v>0</v>
      </c>
      <c r="CL14" s="73">
        <v>4.83</v>
      </c>
      <c r="CM14" s="73">
        <v>8.6289999999999996</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12.44</v>
      </c>
      <c r="DZ14" s="73">
        <v>0</v>
      </c>
      <c r="EA14" s="73">
        <v>0</v>
      </c>
      <c r="EB14" s="73">
        <v>0</v>
      </c>
      <c r="EC14" s="73">
        <v>0</v>
      </c>
      <c r="ED14" s="73">
        <v>0</v>
      </c>
      <c r="EE14" s="73">
        <v>0</v>
      </c>
      <c r="EF14" s="73">
        <v>0</v>
      </c>
      <c r="EG14" s="73">
        <v>7.0000000000000001E-3</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6.93</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21.733000000000001</v>
      </c>
      <c r="FO14" s="73">
        <v>0</v>
      </c>
      <c r="FP14" s="73">
        <v>0</v>
      </c>
      <c r="FQ14" s="73">
        <v>0</v>
      </c>
      <c r="FR14" s="73">
        <v>0</v>
      </c>
      <c r="FS14" s="73">
        <v>0</v>
      </c>
      <c r="FT14" s="73">
        <v>0</v>
      </c>
      <c r="FU14" s="73">
        <v>0</v>
      </c>
      <c r="FV14" s="73">
        <v>0</v>
      </c>
      <c r="FW14" s="73">
        <v>0</v>
      </c>
      <c r="FX14" s="73">
        <v>0</v>
      </c>
      <c r="FY14" s="73">
        <v>0</v>
      </c>
      <c r="FZ14" s="73">
        <v>0</v>
      </c>
      <c r="GA14" s="73">
        <v>8.2189999999999994</v>
      </c>
      <c r="GB14" s="73">
        <v>0</v>
      </c>
      <c r="GC14" s="73">
        <v>0</v>
      </c>
      <c r="GD14" s="73">
        <v>0</v>
      </c>
      <c r="GE14" s="73">
        <v>0</v>
      </c>
      <c r="GF14" s="73">
        <v>0</v>
      </c>
      <c r="GG14" s="73">
        <v>5.88</v>
      </c>
      <c r="GH14" s="73">
        <v>0</v>
      </c>
      <c r="GI14" s="73">
        <v>0</v>
      </c>
      <c r="GJ14" s="73">
        <v>0</v>
      </c>
      <c r="GK14" s="73">
        <v>0</v>
      </c>
      <c r="GL14" s="73">
        <v>0</v>
      </c>
      <c r="GM14" s="73">
        <v>4.83</v>
      </c>
      <c r="GN14" s="73">
        <v>8.6289999999999996</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12.446999999999999</v>
      </c>
      <c r="HL14" s="73">
        <v>0</v>
      </c>
      <c r="HM14" s="73">
        <v>6.93</v>
      </c>
      <c r="HN14" s="73">
        <v>0</v>
      </c>
      <c r="HO14" s="73">
        <v>21.733000000000001</v>
      </c>
      <c r="HP14" s="73">
        <v>0</v>
      </c>
      <c r="HQ14" s="73">
        <v>8.2189999999999994</v>
      </c>
      <c r="HR14" s="73">
        <v>0</v>
      </c>
      <c r="HS14" s="73">
        <v>5.88</v>
      </c>
      <c r="HT14" s="73">
        <v>0</v>
      </c>
      <c r="HU14" s="73">
        <v>13.459</v>
      </c>
      <c r="HV14" s="73">
        <v>0</v>
      </c>
      <c r="HW14" s="73">
        <v>0</v>
      </c>
      <c r="HX14" s="73">
        <v>0</v>
      </c>
      <c r="HY14" s="73">
        <v>0</v>
      </c>
      <c r="HZ14" s="73">
        <v>0</v>
      </c>
      <c r="IA14" s="73">
        <v>0</v>
      </c>
      <c r="IB14" s="73">
        <v>0</v>
      </c>
      <c r="IC14" s="73">
        <v>0</v>
      </c>
      <c r="ID14" s="73">
        <v>0</v>
      </c>
      <c r="IE14" s="73">
        <v>0</v>
      </c>
      <c r="IF14" s="73">
        <v>12.446999999999999</v>
      </c>
      <c r="IG14" s="73">
        <v>0</v>
      </c>
      <c r="IH14" s="73">
        <v>6.93</v>
      </c>
      <c r="II14" s="73">
        <v>0</v>
      </c>
      <c r="IJ14" s="73">
        <v>21.733000000000001</v>
      </c>
      <c r="IK14" s="73">
        <v>0</v>
      </c>
      <c r="IL14" s="73">
        <v>8.2189999999999994</v>
      </c>
      <c r="IM14" s="73">
        <v>0</v>
      </c>
      <c r="IN14" s="73">
        <v>5.88</v>
      </c>
      <c r="IO14" s="73">
        <v>0</v>
      </c>
      <c r="IP14" s="73">
        <v>13.459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1</v>
      </c>
      <c r="LT14" s="71">
        <v>0</v>
      </c>
      <c r="LU14" s="71">
        <v>0</v>
      </c>
      <c r="LV14" s="71">
        <v>0</v>
      </c>
      <c r="LW14" s="71">
        <v>0</v>
      </c>
      <c r="LX14" s="71">
        <v>0</v>
      </c>
      <c r="LY14" s="71">
        <v>1</v>
      </c>
      <c r="LZ14" s="71">
        <v>2</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1</v>
      </c>
      <c r="PU14" s="71">
        <v>0</v>
      </c>
      <c r="PV14" s="71">
        <v>0</v>
      </c>
      <c r="PW14" s="71">
        <v>0</v>
      </c>
      <c r="PX14" s="71">
        <v>0</v>
      </c>
      <c r="PY14" s="71">
        <v>0</v>
      </c>
      <c r="PZ14" s="71">
        <v>1</v>
      </c>
      <c r="QA14" s="71">
        <v>2</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1</v>
      </c>
      <c r="RA14" s="71">
        <v>0</v>
      </c>
      <c r="RB14" s="71">
        <v>4</v>
      </c>
      <c r="RC14" s="71">
        <v>0</v>
      </c>
      <c r="RD14" s="71">
        <v>2</v>
      </c>
      <c r="RE14" s="71">
        <v>0</v>
      </c>
      <c r="RF14" s="71">
        <v>1</v>
      </c>
      <c r="RG14" s="71">
        <v>0</v>
      </c>
      <c r="RH14" s="71">
        <v>3</v>
      </c>
      <c r="RI14" s="71">
        <v>0</v>
      </c>
      <c r="RJ14" s="71">
        <v>0</v>
      </c>
      <c r="RK14" s="71">
        <v>0</v>
      </c>
      <c r="RL14" s="71">
        <v>0</v>
      </c>
      <c r="RM14" s="71">
        <v>0</v>
      </c>
      <c r="RN14" s="71">
        <v>0</v>
      </c>
      <c r="RO14" s="71">
        <v>0</v>
      </c>
      <c r="RP14" s="71">
        <v>0</v>
      </c>
      <c r="RQ14" s="71">
        <v>0</v>
      </c>
      <c r="RR14" s="71">
        <v>0</v>
      </c>
      <c r="RS14" s="71">
        <v>3</v>
      </c>
      <c r="RT14" s="71">
        <v>0</v>
      </c>
      <c r="RU14" s="71">
        <v>1</v>
      </c>
      <c r="RV14" s="71">
        <v>0</v>
      </c>
      <c r="RW14" s="71">
        <v>4</v>
      </c>
      <c r="RX14" s="71">
        <v>0</v>
      </c>
      <c r="RY14" s="71">
        <v>2</v>
      </c>
      <c r="RZ14" s="71">
        <v>0</v>
      </c>
      <c r="SA14" s="71">
        <v>1</v>
      </c>
      <c r="SB14" s="71">
        <v>0</v>
      </c>
      <c r="SC14" s="71">
        <v>3</v>
      </c>
      <c r="SD14" s="71">
        <v>0</v>
      </c>
      <c r="SE14" s="71">
        <v>0</v>
      </c>
      <c r="SF14" s="71">
        <v>0</v>
      </c>
      <c r="SG14" s="71">
        <v>0</v>
      </c>
      <c r="SH14" s="71">
        <v>0</v>
      </c>
    </row>
    <row r="15" spans="1:503">
      <c r="A15" s="16" t="s">
        <v>2011</v>
      </c>
      <c r="B15" s="70">
        <v>7</v>
      </c>
      <c r="C15" s="70">
        <v>7</v>
      </c>
      <c r="D15" s="70">
        <v>1</v>
      </c>
      <c r="E15" s="70">
        <v>2010</v>
      </c>
      <c r="F15" s="70" t="s">
        <v>177</v>
      </c>
      <c r="G15" s="1073" t="s">
        <v>2004</v>
      </c>
      <c r="H15" s="70" t="s">
        <v>2005</v>
      </c>
      <c r="I15" s="1066"/>
      <c r="J15" s="73">
        <v>0</v>
      </c>
      <c r="K15" s="73">
        <v>0</v>
      </c>
      <c r="L15" s="73">
        <v>0</v>
      </c>
      <c r="M15" s="73">
        <v>0</v>
      </c>
      <c r="N15" s="73">
        <v>0</v>
      </c>
      <c r="O15" s="73">
        <v>0</v>
      </c>
      <c r="P15" s="73">
        <v>0</v>
      </c>
      <c r="Q15" s="73">
        <v>0</v>
      </c>
      <c r="R15" s="73">
        <v>0</v>
      </c>
      <c r="S15" s="73">
        <v>0</v>
      </c>
      <c r="T15" s="73">
        <v>0</v>
      </c>
      <c r="U15" s="73">
        <v>0</v>
      </c>
      <c r="V15" s="73">
        <v>0</v>
      </c>
      <c r="W15" s="73">
        <v>0</v>
      </c>
      <c r="X15" s="73">
        <v>15.222</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10.676</v>
      </c>
      <c r="AU15" s="73">
        <v>0</v>
      </c>
      <c r="AV15" s="73">
        <v>6.6379999999999999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23.123000000000001</v>
      </c>
      <c r="BN15" s="73">
        <v>0</v>
      </c>
      <c r="BO15" s="73">
        <v>0</v>
      </c>
      <c r="BP15" s="73">
        <v>0</v>
      </c>
      <c r="BQ15" s="73">
        <v>0</v>
      </c>
      <c r="BR15" s="73">
        <v>0</v>
      </c>
      <c r="BS15" s="73">
        <v>0</v>
      </c>
      <c r="BT15" s="73">
        <v>0</v>
      </c>
      <c r="BU15" s="73">
        <v>0</v>
      </c>
      <c r="BV15" s="73">
        <v>0</v>
      </c>
      <c r="BW15" s="73">
        <v>0</v>
      </c>
      <c r="BX15" s="73">
        <v>0</v>
      </c>
      <c r="BY15" s="73">
        <v>0</v>
      </c>
      <c r="BZ15" s="73">
        <v>6.6040000000000001</v>
      </c>
      <c r="CA15" s="73">
        <v>0</v>
      </c>
      <c r="CB15" s="73">
        <v>0</v>
      </c>
      <c r="CC15" s="73">
        <v>0</v>
      </c>
      <c r="CD15" s="73">
        <v>0</v>
      </c>
      <c r="CE15" s="73">
        <v>0</v>
      </c>
      <c r="CF15" s="73">
        <v>5.5259999999999998</v>
      </c>
      <c r="CG15" s="73">
        <v>0</v>
      </c>
      <c r="CH15" s="73">
        <v>0</v>
      </c>
      <c r="CI15" s="73">
        <v>0</v>
      </c>
      <c r="CJ15" s="73">
        <v>0</v>
      </c>
      <c r="CK15" s="73">
        <v>0</v>
      </c>
      <c r="CL15" s="73">
        <v>4.8049999999999997</v>
      </c>
      <c r="CM15" s="73">
        <v>8.2330000000000005</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15.222</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10.676</v>
      </c>
      <c r="EV15" s="73">
        <v>0</v>
      </c>
      <c r="EW15" s="73">
        <v>6.6379999999999999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23.123000000000001</v>
      </c>
      <c r="FO15" s="73">
        <v>0</v>
      </c>
      <c r="FP15" s="73">
        <v>0</v>
      </c>
      <c r="FQ15" s="73">
        <v>0</v>
      </c>
      <c r="FR15" s="73">
        <v>0</v>
      </c>
      <c r="FS15" s="73">
        <v>0</v>
      </c>
      <c r="FT15" s="73">
        <v>0</v>
      </c>
      <c r="FU15" s="73">
        <v>0</v>
      </c>
      <c r="FV15" s="73">
        <v>0</v>
      </c>
      <c r="FW15" s="73">
        <v>0</v>
      </c>
      <c r="FX15" s="73">
        <v>0</v>
      </c>
      <c r="FY15" s="73">
        <v>0</v>
      </c>
      <c r="FZ15" s="73">
        <v>0</v>
      </c>
      <c r="GA15" s="73">
        <v>6.6040000000000001</v>
      </c>
      <c r="GB15" s="73">
        <v>0</v>
      </c>
      <c r="GC15" s="73">
        <v>0</v>
      </c>
      <c r="GD15" s="73">
        <v>0</v>
      </c>
      <c r="GE15" s="73">
        <v>0</v>
      </c>
      <c r="GF15" s="73">
        <v>0</v>
      </c>
      <c r="GG15" s="73">
        <v>5.5259999999999998</v>
      </c>
      <c r="GH15" s="73">
        <v>0</v>
      </c>
      <c r="GI15" s="73">
        <v>0</v>
      </c>
      <c r="GJ15" s="73">
        <v>0</v>
      </c>
      <c r="GK15" s="73">
        <v>0</v>
      </c>
      <c r="GL15" s="73">
        <v>0</v>
      </c>
      <c r="GM15" s="73">
        <v>4.8049999999999997</v>
      </c>
      <c r="GN15" s="73">
        <v>8.2330000000000005</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15.222</v>
      </c>
      <c r="HL15" s="73">
        <v>0</v>
      </c>
      <c r="HM15" s="73">
        <v>17.314</v>
      </c>
      <c r="HN15" s="73">
        <v>0</v>
      </c>
      <c r="HO15" s="73">
        <v>23.123000000000001</v>
      </c>
      <c r="HP15" s="73">
        <v>0</v>
      </c>
      <c r="HQ15" s="73">
        <v>6.6040000000000001</v>
      </c>
      <c r="HR15" s="73">
        <v>0</v>
      </c>
      <c r="HS15" s="73">
        <v>5.5259999999999998</v>
      </c>
      <c r="HT15" s="73">
        <v>0</v>
      </c>
      <c r="HU15" s="73">
        <v>13.038</v>
      </c>
      <c r="HV15" s="73">
        <v>0</v>
      </c>
      <c r="HW15" s="73">
        <v>0</v>
      </c>
      <c r="HX15" s="73">
        <v>0</v>
      </c>
      <c r="HY15" s="73">
        <v>0</v>
      </c>
      <c r="HZ15" s="73">
        <v>0</v>
      </c>
      <c r="IA15" s="73">
        <v>0</v>
      </c>
      <c r="IB15" s="73">
        <v>0</v>
      </c>
      <c r="IC15" s="73">
        <v>0</v>
      </c>
      <c r="ID15" s="73">
        <v>0</v>
      </c>
      <c r="IE15" s="73">
        <v>0</v>
      </c>
      <c r="IF15" s="73">
        <v>15.222</v>
      </c>
      <c r="IG15" s="73">
        <v>0</v>
      </c>
      <c r="IH15" s="73">
        <v>17.314</v>
      </c>
      <c r="II15" s="73">
        <v>0</v>
      </c>
      <c r="IJ15" s="73">
        <v>23.123000000000001</v>
      </c>
      <c r="IK15" s="73">
        <v>0</v>
      </c>
      <c r="IL15" s="73">
        <v>6.6040000000000001</v>
      </c>
      <c r="IM15" s="73">
        <v>0</v>
      </c>
      <c r="IN15" s="73">
        <v>5.5259999999999998</v>
      </c>
      <c r="IO15" s="73">
        <v>0</v>
      </c>
      <c r="IP15" s="73">
        <v>13.038</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1</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1</v>
      </c>
      <c r="LT15" s="71">
        <v>0</v>
      </c>
      <c r="LU15" s="71">
        <v>0</v>
      </c>
      <c r="LV15" s="71">
        <v>0</v>
      </c>
      <c r="LW15" s="71">
        <v>0</v>
      </c>
      <c r="LX15" s="71">
        <v>0</v>
      </c>
      <c r="LY15" s="71">
        <v>1</v>
      </c>
      <c r="LZ15" s="71">
        <v>2</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1</v>
      </c>
      <c r="PU15" s="71">
        <v>0</v>
      </c>
      <c r="PV15" s="71">
        <v>0</v>
      </c>
      <c r="PW15" s="71">
        <v>0</v>
      </c>
      <c r="PX15" s="71">
        <v>0</v>
      </c>
      <c r="PY15" s="71">
        <v>0</v>
      </c>
      <c r="PZ15" s="71">
        <v>1</v>
      </c>
      <c r="QA15" s="71">
        <v>2</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2</v>
      </c>
      <c r="RA15" s="71">
        <v>0</v>
      </c>
      <c r="RB15" s="71">
        <v>5</v>
      </c>
      <c r="RC15" s="71">
        <v>0</v>
      </c>
      <c r="RD15" s="71">
        <v>2</v>
      </c>
      <c r="RE15" s="71">
        <v>0</v>
      </c>
      <c r="RF15" s="71">
        <v>1</v>
      </c>
      <c r="RG15" s="71">
        <v>0</v>
      </c>
      <c r="RH15" s="71">
        <v>3</v>
      </c>
      <c r="RI15" s="71">
        <v>0</v>
      </c>
      <c r="RJ15" s="71">
        <v>0</v>
      </c>
      <c r="RK15" s="71">
        <v>0</v>
      </c>
      <c r="RL15" s="71">
        <v>0</v>
      </c>
      <c r="RM15" s="71">
        <v>0</v>
      </c>
      <c r="RN15" s="71">
        <v>0</v>
      </c>
      <c r="RO15" s="71">
        <v>0</v>
      </c>
      <c r="RP15" s="71">
        <v>0</v>
      </c>
      <c r="RQ15" s="71">
        <v>0</v>
      </c>
      <c r="RR15" s="71">
        <v>0</v>
      </c>
      <c r="RS15" s="71">
        <v>2</v>
      </c>
      <c r="RT15" s="71">
        <v>0</v>
      </c>
      <c r="RU15" s="71">
        <v>2</v>
      </c>
      <c r="RV15" s="71">
        <v>0</v>
      </c>
      <c r="RW15" s="71">
        <v>5</v>
      </c>
      <c r="RX15" s="71">
        <v>0</v>
      </c>
      <c r="RY15" s="71">
        <v>2</v>
      </c>
      <c r="RZ15" s="71">
        <v>0</v>
      </c>
      <c r="SA15" s="71">
        <v>1</v>
      </c>
      <c r="SB15" s="71">
        <v>0</v>
      </c>
      <c r="SC15" s="71">
        <v>3</v>
      </c>
      <c r="SD15" s="71">
        <v>0</v>
      </c>
      <c r="SE15" s="71">
        <v>0</v>
      </c>
      <c r="SF15" s="71">
        <v>0</v>
      </c>
      <c r="SG15" s="71">
        <v>0</v>
      </c>
      <c r="SH15" s="71">
        <v>0</v>
      </c>
    </row>
    <row r="16" spans="1:503">
      <c r="A16" s="16" t="s">
        <v>2012</v>
      </c>
      <c r="B16" s="70">
        <v>8</v>
      </c>
      <c r="C16" s="70">
        <v>8</v>
      </c>
      <c r="D16" s="70">
        <v>1</v>
      </c>
      <c r="E16" s="70">
        <v>2011</v>
      </c>
      <c r="F16" s="70" t="s">
        <v>178</v>
      </c>
      <c r="G16" s="1073" t="s">
        <v>2004</v>
      </c>
      <c r="H16" s="70" t="s">
        <v>2005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18.428000000000001</v>
      </c>
      <c r="AU16" s="73">
        <v>0</v>
      </c>
      <c r="AV16" s="73">
        <v>5.6950000000000003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18.812000000000001</v>
      </c>
      <c r="BN16" s="73">
        <v>0</v>
      </c>
      <c r="BO16" s="73">
        <v>0</v>
      </c>
      <c r="BP16" s="73">
        <v>0</v>
      </c>
      <c r="BQ16" s="73">
        <v>8.3420000000000005</v>
      </c>
      <c r="BR16" s="73">
        <v>0</v>
      </c>
      <c r="BS16" s="73">
        <v>2.0209999999999999</v>
      </c>
      <c r="BT16" s="73">
        <v>0</v>
      </c>
      <c r="BU16" s="73">
        <v>0</v>
      </c>
      <c r="BV16" s="73">
        <v>0</v>
      </c>
      <c r="BW16" s="73">
        <v>0</v>
      </c>
      <c r="BX16" s="73">
        <v>0</v>
      </c>
      <c r="BY16" s="73">
        <v>0</v>
      </c>
      <c r="BZ16" s="73">
        <v>5.0380000000000003</v>
      </c>
      <c r="CA16" s="73">
        <v>0</v>
      </c>
      <c r="CB16" s="73">
        <v>0</v>
      </c>
      <c r="CC16" s="73">
        <v>0</v>
      </c>
      <c r="CD16" s="73">
        <v>0</v>
      </c>
      <c r="CE16" s="73">
        <v>0</v>
      </c>
      <c r="CF16" s="73">
        <v>5.1710000000000003</v>
      </c>
      <c r="CG16" s="73">
        <v>0</v>
      </c>
      <c r="CH16" s="73">
        <v>0</v>
      </c>
      <c r="CI16" s="73">
        <v>0</v>
      </c>
      <c r="CJ16" s="73">
        <v>0</v>
      </c>
      <c r="CK16" s="73">
        <v>0</v>
      </c>
      <c r="CL16" s="73">
        <v>3.85</v>
      </c>
      <c r="CM16" s="73">
        <v>9.0510000000000002</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18.428000000000001</v>
      </c>
      <c r="EV16" s="73">
        <v>0</v>
      </c>
      <c r="EW16" s="73">
        <v>5.6950000000000003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18.812000000000001</v>
      </c>
      <c r="FO16" s="73">
        <v>0</v>
      </c>
      <c r="FP16" s="73">
        <v>0</v>
      </c>
      <c r="FQ16" s="73">
        <v>0</v>
      </c>
      <c r="FR16" s="73">
        <v>8.3420000000000005</v>
      </c>
      <c r="FS16" s="73">
        <v>0</v>
      </c>
      <c r="FT16" s="73">
        <v>2.0209999999999999</v>
      </c>
      <c r="FU16" s="73">
        <v>0</v>
      </c>
      <c r="FV16" s="73">
        <v>0</v>
      </c>
      <c r="FW16" s="73">
        <v>0</v>
      </c>
      <c r="FX16" s="73">
        <v>0</v>
      </c>
      <c r="FY16" s="73">
        <v>0</v>
      </c>
      <c r="FZ16" s="73">
        <v>0</v>
      </c>
      <c r="GA16" s="73">
        <v>5.0380000000000003</v>
      </c>
      <c r="GB16" s="73">
        <v>0</v>
      </c>
      <c r="GC16" s="73">
        <v>0</v>
      </c>
      <c r="GD16" s="73">
        <v>0</v>
      </c>
      <c r="GE16" s="73">
        <v>0</v>
      </c>
      <c r="GF16" s="73">
        <v>0</v>
      </c>
      <c r="GG16" s="73">
        <v>5.1710000000000003</v>
      </c>
      <c r="GH16" s="73">
        <v>0</v>
      </c>
      <c r="GI16" s="73">
        <v>0</v>
      </c>
      <c r="GJ16" s="73">
        <v>0</v>
      </c>
      <c r="GK16" s="73">
        <v>0</v>
      </c>
      <c r="GL16" s="73">
        <v>0</v>
      </c>
      <c r="GM16" s="73">
        <v>3.85</v>
      </c>
      <c r="GN16" s="73">
        <v>9.0510000000000002</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24.123000000000001</v>
      </c>
      <c r="HN16" s="73">
        <v>0</v>
      </c>
      <c r="HO16" s="73">
        <v>27.154</v>
      </c>
      <c r="HP16" s="73">
        <v>2.0209999999999999</v>
      </c>
      <c r="HQ16" s="73">
        <v>5.0380000000000003</v>
      </c>
      <c r="HR16" s="73">
        <v>0</v>
      </c>
      <c r="HS16" s="73">
        <v>5.1710000000000003</v>
      </c>
      <c r="HT16" s="73">
        <v>0</v>
      </c>
      <c r="HU16" s="73">
        <v>12.901</v>
      </c>
      <c r="HV16" s="73">
        <v>0</v>
      </c>
      <c r="HW16" s="73">
        <v>0</v>
      </c>
      <c r="HX16" s="73">
        <v>0</v>
      </c>
      <c r="HY16" s="73">
        <v>0</v>
      </c>
      <c r="HZ16" s="73">
        <v>0</v>
      </c>
      <c r="IA16" s="73">
        <v>0</v>
      </c>
      <c r="IB16" s="73">
        <v>0</v>
      </c>
      <c r="IC16" s="73">
        <v>0</v>
      </c>
      <c r="ID16" s="73">
        <v>0</v>
      </c>
      <c r="IE16" s="73">
        <v>0</v>
      </c>
      <c r="IF16" s="73">
        <v>0</v>
      </c>
      <c r="IG16" s="73">
        <v>0</v>
      </c>
      <c r="IH16" s="73">
        <v>24.123000000000001</v>
      </c>
      <c r="II16" s="73">
        <v>0</v>
      </c>
      <c r="IJ16" s="73">
        <v>27.154</v>
      </c>
      <c r="IK16" s="73">
        <v>2.0209999999999999</v>
      </c>
      <c r="IL16" s="73">
        <v>5.0380000000000003</v>
      </c>
      <c r="IM16" s="73">
        <v>0</v>
      </c>
      <c r="IN16" s="73">
        <v>5.1710000000000003</v>
      </c>
      <c r="IO16" s="73">
        <v>0</v>
      </c>
      <c r="IP16" s="73">
        <v>12.901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2</v>
      </c>
      <c r="LE16" s="71">
        <v>0</v>
      </c>
      <c r="LF16" s="71">
        <v>1</v>
      </c>
      <c r="LG16" s="71">
        <v>0</v>
      </c>
      <c r="LH16" s="71">
        <v>0</v>
      </c>
      <c r="LI16" s="71">
        <v>0</v>
      </c>
      <c r="LJ16" s="71">
        <v>0</v>
      </c>
      <c r="LK16" s="71">
        <v>0</v>
      </c>
      <c r="LL16" s="71">
        <v>0</v>
      </c>
      <c r="LM16" s="71">
        <v>2</v>
      </c>
      <c r="LN16" s="71">
        <v>0</v>
      </c>
      <c r="LO16" s="71">
        <v>0</v>
      </c>
      <c r="LP16" s="71">
        <v>0</v>
      </c>
      <c r="LQ16" s="71">
        <v>0</v>
      </c>
      <c r="LR16" s="71">
        <v>0</v>
      </c>
      <c r="LS16" s="71">
        <v>1</v>
      </c>
      <c r="LT16" s="71">
        <v>0</v>
      </c>
      <c r="LU16" s="71">
        <v>0</v>
      </c>
      <c r="LV16" s="71">
        <v>0</v>
      </c>
      <c r="LW16" s="71">
        <v>0</v>
      </c>
      <c r="LX16" s="71">
        <v>0</v>
      </c>
      <c r="LY16" s="71">
        <v>1</v>
      </c>
      <c r="LZ16" s="71">
        <v>2</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2</v>
      </c>
      <c r="PF16" s="71">
        <v>0</v>
      </c>
      <c r="PG16" s="71">
        <v>1</v>
      </c>
      <c r="PH16" s="71">
        <v>0</v>
      </c>
      <c r="PI16" s="71">
        <v>0</v>
      </c>
      <c r="PJ16" s="71">
        <v>0</v>
      </c>
      <c r="PK16" s="71">
        <v>0</v>
      </c>
      <c r="PL16" s="71">
        <v>0</v>
      </c>
      <c r="PM16" s="71">
        <v>0</v>
      </c>
      <c r="PN16" s="71">
        <v>2</v>
      </c>
      <c r="PO16" s="71">
        <v>0</v>
      </c>
      <c r="PP16" s="71">
        <v>0</v>
      </c>
      <c r="PQ16" s="71">
        <v>0</v>
      </c>
      <c r="PR16" s="71">
        <v>0</v>
      </c>
      <c r="PS16" s="71">
        <v>0</v>
      </c>
      <c r="PT16" s="71">
        <v>1</v>
      </c>
      <c r="PU16" s="71">
        <v>0</v>
      </c>
      <c r="PV16" s="71">
        <v>0</v>
      </c>
      <c r="PW16" s="71">
        <v>0</v>
      </c>
      <c r="PX16" s="71">
        <v>0</v>
      </c>
      <c r="PY16" s="71">
        <v>0</v>
      </c>
      <c r="PZ16" s="71">
        <v>1</v>
      </c>
      <c r="QA16" s="71">
        <v>2</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2</v>
      </c>
      <c r="RA16" s="71">
        <v>0</v>
      </c>
      <c r="RB16" s="71">
        <v>7</v>
      </c>
      <c r="RC16" s="71">
        <v>1</v>
      </c>
      <c r="RD16" s="71">
        <v>2</v>
      </c>
      <c r="RE16" s="71">
        <v>0</v>
      </c>
      <c r="RF16" s="71">
        <v>1</v>
      </c>
      <c r="RG16" s="71">
        <v>0</v>
      </c>
      <c r="RH16" s="71">
        <v>3</v>
      </c>
      <c r="RI16" s="71">
        <v>0</v>
      </c>
      <c r="RJ16" s="71">
        <v>0</v>
      </c>
      <c r="RK16" s="71">
        <v>0</v>
      </c>
      <c r="RL16" s="71">
        <v>0</v>
      </c>
      <c r="RM16" s="71">
        <v>0</v>
      </c>
      <c r="RN16" s="71">
        <v>0</v>
      </c>
      <c r="RO16" s="71">
        <v>0</v>
      </c>
      <c r="RP16" s="71">
        <v>0</v>
      </c>
      <c r="RQ16" s="71">
        <v>0</v>
      </c>
      <c r="RR16" s="71">
        <v>0</v>
      </c>
      <c r="RS16" s="71">
        <v>0</v>
      </c>
      <c r="RT16" s="71">
        <v>0</v>
      </c>
      <c r="RU16" s="71">
        <v>2</v>
      </c>
      <c r="RV16" s="71">
        <v>0</v>
      </c>
      <c r="RW16" s="71">
        <v>7</v>
      </c>
      <c r="RX16" s="71">
        <v>1</v>
      </c>
      <c r="RY16" s="71">
        <v>2</v>
      </c>
      <c r="RZ16" s="71">
        <v>0</v>
      </c>
      <c r="SA16" s="71">
        <v>1</v>
      </c>
      <c r="SB16" s="71">
        <v>0</v>
      </c>
      <c r="SC16" s="71">
        <v>3</v>
      </c>
      <c r="SD16" s="71">
        <v>0</v>
      </c>
      <c r="SE16" s="71">
        <v>0</v>
      </c>
      <c r="SF16" s="71">
        <v>0</v>
      </c>
      <c r="SG16" s="71">
        <v>0</v>
      </c>
      <c r="SH16" s="71">
        <v>0</v>
      </c>
    </row>
    <row r="17" spans="1:502">
      <c r="A17" s="16" t="s">
        <v>2013</v>
      </c>
      <c r="B17" s="70">
        <v>9</v>
      </c>
      <c r="C17" s="70">
        <v>9</v>
      </c>
      <c r="D17" s="70">
        <v>1</v>
      </c>
      <c r="E17" s="70">
        <v>2012</v>
      </c>
      <c r="F17" s="70" t="s">
        <v>179</v>
      </c>
      <c r="G17" s="1073" t="s">
        <v>2004</v>
      </c>
      <c r="H17" s="70" t="s">
        <v>2005</v>
      </c>
      <c r="I17" s="1066"/>
      <c r="J17" s="73">
        <v>0</v>
      </c>
      <c r="K17" s="73">
        <v>0</v>
      </c>
      <c r="L17" s="73">
        <v>0</v>
      </c>
      <c r="M17" s="73">
        <v>0</v>
      </c>
      <c r="N17" s="73">
        <v>0</v>
      </c>
      <c r="O17" s="73">
        <v>0</v>
      </c>
      <c r="P17" s="73">
        <v>0</v>
      </c>
      <c r="Q17" s="73">
        <v>0</v>
      </c>
      <c r="R17" s="73">
        <v>0</v>
      </c>
      <c r="S17" s="73">
        <v>0</v>
      </c>
      <c r="T17" s="73">
        <v>0</v>
      </c>
      <c r="U17" s="73">
        <v>0</v>
      </c>
      <c r="V17" s="73">
        <v>0</v>
      </c>
      <c r="W17" s="73">
        <v>0</v>
      </c>
      <c r="X17" s="73">
        <v>2.3090000000000002</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19.114999999999998</v>
      </c>
      <c r="AU17" s="73">
        <v>0</v>
      </c>
      <c r="AV17" s="73">
        <v>6.6710000000000003</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15.891</v>
      </c>
      <c r="BN17" s="73">
        <v>0</v>
      </c>
      <c r="BO17" s="73">
        <v>0</v>
      </c>
      <c r="BP17" s="73">
        <v>0</v>
      </c>
      <c r="BQ17" s="73">
        <v>9.8279999999999994</v>
      </c>
      <c r="BR17" s="73">
        <v>0</v>
      </c>
      <c r="BS17" s="73">
        <v>2.38</v>
      </c>
      <c r="BT17" s="73">
        <v>0</v>
      </c>
      <c r="BU17" s="73">
        <v>0</v>
      </c>
      <c r="BV17" s="73">
        <v>0</v>
      </c>
      <c r="BW17" s="73">
        <v>0</v>
      </c>
      <c r="BX17" s="73">
        <v>0</v>
      </c>
      <c r="BY17" s="73">
        <v>0</v>
      </c>
      <c r="BZ17" s="73">
        <v>9.1449999999999996</v>
      </c>
      <c r="CA17" s="73">
        <v>0</v>
      </c>
      <c r="CB17" s="73">
        <v>0</v>
      </c>
      <c r="CC17" s="73">
        <v>0</v>
      </c>
      <c r="CD17" s="73">
        <v>0</v>
      </c>
      <c r="CE17" s="73">
        <v>0</v>
      </c>
      <c r="CF17" s="73">
        <v>6.1210000000000004</v>
      </c>
      <c r="CG17" s="73">
        <v>0</v>
      </c>
      <c r="CH17" s="73">
        <v>0</v>
      </c>
      <c r="CI17" s="73">
        <v>0</v>
      </c>
      <c r="CJ17" s="73">
        <v>0</v>
      </c>
      <c r="CK17" s="73">
        <v>0</v>
      </c>
      <c r="CL17" s="73">
        <v>4.6189999999999998</v>
      </c>
      <c r="CM17" s="73">
        <v>8.9700000000000006</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2.3090000000000002</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19.114999999999998</v>
      </c>
      <c r="EV17" s="73">
        <v>0</v>
      </c>
      <c r="EW17" s="73">
        <v>6.6710000000000003</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15.891</v>
      </c>
      <c r="FO17" s="73">
        <v>0</v>
      </c>
      <c r="FP17" s="73">
        <v>0</v>
      </c>
      <c r="FQ17" s="73">
        <v>0</v>
      </c>
      <c r="FR17" s="73">
        <v>9.8279999999999994</v>
      </c>
      <c r="FS17" s="73">
        <v>0</v>
      </c>
      <c r="FT17" s="73">
        <v>2.38</v>
      </c>
      <c r="FU17" s="73">
        <v>0</v>
      </c>
      <c r="FV17" s="73">
        <v>0</v>
      </c>
      <c r="FW17" s="73">
        <v>0</v>
      </c>
      <c r="FX17" s="73">
        <v>0</v>
      </c>
      <c r="FY17" s="73">
        <v>0</v>
      </c>
      <c r="FZ17" s="73">
        <v>0</v>
      </c>
      <c r="GA17" s="73">
        <v>9.1449999999999996</v>
      </c>
      <c r="GB17" s="73">
        <v>0</v>
      </c>
      <c r="GC17" s="73">
        <v>0</v>
      </c>
      <c r="GD17" s="73">
        <v>0</v>
      </c>
      <c r="GE17" s="73">
        <v>0</v>
      </c>
      <c r="GF17" s="73">
        <v>0</v>
      </c>
      <c r="GG17" s="73">
        <v>6.1210000000000004</v>
      </c>
      <c r="GH17" s="73">
        <v>0</v>
      </c>
      <c r="GI17" s="73">
        <v>0</v>
      </c>
      <c r="GJ17" s="73">
        <v>0</v>
      </c>
      <c r="GK17" s="73">
        <v>0</v>
      </c>
      <c r="GL17" s="73">
        <v>0</v>
      </c>
      <c r="GM17" s="73">
        <v>4.6189999999999998</v>
      </c>
      <c r="GN17" s="73">
        <v>8.9700000000000006</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2.3090000000000002</v>
      </c>
      <c r="HL17" s="73">
        <v>0</v>
      </c>
      <c r="HM17" s="73">
        <v>25.786000000000001</v>
      </c>
      <c r="HN17" s="73">
        <v>0</v>
      </c>
      <c r="HO17" s="73">
        <v>25.719000000000001</v>
      </c>
      <c r="HP17" s="73">
        <v>2.38</v>
      </c>
      <c r="HQ17" s="73">
        <v>9.1449999999999996</v>
      </c>
      <c r="HR17" s="73">
        <v>0</v>
      </c>
      <c r="HS17" s="73">
        <v>6.1210000000000004</v>
      </c>
      <c r="HT17" s="73">
        <v>0</v>
      </c>
      <c r="HU17" s="73">
        <v>13.589</v>
      </c>
      <c r="HV17" s="73">
        <v>0</v>
      </c>
      <c r="HW17" s="73">
        <v>0</v>
      </c>
      <c r="HX17" s="73">
        <v>0</v>
      </c>
      <c r="HY17" s="73">
        <v>0</v>
      </c>
      <c r="HZ17" s="73">
        <v>0</v>
      </c>
      <c r="IA17" s="73">
        <v>0</v>
      </c>
      <c r="IB17" s="73">
        <v>0</v>
      </c>
      <c r="IC17" s="73">
        <v>0</v>
      </c>
      <c r="ID17" s="73">
        <v>0</v>
      </c>
      <c r="IE17" s="73">
        <v>0</v>
      </c>
      <c r="IF17" s="73">
        <v>2.3090000000000002</v>
      </c>
      <c r="IG17" s="73">
        <v>0</v>
      </c>
      <c r="IH17" s="73">
        <v>25.786000000000001</v>
      </c>
      <c r="II17" s="73">
        <v>0</v>
      </c>
      <c r="IJ17" s="73">
        <v>25.719000000000001</v>
      </c>
      <c r="IK17" s="73">
        <v>2.38</v>
      </c>
      <c r="IL17" s="73">
        <v>9.1449999999999996</v>
      </c>
      <c r="IM17" s="73">
        <v>0</v>
      </c>
      <c r="IN17" s="73">
        <v>6.1210000000000004</v>
      </c>
      <c r="IO17" s="73">
        <v>0</v>
      </c>
      <c r="IP17" s="73">
        <v>13.589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2</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1</v>
      </c>
      <c r="LE17" s="71">
        <v>0</v>
      </c>
      <c r="LF17" s="71">
        <v>1</v>
      </c>
      <c r="LG17" s="71">
        <v>0</v>
      </c>
      <c r="LH17" s="71">
        <v>0</v>
      </c>
      <c r="LI17" s="71">
        <v>0</v>
      </c>
      <c r="LJ17" s="71">
        <v>0</v>
      </c>
      <c r="LK17" s="71">
        <v>0</v>
      </c>
      <c r="LL17" s="71">
        <v>0</v>
      </c>
      <c r="LM17" s="71">
        <v>3</v>
      </c>
      <c r="LN17" s="71">
        <v>0</v>
      </c>
      <c r="LO17" s="71">
        <v>0</v>
      </c>
      <c r="LP17" s="71">
        <v>0</v>
      </c>
      <c r="LQ17" s="71">
        <v>0</v>
      </c>
      <c r="LR17" s="71">
        <v>0</v>
      </c>
      <c r="LS17" s="71">
        <v>1</v>
      </c>
      <c r="LT17" s="71">
        <v>0</v>
      </c>
      <c r="LU17" s="71">
        <v>0</v>
      </c>
      <c r="LV17" s="71">
        <v>0</v>
      </c>
      <c r="LW17" s="71">
        <v>0</v>
      </c>
      <c r="LX17" s="71">
        <v>0</v>
      </c>
      <c r="LY17" s="71">
        <v>1</v>
      </c>
      <c r="LZ17" s="71">
        <v>2</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2</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1</v>
      </c>
      <c r="PF17" s="71">
        <v>0</v>
      </c>
      <c r="PG17" s="71">
        <v>1</v>
      </c>
      <c r="PH17" s="71">
        <v>0</v>
      </c>
      <c r="PI17" s="71">
        <v>0</v>
      </c>
      <c r="PJ17" s="71">
        <v>0</v>
      </c>
      <c r="PK17" s="71">
        <v>0</v>
      </c>
      <c r="PL17" s="71">
        <v>0</v>
      </c>
      <c r="PM17" s="71">
        <v>0</v>
      </c>
      <c r="PN17" s="71">
        <v>3</v>
      </c>
      <c r="PO17" s="71">
        <v>0</v>
      </c>
      <c r="PP17" s="71">
        <v>0</v>
      </c>
      <c r="PQ17" s="71">
        <v>0</v>
      </c>
      <c r="PR17" s="71">
        <v>0</v>
      </c>
      <c r="PS17" s="71">
        <v>0</v>
      </c>
      <c r="PT17" s="71">
        <v>1</v>
      </c>
      <c r="PU17" s="71">
        <v>0</v>
      </c>
      <c r="PV17" s="71">
        <v>0</v>
      </c>
      <c r="PW17" s="71">
        <v>0</v>
      </c>
      <c r="PX17" s="71">
        <v>0</v>
      </c>
      <c r="PY17" s="71">
        <v>0</v>
      </c>
      <c r="PZ17" s="71">
        <v>1</v>
      </c>
      <c r="QA17" s="71">
        <v>2</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3</v>
      </c>
      <c r="RA17" s="71">
        <v>0</v>
      </c>
      <c r="RB17" s="71">
        <v>5</v>
      </c>
      <c r="RC17" s="71">
        <v>1</v>
      </c>
      <c r="RD17" s="71">
        <v>3</v>
      </c>
      <c r="RE17" s="71">
        <v>0</v>
      </c>
      <c r="RF17" s="71">
        <v>1</v>
      </c>
      <c r="RG17" s="71">
        <v>0</v>
      </c>
      <c r="RH17" s="71">
        <v>3</v>
      </c>
      <c r="RI17" s="71">
        <v>0</v>
      </c>
      <c r="RJ17" s="71">
        <v>0</v>
      </c>
      <c r="RK17" s="71">
        <v>0</v>
      </c>
      <c r="RL17" s="71">
        <v>0</v>
      </c>
      <c r="RM17" s="71">
        <v>0</v>
      </c>
      <c r="RN17" s="71">
        <v>0</v>
      </c>
      <c r="RO17" s="71">
        <v>0</v>
      </c>
      <c r="RP17" s="71">
        <v>0</v>
      </c>
      <c r="RQ17" s="71">
        <v>0</v>
      </c>
      <c r="RR17" s="71">
        <v>0</v>
      </c>
      <c r="RS17" s="71">
        <v>1</v>
      </c>
      <c r="RT17" s="71">
        <v>0</v>
      </c>
      <c r="RU17" s="71">
        <v>3</v>
      </c>
      <c r="RV17" s="71">
        <v>0</v>
      </c>
      <c r="RW17" s="71">
        <v>5</v>
      </c>
      <c r="RX17" s="71">
        <v>1</v>
      </c>
      <c r="RY17" s="71">
        <v>3</v>
      </c>
      <c r="RZ17" s="71">
        <v>0</v>
      </c>
      <c r="SA17" s="71">
        <v>1</v>
      </c>
      <c r="SB17" s="71">
        <v>0</v>
      </c>
      <c r="SC17" s="71">
        <v>3</v>
      </c>
      <c r="SD17" s="71">
        <v>0</v>
      </c>
      <c r="SE17" s="71">
        <v>0</v>
      </c>
      <c r="SF17" s="71">
        <v>0</v>
      </c>
      <c r="SG17" s="71">
        <v>0</v>
      </c>
      <c r="SH17" s="71">
        <v>0</v>
      </c>
    </row>
    <row r="18" spans="1:502">
      <c r="A18" s="16" t="s">
        <v>2014</v>
      </c>
      <c r="B18" s="70">
        <v>10</v>
      </c>
      <c r="C18" s="70">
        <v>10</v>
      </c>
      <c r="D18" s="70">
        <v>1</v>
      </c>
      <c r="E18" s="70">
        <v>2013</v>
      </c>
      <c r="F18" s="70" t="s">
        <v>180</v>
      </c>
      <c r="G18" s="1073" t="s">
        <v>2004</v>
      </c>
      <c r="H18" s="70" t="s">
        <v>2005</v>
      </c>
      <c r="I18" s="1066"/>
      <c r="J18" s="73">
        <v>0</v>
      </c>
      <c r="K18" s="73">
        <v>0</v>
      </c>
      <c r="L18" s="73">
        <v>0</v>
      </c>
      <c r="M18" s="73">
        <v>0</v>
      </c>
      <c r="N18" s="73">
        <v>0</v>
      </c>
      <c r="O18" s="73">
        <v>0</v>
      </c>
      <c r="P18" s="73">
        <v>0</v>
      </c>
      <c r="Q18" s="73">
        <v>0</v>
      </c>
      <c r="R18" s="73">
        <v>0</v>
      </c>
      <c r="S18" s="73">
        <v>0</v>
      </c>
      <c r="T18" s="73">
        <v>0</v>
      </c>
      <c r="U18" s="73">
        <v>0</v>
      </c>
      <c r="V18" s="73">
        <v>0</v>
      </c>
      <c r="W18" s="73">
        <v>0</v>
      </c>
      <c r="X18" s="73">
        <v>2.6339999999999999</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21.794</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16.795000000000002</v>
      </c>
      <c r="BN18" s="73">
        <v>0</v>
      </c>
      <c r="BO18" s="73">
        <v>0</v>
      </c>
      <c r="BP18" s="73">
        <v>0</v>
      </c>
      <c r="BQ18" s="73">
        <v>0</v>
      </c>
      <c r="BR18" s="73">
        <v>0</v>
      </c>
      <c r="BS18" s="73">
        <v>0</v>
      </c>
      <c r="BT18" s="73">
        <v>0</v>
      </c>
      <c r="BU18" s="73">
        <v>0</v>
      </c>
      <c r="BV18" s="73">
        <v>0</v>
      </c>
      <c r="BW18" s="73">
        <v>0</v>
      </c>
      <c r="BX18" s="73">
        <v>0</v>
      </c>
      <c r="BY18" s="73">
        <v>0</v>
      </c>
      <c r="BZ18" s="73">
        <v>11.151</v>
      </c>
      <c r="CA18" s="73">
        <v>0</v>
      </c>
      <c r="CB18" s="73">
        <v>0</v>
      </c>
      <c r="CC18" s="73">
        <v>0</v>
      </c>
      <c r="CD18" s="73">
        <v>0</v>
      </c>
      <c r="CE18" s="73">
        <v>0</v>
      </c>
      <c r="CF18" s="73">
        <v>6.58</v>
      </c>
      <c r="CG18" s="73">
        <v>0</v>
      </c>
      <c r="CH18" s="73">
        <v>0</v>
      </c>
      <c r="CI18" s="73">
        <v>0</v>
      </c>
      <c r="CJ18" s="73">
        <v>0</v>
      </c>
      <c r="CK18" s="73">
        <v>0</v>
      </c>
      <c r="CL18" s="73">
        <v>5.069</v>
      </c>
      <c r="CM18" s="73">
        <v>13.045999999999999</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2.6339999999999999</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21.794</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16.795000000000002</v>
      </c>
      <c r="FO18" s="73">
        <v>0</v>
      </c>
      <c r="FP18" s="73">
        <v>0</v>
      </c>
      <c r="FQ18" s="73">
        <v>0</v>
      </c>
      <c r="FR18" s="73">
        <v>0</v>
      </c>
      <c r="FS18" s="73">
        <v>0</v>
      </c>
      <c r="FT18" s="73">
        <v>0</v>
      </c>
      <c r="FU18" s="73">
        <v>0</v>
      </c>
      <c r="FV18" s="73">
        <v>0</v>
      </c>
      <c r="FW18" s="73">
        <v>0</v>
      </c>
      <c r="FX18" s="73">
        <v>0</v>
      </c>
      <c r="FY18" s="73">
        <v>0</v>
      </c>
      <c r="FZ18" s="73">
        <v>0</v>
      </c>
      <c r="GA18" s="73">
        <v>11.151</v>
      </c>
      <c r="GB18" s="73">
        <v>0</v>
      </c>
      <c r="GC18" s="73">
        <v>0</v>
      </c>
      <c r="GD18" s="73">
        <v>0</v>
      </c>
      <c r="GE18" s="73">
        <v>0</v>
      </c>
      <c r="GF18" s="73">
        <v>0</v>
      </c>
      <c r="GG18" s="73">
        <v>6.58</v>
      </c>
      <c r="GH18" s="73">
        <v>0</v>
      </c>
      <c r="GI18" s="73">
        <v>0</v>
      </c>
      <c r="GJ18" s="73">
        <v>0</v>
      </c>
      <c r="GK18" s="73">
        <v>0</v>
      </c>
      <c r="GL18" s="73">
        <v>0</v>
      </c>
      <c r="GM18" s="73">
        <v>5.069</v>
      </c>
      <c r="GN18" s="73">
        <v>13.045999999999999</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2.6339999999999999</v>
      </c>
      <c r="HL18" s="73">
        <v>0</v>
      </c>
      <c r="HM18" s="73">
        <v>21.794</v>
      </c>
      <c r="HN18" s="73">
        <v>0</v>
      </c>
      <c r="HO18" s="73">
        <v>16.795000000000002</v>
      </c>
      <c r="HP18" s="73">
        <v>0</v>
      </c>
      <c r="HQ18" s="73">
        <v>11.151</v>
      </c>
      <c r="HR18" s="73">
        <v>0</v>
      </c>
      <c r="HS18" s="73">
        <v>6.58</v>
      </c>
      <c r="HT18" s="73">
        <v>0</v>
      </c>
      <c r="HU18" s="73">
        <v>18.114999999999998</v>
      </c>
      <c r="HV18" s="73">
        <v>0</v>
      </c>
      <c r="HW18" s="73">
        <v>0</v>
      </c>
      <c r="HX18" s="73">
        <v>0</v>
      </c>
      <c r="HY18" s="73">
        <v>0</v>
      </c>
      <c r="HZ18" s="73">
        <v>0</v>
      </c>
      <c r="IA18" s="73">
        <v>0</v>
      </c>
      <c r="IB18" s="73">
        <v>0</v>
      </c>
      <c r="IC18" s="73">
        <v>0</v>
      </c>
      <c r="ID18" s="73">
        <v>0</v>
      </c>
      <c r="IE18" s="73">
        <v>0</v>
      </c>
      <c r="IF18" s="73">
        <v>2.6339999999999999</v>
      </c>
      <c r="IG18" s="73">
        <v>0</v>
      </c>
      <c r="IH18" s="73">
        <v>21.794</v>
      </c>
      <c r="II18" s="73">
        <v>0</v>
      </c>
      <c r="IJ18" s="73">
        <v>16.795000000000002</v>
      </c>
      <c r="IK18" s="73">
        <v>0</v>
      </c>
      <c r="IL18" s="73">
        <v>11.151</v>
      </c>
      <c r="IM18" s="73">
        <v>0</v>
      </c>
      <c r="IN18" s="73">
        <v>6.58</v>
      </c>
      <c r="IO18" s="73">
        <v>0</v>
      </c>
      <c r="IP18" s="73">
        <v>18.114999999999998</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1</v>
      </c>
      <c r="LT18" s="71">
        <v>0</v>
      </c>
      <c r="LU18" s="71">
        <v>0</v>
      </c>
      <c r="LV18" s="71">
        <v>0</v>
      </c>
      <c r="LW18" s="71">
        <v>0</v>
      </c>
      <c r="LX18" s="71">
        <v>0</v>
      </c>
      <c r="LY18" s="71">
        <v>1</v>
      </c>
      <c r="LZ18" s="71">
        <v>3</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1</v>
      </c>
      <c r="PU18" s="71">
        <v>0</v>
      </c>
      <c r="PV18" s="71">
        <v>0</v>
      </c>
      <c r="PW18" s="71">
        <v>0</v>
      </c>
      <c r="PX18" s="71">
        <v>0</v>
      </c>
      <c r="PY18" s="71">
        <v>0</v>
      </c>
      <c r="PZ18" s="71">
        <v>1</v>
      </c>
      <c r="QA18" s="71">
        <v>3</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2</v>
      </c>
      <c r="RA18" s="71">
        <v>0</v>
      </c>
      <c r="RB18" s="71">
        <v>4</v>
      </c>
      <c r="RC18" s="71">
        <v>0</v>
      </c>
      <c r="RD18" s="71">
        <v>3</v>
      </c>
      <c r="RE18" s="71">
        <v>0</v>
      </c>
      <c r="RF18" s="71">
        <v>1</v>
      </c>
      <c r="RG18" s="71">
        <v>0</v>
      </c>
      <c r="RH18" s="71">
        <v>4</v>
      </c>
      <c r="RI18" s="71">
        <v>0</v>
      </c>
      <c r="RJ18" s="71">
        <v>0</v>
      </c>
      <c r="RK18" s="71">
        <v>0</v>
      </c>
      <c r="RL18" s="71">
        <v>0</v>
      </c>
      <c r="RM18" s="71">
        <v>0</v>
      </c>
      <c r="RN18" s="71">
        <v>0</v>
      </c>
      <c r="RO18" s="71">
        <v>0</v>
      </c>
      <c r="RP18" s="71">
        <v>0</v>
      </c>
      <c r="RQ18" s="71">
        <v>0</v>
      </c>
      <c r="RR18" s="71">
        <v>0</v>
      </c>
      <c r="RS18" s="71">
        <v>1</v>
      </c>
      <c r="RT18" s="71">
        <v>0</v>
      </c>
      <c r="RU18" s="71">
        <v>2</v>
      </c>
      <c r="RV18" s="71">
        <v>0</v>
      </c>
      <c r="RW18" s="71">
        <v>4</v>
      </c>
      <c r="RX18" s="71">
        <v>0</v>
      </c>
      <c r="RY18" s="71">
        <v>3</v>
      </c>
      <c r="RZ18" s="71">
        <v>0</v>
      </c>
      <c r="SA18" s="71">
        <v>1</v>
      </c>
      <c r="SB18" s="71">
        <v>0</v>
      </c>
      <c r="SC18" s="71">
        <v>4</v>
      </c>
      <c r="SD18" s="71">
        <v>0</v>
      </c>
      <c r="SE18" s="71">
        <v>0</v>
      </c>
      <c r="SF18" s="71">
        <v>0</v>
      </c>
      <c r="SG18" s="71">
        <v>0</v>
      </c>
      <c r="SH18" s="71">
        <v>0</v>
      </c>
    </row>
    <row r="19" spans="1:502">
      <c r="A19" s="16" t="s">
        <v>2015</v>
      </c>
      <c r="B19" s="70">
        <v>11</v>
      </c>
      <c r="C19" s="70">
        <v>11</v>
      </c>
      <c r="D19" s="70">
        <v>1</v>
      </c>
      <c r="E19" s="70">
        <v>2014</v>
      </c>
      <c r="F19" s="70" t="s">
        <v>181</v>
      </c>
      <c r="G19" s="1073" t="s">
        <v>2004</v>
      </c>
      <c r="H19" s="70" t="s">
        <v>2005</v>
      </c>
      <c r="I19" s="1066"/>
      <c r="J19" s="73">
        <v>0</v>
      </c>
      <c r="K19" s="73">
        <v>0</v>
      </c>
      <c r="L19" s="73">
        <v>0</v>
      </c>
      <c r="M19" s="73">
        <v>0</v>
      </c>
      <c r="N19" s="73">
        <v>0</v>
      </c>
      <c r="O19" s="73">
        <v>0</v>
      </c>
      <c r="P19" s="73">
        <v>0</v>
      </c>
      <c r="Q19" s="73">
        <v>0</v>
      </c>
      <c r="R19" s="73">
        <v>0</v>
      </c>
      <c r="S19" s="73">
        <v>0</v>
      </c>
      <c r="T19" s="73">
        <v>0</v>
      </c>
      <c r="U19" s="73">
        <v>0</v>
      </c>
      <c r="V19" s="73">
        <v>0</v>
      </c>
      <c r="W19" s="73">
        <v>0</v>
      </c>
      <c r="X19" s="73">
        <v>2.8079999999999998</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22.751999999999999</v>
      </c>
      <c r="AU19" s="73">
        <v>0</v>
      </c>
      <c r="AV19" s="73">
        <v>6.3979999999999997</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13.087999999999999</v>
      </c>
      <c r="BN19" s="73">
        <v>0</v>
      </c>
      <c r="BO19" s="73">
        <v>0</v>
      </c>
      <c r="BP19" s="73">
        <v>0</v>
      </c>
      <c r="BQ19" s="73">
        <v>0</v>
      </c>
      <c r="BR19" s="73">
        <v>0</v>
      </c>
      <c r="BS19" s="73">
        <v>0</v>
      </c>
      <c r="BT19" s="73">
        <v>0</v>
      </c>
      <c r="BU19" s="73">
        <v>0</v>
      </c>
      <c r="BV19" s="73">
        <v>0</v>
      </c>
      <c r="BW19" s="73">
        <v>0</v>
      </c>
      <c r="BX19" s="73">
        <v>0</v>
      </c>
      <c r="BY19" s="73">
        <v>0</v>
      </c>
      <c r="BZ19" s="73">
        <v>10.862</v>
      </c>
      <c r="CA19" s="73">
        <v>0</v>
      </c>
      <c r="CB19" s="73">
        <v>0</v>
      </c>
      <c r="CC19" s="73">
        <v>0</v>
      </c>
      <c r="CD19" s="73">
        <v>0</v>
      </c>
      <c r="CE19" s="73">
        <v>0</v>
      </c>
      <c r="CF19" s="73">
        <v>6.4790000000000001</v>
      </c>
      <c r="CG19" s="73">
        <v>0</v>
      </c>
      <c r="CH19" s="73">
        <v>0</v>
      </c>
      <c r="CI19" s="73">
        <v>0</v>
      </c>
      <c r="CJ19" s="73">
        <v>0</v>
      </c>
      <c r="CK19" s="73">
        <v>0</v>
      </c>
      <c r="CL19" s="73">
        <v>4.8819999999999997</v>
      </c>
      <c r="CM19" s="73">
        <v>12.63</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2.8079999999999998</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22.751999999999999</v>
      </c>
      <c r="EV19" s="73">
        <v>0</v>
      </c>
      <c r="EW19" s="73">
        <v>6.3979999999999997</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13.087999999999999</v>
      </c>
      <c r="FO19" s="73">
        <v>0</v>
      </c>
      <c r="FP19" s="73">
        <v>0</v>
      </c>
      <c r="FQ19" s="73">
        <v>0</v>
      </c>
      <c r="FR19" s="73">
        <v>0</v>
      </c>
      <c r="FS19" s="73">
        <v>0</v>
      </c>
      <c r="FT19" s="73">
        <v>0</v>
      </c>
      <c r="FU19" s="73">
        <v>0</v>
      </c>
      <c r="FV19" s="73">
        <v>0</v>
      </c>
      <c r="FW19" s="73">
        <v>0</v>
      </c>
      <c r="FX19" s="73">
        <v>0</v>
      </c>
      <c r="FY19" s="73">
        <v>0</v>
      </c>
      <c r="FZ19" s="73">
        <v>0</v>
      </c>
      <c r="GA19" s="73">
        <v>10.862</v>
      </c>
      <c r="GB19" s="73">
        <v>0</v>
      </c>
      <c r="GC19" s="73">
        <v>0</v>
      </c>
      <c r="GD19" s="73">
        <v>0</v>
      </c>
      <c r="GE19" s="73">
        <v>0</v>
      </c>
      <c r="GF19" s="73">
        <v>0</v>
      </c>
      <c r="GG19" s="73">
        <v>6.4790000000000001</v>
      </c>
      <c r="GH19" s="73">
        <v>0</v>
      </c>
      <c r="GI19" s="73">
        <v>0</v>
      </c>
      <c r="GJ19" s="73">
        <v>0</v>
      </c>
      <c r="GK19" s="73">
        <v>0</v>
      </c>
      <c r="GL19" s="73">
        <v>0</v>
      </c>
      <c r="GM19" s="73">
        <v>4.8819999999999997</v>
      </c>
      <c r="GN19" s="73">
        <v>12.63</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2.8079999999999998</v>
      </c>
      <c r="HL19" s="73">
        <v>0</v>
      </c>
      <c r="HM19" s="73">
        <v>29.15</v>
      </c>
      <c r="HN19" s="73">
        <v>0</v>
      </c>
      <c r="HO19" s="73">
        <v>13.087999999999999</v>
      </c>
      <c r="HP19" s="73">
        <v>0</v>
      </c>
      <c r="HQ19" s="73">
        <v>10.862</v>
      </c>
      <c r="HR19" s="73">
        <v>0</v>
      </c>
      <c r="HS19" s="73">
        <v>6.4790000000000001</v>
      </c>
      <c r="HT19" s="73">
        <v>0</v>
      </c>
      <c r="HU19" s="73">
        <v>17.512</v>
      </c>
      <c r="HV19" s="73">
        <v>0</v>
      </c>
      <c r="HW19" s="73">
        <v>0</v>
      </c>
      <c r="HX19" s="73">
        <v>0</v>
      </c>
      <c r="HY19" s="73">
        <v>0</v>
      </c>
      <c r="HZ19" s="73">
        <v>0</v>
      </c>
      <c r="IA19" s="73">
        <v>0</v>
      </c>
      <c r="IB19" s="73">
        <v>0</v>
      </c>
      <c r="IC19" s="73">
        <v>0</v>
      </c>
      <c r="ID19" s="73">
        <v>0</v>
      </c>
      <c r="IE19" s="73">
        <v>0</v>
      </c>
      <c r="IF19" s="73">
        <v>2.8079999999999998</v>
      </c>
      <c r="IG19" s="73">
        <v>0</v>
      </c>
      <c r="IH19" s="73">
        <v>29.15</v>
      </c>
      <c r="II19" s="73">
        <v>0</v>
      </c>
      <c r="IJ19" s="73">
        <v>13.087999999999999</v>
      </c>
      <c r="IK19" s="73">
        <v>0</v>
      </c>
      <c r="IL19" s="73">
        <v>10.862</v>
      </c>
      <c r="IM19" s="73">
        <v>0</v>
      </c>
      <c r="IN19" s="73">
        <v>6.4790000000000001</v>
      </c>
      <c r="IO19" s="73">
        <v>0</v>
      </c>
      <c r="IP19" s="73">
        <v>17.512</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2</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1</v>
      </c>
      <c r="LT19" s="71">
        <v>0</v>
      </c>
      <c r="LU19" s="71">
        <v>0</v>
      </c>
      <c r="LV19" s="71">
        <v>0</v>
      </c>
      <c r="LW19" s="71">
        <v>0</v>
      </c>
      <c r="LX19" s="71">
        <v>0</v>
      </c>
      <c r="LY19" s="71">
        <v>1</v>
      </c>
      <c r="LZ19" s="71">
        <v>3</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2</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1</v>
      </c>
      <c r="PU19" s="71">
        <v>0</v>
      </c>
      <c r="PV19" s="71">
        <v>0</v>
      </c>
      <c r="PW19" s="71">
        <v>0</v>
      </c>
      <c r="PX19" s="71">
        <v>0</v>
      </c>
      <c r="PY19" s="71">
        <v>0</v>
      </c>
      <c r="PZ19" s="71">
        <v>1</v>
      </c>
      <c r="QA19" s="71">
        <v>3</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3</v>
      </c>
      <c r="RA19" s="71">
        <v>0</v>
      </c>
      <c r="RB19" s="71">
        <v>4</v>
      </c>
      <c r="RC19" s="71">
        <v>0</v>
      </c>
      <c r="RD19" s="71">
        <v>3</v>
      </c>
      <c r="RE19" s="71">
        <v>0</v>
      </c>
      <c r="RF19" s="71">
        <v>1</v>
      </c>
      <c r="RG19" s="71">
        <v>0</v>
      </c>
      <c r="RH19" s="71">
        <v>4</v>
      </c>
      <c r="RI19" s="71">
        <v>0</v>
      </c>
      <c r="RJ19" s="71">
        <v>0</v>
      </c>
      <c r="RK19" s="71">
        <v>0</v>
      </c>
      <c r="RL19" s="71">
        <v>0</v>
      </c>
      <c r="RM19" s="71">
        <v>0</v>
      </c>
      <c r="RN19" s="71">
        <v>0</v>
      </c>
      <c r="RO19" s="71">
        <v>0</v>
      </c>
      <c r="RP19" s="71">
        <v>0</v>
      </c>
      <c r="RQ19" s="71">
        <v>0</v>
      </c>
      <c r="RR19" s="71">
        <v>0</v>
      </c>
      <c r="RS19" s="71">
        <v>1</v>
      </c>
      <c r="RT19" s="71">
        <v>0</v>
      </c>
      <c r="RU19" s="71">
        <v>3</v>
      </c>
      <c r="RV19" s="71">
        <v>0</v>
      </c>
      <c r="RW19" s="71">
        <v>4</v>
      </c>
      <c r="RX19" s="71">
        <v>0</v>
      </c>
      <c r="RY19" s="71">
        <v>3</v>
      </c>
      <c r="RZ19" s="71">
        <v>0</v>
      </c>
      <c r="SA19" s="71">
        <v>1</v>
      </c>
      <c r="SB19" s="71">
        <v>0</v>
      </c>
      <c r="SC19" s="71">
        <v>4</v>
      </c>
      <c r="SD19" s="71">
        <v>0</v>
      </c>
      <c r="SE19" s="71">
        <v>0</v>
      </c>
      <c r="SF19" s="71">
        <v>0</v>
      </c>
      <c r="SG19" s="71">
        <v>0</v>
      </c>
      <c r="SH19" s="71">
        <v>0</v>
      </c>
    </row>
    <row r="20" spans="1:502">
      <c r="A20" s="16" t="s">
        <v>2016</v>
      </c>
      <c r="B20" s="70">
        <v>12</v>
      </c>
      <c r="C20" s="70">
        <v>12</v>
      </c>
      <c r="D20" s="70">
        <v>1</v>
      </c>
      <c r="E20" s="70">
        <v>2015</v>
      </c>
      <c r="F20" s="70" t="s">
        <v>182</v>
      </c>
      <c r="G20" s="1073" t="s">
        <v>2004</v>
      </c>
      <c r="H20" s="70" t="s">
        <v>2005</v>
      </c>
      <c r="I20" s="1066"/>
      <c r="J20" s="73">
        <v>0</v>
      </c>
      <c r="K20" s="73">
        <v>0</v>
      </c>
      <c r="L20" s="73">
        <v>0</v>
      </c>
      <c r="M20" s="73">
        <v>0</v>
      </c>
      <c r="N20" s="73">
        <v>0</v>
      </c>
      <c r="O20" s="73">
        <v>0</v>
      </c>
      <c r="P20" s="73">
        <v>0</v>
      </c>
      <c r="Q20" s="73">
        <v>0</v>
      </c>
      <c r="R20" s="73">
        <v>0</v>
      </c>
      <c r="S20" s="73">
        <v>0</v>
      </c>
      <c r="T20" s="73">
        <v>0</v>
      </c>
      <c r="U20" s="73">
        <v>0</v>
      </c>
      <c r="V20" s="73">
        <v>0</v>
      </c>
      <c r="W20" s="73">
        <v>0</v>
      </c>
      <c r="X20" s="73">
        <v>2.4420000000000002</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23.297000000000001</v>
      </c>
      <c r="AU20" s="73">
        <v>0</v>
      </c>
      <c r="AV20" s="73">
        <v>4.49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13.272</v>
      </c>
      <c r="BN20" s="73">
        <v>0</v>
      </c>
      <c r="BO20" s="73">
        <v>2.2549999999999999</v>
      </c>
      <c r="BP20" s="73">
        <v>0</v>
      </c>
      <c r="BQ20" s="73">
        <v>0</v>
      </c>
      <c r="BR20" s="73">
        <v>0</v>
      </c>
      <c r="BS20" s="73">
        <v>0</v>
      </c>
      <c r="BT20" s="73">
        <v>0</v>
      </c>
      <c r="BU20" s="73">
        <v>0</v>
      </c>
      <c r="BV20" s="73">
        <v>0</v>
      </c>
      <c r="BW20" s="73">
        <v>0</v>
      </c>
      <c r="BX20" s="73">
        <v>0</v>
      </c>
      <c r="BY20" s="73">
        <v>0</v>
      </c>
      <c r="BZ20" s="73">
        <v>6.7359999999999998</v>
      </c>
      <c r="CA20" s="73">
        <v>0</v>
      </c>
      <c r="CB20" s="73">
        <v>0</v>
      </c>
      <c r="CC20" s="73">
        <v>0</v>
      </c>
      <c r="CD20" s="73">
        <v>0</v>
      </c>
      <c r="CE20" s="73">
        <v>0</v>
      </c>
      <c r="CF20" s="73">
        <v>6.343</v>
      </c>
      <c r="CG20" s="73">
        <v>0</v>
      </c>
      <c r="CH20" s="73">
        <v>0</v>
      </c>
      <c r="CI20" s="73">
        <v>0</v>
      </c>
      <c r="CJ20" s="73">
        <v>0</v>
      </c>
      <c r="CK20" s="73">
        <v>0</v>
      </c>
      <c r="CL20" s="73">
        <v>4.1040000000000001</v>
      </c>
      <c r="CM20" s="73">
        <v>11.808999999999999</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2.4420000000000002</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23.297000000000001</v>
      </c>
      <c r="EV20" s="73">
        <v>0</v>
      </c>
      <c r="EW20" s="73">
        <v>4.49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13.272</v>
      </c>
      <c r="FO20" s="73">
        <v>0</v>
      </c>
      <c r="FP20" s="73">
        <v>2.2549999999999999</v>
      </c>
      <c r="FQ20" s="73">
        <v>0</v>
      </c>
      <c r="FR20" s="73">
        <v>0</v>
      </c>
      <c r="FS20" s="73">
        <v>0</v>
      </c>
      <c r="FT20" s="73">
        <v>0</v>
      </c>
      <c r="FU20" s="73">
        <v>0</v>
      </c>
      <c r="FV20" s="73">
        <v>0</v>
      </c>
      <c r="FW20" s="73">
        <v>0</v>
      </c>
      <c r="FX20" s="73">
        <v>0</v>
      </c>
      <c r="FY20" s="73">
        <v>0</v>
      </c>
      <c r="FZ20" s="73">
        <v>0</v>
      </c>
      <c r="GA20" s="73">
        <v>6.7359999999999998</v>
      </c>
      <c r="GB20" s="73">
        <v>0</v>
      </c>
      <c r="GC20" s="73">
        <v>0</v>
      </c>
      <c r="GD20" s="73">
        <v>0</v>
      </c>
      <c r="GE20" s="73">
        <v>0</v>
      </c>
      <c r="GF20" s="73">
        <v>0</v>
      </c>
      <c r="GG20" s="73">
        <v>6.343</v>
      </c>
      <c r="GH20" s="73">
        <v>0</v>
      </c>
      <c r="GI20" s="73">
        <v>0</v>
      </c>
      <c r="GJ20" s="73">
        <v>0</v>
      </c>
      <c r="GK20" s="73">
        <v>0</v>
      </c>
      <c r="GL20" s="73">
        <v>0</v>
      </c>
      <c r="GM20" s="73">
        <v>4.1040000000000001</v>
      </c>
      <c r="GN20" s="73">
        <v>11.808999999999999</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2.4420000000000002</v>
      </c>
      <c r="HL20" s="73">
        <v>0</v>
      </c>
      <c r="HM20" s="73">
        <v>27.786999999999999</v>
      </c>
      <c r="HN20" s="73">
        <v>0</v>
      </c>
      <c r="HO20" s="73">
        <v>15.526999999999999</v>
      </c>
      <c r="HP20" s="73">
        <v>0</v>
      </c>
      <c r="HQ20" s="73">
        <v>6.7359999999999998</v>
      </c>
      <c r="HR20" s="73">
        <v>0</v>
      </c>
      <c r="HS20" s="73">
        <v>6.343</v>
      </c>
      <c r="HT20" s="73">
        <v>0</v>
      </c>
      <c r="HU20" s="73">
        <v>15.913</v>
      </c>
      <c r="HV20" s="73">
        <v>0</v>
      </c>
      <c r="HW20" s="73">
        <v>0</v>
      </c>
      <c r="HX20" s="73">
        <v>0</v>
      </c>
      <c r="HY20" s="73">
        <v>0</v>
      </c>
      <c r="HZ20" s="73">
        <v>0</v>
      </c>
      <c r="IA20" s="73">
        <v>0</v>
      </c>
      <c r="IB20" s="73">
        <v>0</v>
      </c>
      <c r="IC20" s="73">
        <v>0</v>
      </c>
      <c r="ID20" s="73">
        <v>0</v>
      </c>
      <c r="IE20" s="73">
        <v>0</v>
      </c>
      <c r="IF20" s="73">
        <v>2.4420000000000002</v>
      </c>
      <c r="IG20" s="73">
        <v>0</v>
      </c>
      <c r="IH20" s="73">
        <v>27.786999999999999</v>
      </c>
      <c r="II20" s="73">
        <v>0</v>
      </c>
      <c r="IJ20" s="73">
        <v>15.526999999999999</v>
      </c>
      <c r="IK20" s="73">
        <v>0</v>
      </c>
      <c r="IL20" s="73">
        <v>6.7359999999999998</v>
      </c>
      <c r="IM20" s="73">
        <v>0</v>
      </c>
      <c r="IN20" s="73">
        <v>6.343</v>
      </c>
      <c r="IO20" s="73">
        <v>0</v>
      </c>
      <c r="IP20" s="73">
        <v>15.913</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2</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1</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1</v>
      </c>
      <c r="LT20" s="71">
        <v>0</v>
      </c>
      <c r="LU20" s="71">
        <v>0</v>
      </c>
      <c r="LV20" s="71">
        <v>0</v>
      </c>
      <c r="LW20" s="71">
        <v>0</v>
      </c>
      <c r="LX20" s="71">
        <v>0</v>
      </c>
      <c r="LY20" s="71">
        <v>1</v>
      </c>
      <c r="LZ20" s="71">
        <v>3</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2</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1</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1</v>
      </c>
      <c r="PU20" s="71">
        <v>0</v>
      </c>
      <c r="PV20" s="71">
        <v>0</v>
      </c>
      <c r="PW20" s="71">
        <v>0</v>
      </c>
      <c r="PX20" s="71">
        <v>0</v>
      </c>
      <c r="PY20" s="71">
        <v>0</v>
      </c>
      <c r="PZ20" s="71">
        <v>1</v>
      </c>
      <c r="QA20" s="71">
        <v>3</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3</v>
      </c>
      <c r="RA20" s="71">
        <v>0</v>
      </c>
      <c r="RB20" s="71">
        <v>5</v>
      </c>
      <c r="RC20" s="71">
        <v>0</v>
      </c>
      <c r="RD20" s="71">
        <v>2</v>
      </c>
      <c r="RE20" s="71">
        <v>0</v>
      </c>
      <c r="RF20" s="71">
        <v>1</v>
      </c>
      <c r="RG20" s="71">
        <v>0</v>
      </c>
      <c r="RH20" s="71">
        <v>4</v>
      </c>
      <c r="RI20" s="71">
        <v>0</v>
      </c>
      <c r="RJ20" s="71">
        <v>0</v>
      </c>
      <c r="RK20" s="71">
        <v>0</v>
      </c>
      <c r="RL20" s="71">
        <v>0</v>
      </c>
      <c r="RM20" s="71">
        <v>0</v>
      </c>
      <c r="RN20" s="71">
        <v>0</v>
      </c>
      <c r="RO20" s="71">
        <v>0</v>
      </c>
      <c r="RP20" s="71">
        <v>0</v>
      </c>
      <c r="RQ20" s="71">
        <v>0</v>
      </c>
      <c r="RR20" s="71">
        <v>0</v>
      </c>
      <c r="RS20" s="71">
        <v>1</v>
      </c>
      <c r="RT20" s="71">
        <v>0</v>
      </c>
      <c r="RU20" s="71">
        <v>3</v>
      </c>
      <c r="RV20" s="71">
        <v>0</v>
      </c>
      <c r="RW20" s="71">
        <v>5</v>
      </c>
      <c r="RX20" s="71">
        <v>0</v>
      </c>
      <c r="RY20" s="71">
        <v>2</v>
      </c>
      <c r="RZ20" s="71">
        <v>0</v>
      </c>
      <c r="SA20" s="71">
        <v>1</v>
      </c>
      <c r="SB20" s="71">
        <v>0</v>
      </c>
      <c r="SC20" s="71">
        <v>4</v>
      </c>
      <c r="SD20" s="71">
        <v>0</v>
      </c>
      <c r="SE20" s="71">
        <v>0</v>
      </c>
      <c r="SF20" s="71">
        <v>0</v>
      </c>
      <c r="SG20" s="71">
        <v>0</v>
      </c>
      <c r="SH20" s="71">
        <v>0</v>
      </c>
    </row>
    <row r="21" spans="1:502">
      <c r="A21" s="16" t="s">
        <v>2017</v>
      </c>
      <c r="B21" s="70">
        <v>13</v>
      </c>
      <c r="C21" s="70">
        <v>13</v>
      </c>
      <c r="D21" s="70">
        <v>1</v>
      </c>
      <c r="E21" s="70">
        <v>2016</v>
      </c>
      <c r="F21" s="70" t="s">
        <v>155</v>
      </c>
      <c r="G21" s="1073" t="s">
        <v>2004</v>
      </c>
      <c r="H21" s="70" t="s">
        <v>2005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23.11</v>
      </c>
      <c r="AU21" s="73">
        <v>0</v>
      </c>
      <c r="AV21" s="73">
        <v>2.3879999999999999</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12.731</v>
      </c>
      <c r="BN21" s="73">
        <v>0</v>
      </c>
      <c r="BO21" s="73">
        <v>0</v>
      </c>
      <c r="BP21" s="73">
        <v>0</v>
      </c>
      <c r="BQ21" s="73">
        <v>0</v>
      </c>
      <c r="BR21" s="73">
        <v>0</v>
      </c>
      <c r="BS21" s="73">
        <v>0</v>
      </c>
      <c r="BT21" s="73">
        <v>0</v>
      </c>
      <c r="BU21" s="73">
        <v>0</v>
      </c>
      <c r="BV21" s="73">
        <v>0</v>
      </c>
      <c r="BW21" s="73">
        <v>0</v>
      </c>
      <c r="BX21" s="73">
        <v>0</v>
      </c>
      <c r="BY21" s="73">
        <v>0</v>
      </c>
      <c r="BZ21" s="73">
        <v>6.4480000000000004</v>
      </c>
      <c r="CA21" s="73">
        <v>0</v>
      </c>
      <c r="CB21" s="73">
        <v>0</v>
      </c>
      <c r="CC21" s="73">
        <v>0</v>
      </c>
      <c r="CD21" s="73">
        <v>0</v>
      </c>
      <c r="CE21" s="73">
        <v>0</v>
      </c>
      <c r="CF21" s="73">
        <v>6.1550000000000002</v>
      </c>
      <c r="CG21" s="73">
        <v>0</v>
      </c>
      <c r="CH21" s="73">
        <v>0</v>
      </c>
      <c r="CI21" s="73">
        <v>0</v>
      </c>
      <c r="CJ21" s="73">
        <v>0</v>
      </c>
      <c r="CK21" s="73">
        <v>0</v>
      </c>
      <c r="CL21" s="73">
        <v>4.2839999999999998</v>
      </c>
      <c r="CM21" s="73">
        <v>12.119</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23.11</v>
      </c>
      <c r="EV21" s="73">
        <v>0</v>
      </c>
      <c r="EW21" s="73">
        <v>2.3879999999999999</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12.731</v>
      </c>
      <c r="FO21" s="73">
        <v>0</v>
      </c>
      <c r="FP21" s="73">
        <v>0</v>
      </c>
      <c r="FQ21" s="73">
        <v>0</v>
      </c>
      <c r="FR21" s="73">
        <v>0</v>
      </c>
      <c r="FS21" s="73">
        <v>0</v>
      </c>
      <c r="FT21" s="73">
        <v>0</v>
      </c>
      <c r="FU21" s="73">
        <v>0</v>
      </c>
      <c r="FV21" s="73">
        <v>0</v>
      </c>
      <c r="FW21" s="73">
        <v>0</v>
      </c>
      <c r="FX21" s="73">
        <v>0</v>
      </c>
      <c r="FY21" s="73">
        <v>0</v>
      </c>
      <c r="FZ21" s="73">
        <v>0</v>
      </c>
      <c r="GA21" s="73">
        <v>6.4480000000000004</v>
      </c>
      <c r="GB21" s="73">
        <v>0</v>
      </c>
      <c r="GC21" s="73">
        <v>0</v>
      </c>
      <c r="GD21" s="73">
        <v>0</v>
      </c>
      <c r="GE21" s="73">
        <v>0</v>
      </c>
      <c r="GF21" s="73">
        <v>0</v>
      </c>
      <c r="GG21" s="73">
        <v>6.1550000000000002</v>
      </c>
      <c r="GH21" s="73">
        <v>0</v>
      </c>
      <c r="GI21" s="73">
        <v>0</v>
      </c>
      <c r="GJ21" s="73">
        <v>0</v>
      </c>
      <c r="GK21" s="73">
        <v>0</v>
      </c>
      <c r="GL21" s="73">
        <v>0</v>
      </c>
      <c r="GM21" s="73">
        <v>4.2839999999999998</v>
      </c>
      <c r="GN21" s="73">
        <v>12.119</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25.498000000000001</v>
      </c>
      <c r="HN21" s="73">
        <v>0</v>
      </c>
      <c r="HO21" s="73">
        <v>12.731</v>
      </c>
      <c r="HP21" s="73">
        <v>0</v>
      </c>
      <c r="HQ21" s="73">
        <v>6.4480000000000004</v>
      </c>
      <c r="HR21" s="73">
        <v>0</v>
      </c>
      <c r="HS21" s="73">
        <v>6.1550000000000002</v>
      </c>
      <c r="HT21" s="73">
        <v>0</v>
      </c>
      <c r="HU21" s="73">
        <v>16.402999999999999</v>
      </c>
      <c r="HV21" s="73">
        <v>0</v>
      </c>
      <c r="HW21" s="73">
        <v>0</v>
      </c>
      <c r="HX21" s="73">
        <v>0</v>
      </c>
      <c r="HY21" s="73">
        <v>0</v>
      </c>
      <c r="HZ21" s="73">
        <v>0</v>
      </c>
      <c r="IA21" s="73">
        <v>0</v>
      </c>
      <c r="IB21" s="73">
        <v>0</v>
      </c>
      <c r="IC21" s="73">
        <v>0</v>
      </c>
      <c r="ID21" s="73">
        <v>0</v>
      </c>
      <c r="IE21" s="73">
        <v>0</v>
      </c>
      <c r="IF21" s="73">
        <v>0</v>
      </c>
      <c r="IG21" s="73">
        <v>0</v>
      </c>
      <c r="IH21" s="73">
        <v>25.498000000000001</v>
      </c>
      <c r="II21" s="73">
        <v>0</v>
      </c>
      <c r="IJ21" s="73">
        <v>12.731</v>
      </c>
      <c r="IK21" s="73">
        <v>0</v>
      </c>
      <c r="IL21" s="73">
        <v>6.4480000000000004</v>
      </c>
      <c r="IM21" s="73">
        <v>0</v>
      </c>
      <c r="IN21" s="73">
        <v>6.1550000000000002</v>
      </c>
      <c r="IO21" s="73">
        <v>0</v>
      </c>
      <c r="IP21" s="73">
        <v>16.402999999999999</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2</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1</v>
      </c>
      <c r="LZ21" s="71">
        <v>3</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2</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1</v>
      </c>
      <c r="QA21" s="71">
        <v>3</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3</v>
      </c>
      <c r="RA21" s="71">
        <v>0</v>
      </c>
      <c r="RB21" s="71">
        <v>3</v>
      </c>
      <c r="RC21" s="71">
        <v>0</v>
      </c>
      <c r="RD21" s="71">
        <v>2</v>
      </c>
      <c r="RE21" s="71">
        <v>0</v>
      </c>
      <c r="RF21" s="71">
        <v>1</v>
      </c>
      <c r="RG21" s="71">
        <v>0</v>
      </c>
      <c r="RH21" s="71">
        <v>4</v>
      </c>
      <c r="RI21" s="71">
        <v>0</v>
      </c>
      <c r="RJ21" s="71">
        <v>0</v>
      </c>
      <c r="RK21" s="71">
        <v>0</v>
      </c>
      <c r="RL21" s="71">
        <v>0</v>
      </c>
      <c r="RM21" s="71">
        <v>0</v>
      </c>
      <c r="RN21" s="71">
        <v>0</v>
      </c>
      <c r="RO21" s="71">
        <v>0</v>
      </c>
      <c r="RP21" s="71">
        <v>0</v>
      </c>
      <c r="RQ21" s="71">
        <v>0</v>
      </c>
      <c r="RR21" s="71">
        <v>0</v>
      </c>
      <c r="RS21" s="71">
        <v>0</v>
      </c>
      <c r="RT21" s="71">
        <v>0</v>
      </c>
      <c r="RU21" s="71">
        <v>3</v>
      </c>
      <c r="RV21" s="71">
        <v>0</v>
      </c>
      <c r="RW21" s="71">
        <v>3</v>
      </c>
      <c r="RX21" s="71">
        <v>0</v>
      </c>
      <c r="RY21" s="71">
        <v>2</v>
      </c>
      <c r="RZ21" s="71">
        <v>0</v>
      </c>
      <c r="SA21" s="71">
        <v>1</v>
      </c>
      <c r="SB21" s="71">
        <v>0</v>
      </c>
      <c r="SC21" s="71">
        <v>4</v>
      </c>
      <c r="SD21" s="71">
        <v>0</v>
      </c>
      <c r="SE21" s="71">
        <v>0</v>
      </c>
      <c r="SF21" s="71">
        <v>0</v>
      </c>
      <c r="SG21" s="71">
        <v>0</v>
      </c>
      <c r="SH21" s="71">
        <v>0</v>
      </c>
    </row>
    <row r="22" spans="1:502">
      <c r="A22" s="16" t="s">
        <v>2018</v>
      </c>
      <c r="B22" s="70">
        <v>14</v>
      </c>
      <c r="C22" s="70">
        <v>14</v>
      </c>
      <c r="D22" s="70">
        <v>1</v>
      </c>
      <c r="E22" s="70">
        <v>2017</v>
      </c>
      <c r="F22" s="70" t="s">
        <v>156</v>
      </c>
      <c r="G22" s="1073" t="s">
        <v>2004</v>
      </c>
      <c r="H22" s="70" t="s">
        <v>2005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22.907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11.766999999999999</v>
      </c>
      <c r="BN22" s="73">
        <v>0</v>
      </c>
      <c r="BO22" s="73">
        <v>0</v>
      </c>
      <c r="BP22" s="73">
        <v>0</v>
      </c>
      <c r="BQ22" s="73">
        <v>0</v>
      </c>
      <c r="BR22" s="73">
        <v>0</v>
      </c>
      <c r="BS22" s="73">
        <v>0</v>
      </c>
      <c r="BT22" s="73">
        <v>0</v>
      </c>
      <c r="BU22" s="73">
        <v>0</v>
      </c>
      <c r="BV22" s="73">
        <v>0</v>
      </c>
      <c r="BW22" s="73">
        <v>0</v>
      </c>
      <c r="BX22" s="73">
        <v>0</v>
      </c>
      <c r="BY22" s="73">
        <v>0</v>
      </c>
      <c r="BZ22" s="73">
        <v>7.4749999999999996</v>
      </c>
      <c r="CA22" s="73">
        <v>0</v>
      </c>
      <c r="CB22" s="73">
        <v>0</v>
      </c>
      <c r="CC22" s="73">
        <v>0</v>
      </c>
      <c r="CD22" s="73">
        <v>0</v>
      </c>
      <c r="CE22" s="73">
        <v>0</v>
      </c>
      <c r="CF22" s="73">
        <v>5.8230000000000004</v>
      </c>
      <c r="CG22" s="73">
        <v>0</v>
      </c>
      <c r="CH22" s="73">
        <v>0</v>
      </c>
      <c r="CI22" s="73">
        <v>0</v>
      </c>
      <c r="CJ22" s="73">
        <v>0</v>
      </c>
      <c r="CK22" s="73">
        <v>0</v>
      </c>
      <c r="CL22" s="73">
        <v>4.9390000000000001</v>
      </c>
      <c r="CM22" s="73">
        <v>12.292999999999999</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22.907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11.766999999999999</v>
      </c>
      <c r="FO22" s="73">
        <v>0</v>
      </c>
      <c r="FP22" s="73">
        <v>0</v>
      </c>
      <c r="FQ22" s="73">
        <v>0</v>
      </c>
      <c r="FR22" s="73">
        <v>0</v>
      </c>
      <c r="FS22" s="73">
        <v>0</v>
      </c>
      <c r="FT22" s="73">
        <v>0</v>
      </c>
      <c r="FU22" s="73">
        <v>0</v>
      </c>
      <c r="FV22" s="73">
        <v>0</v>
      </c>
      <c r="FW22" s="73">
        <v>0</v>
      </c>
      <c r="FX22" s="73">
        <v>0</v>
      </c>
      <c r="FY22" s="73">
        <v>0</v>
      </c>
      <c r="FZ22" s="73">
        <v>0</v>
      </c>
      <c r="GA22" s="73">
        <v>7.4749999999999996</v>
      </c>
      <c r="GB22" s="73">
        <v>0</v>
      </c>
      <c r="GC22" s="73">
        <v>0</v>
      </c>
      <c r="GD22" s="73">
        <v>0</v>
      </c>
      <c r="GE22" s="73">
        <v>0</v>
      </c>
      <c r="GF22" s="73">
        <v>0</v>
      </c>
      <c r="GG22" s="73">
        <v>5.8230000000000004</v>
      </c>
      <c r="GH22" s="73">
        <v>0</v>
      </c>
      <c r="GI22" s="73">
        <v>0</v>
      </c>
      <c r="GJ22" s="73">
        <v>0</v>
      </c>
      <c r="GK22" s="73">
        <v>0</v>
      </c>
      <c r="GL22" s="73">
        <v>0</v>
      </c>
      <c r="GM22" s="73">
        <v>4.9390000000000001</v>
      </c>
      <c r="GN22" s="73">
        <v>12.292999999999999</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22.907</v>
      </c>
      <c r="HN22" s="73">
        <v>0</v>
      </c>
      <c r="HO22" s="73">
        <v>11.766999999999999</v>
      </c>
      <c r="HP22" s="73">
        <v>0</v>
      </c>
      <c r="HQ22" s="73">
        <v>7.4749999999999996</v>
      </c>
      <c r="HR22" s="73">
        <v>0</v>
      </c>
      <c r="HS22" s="73">
        <v>5.8230000000000004</v>
      </c>
      <c r="HT22" s="73">
        <v>0</v>
      </c>
      <c r="HU22" s="73">
        <v>17.231999999999999</v>
      </c>
      <c r="HV22" s="73">
        <v>0</v>
      </c>
      <c r="HW22" s="73">
        <v>0</v>
      </c>
      <c r="HX22" s="73">
        <v>0</v>
      </c>
      <c r="HY22" s="73">
        <v>0</v>
      </c>
      <c r="HZ22" s="73">
        <v>0</v>
      </c>
      <c r="IA22" s="73">
        <v>0</v>
      </c>
      <c r="IB22" s="73">
        <v>0</v>
      </c>
      <c r="IC22" s="73">
        <v>0</v>
      </c>
      <c r="ID22" s="73">
        <v>0</v>
      </c>
      <c r="IE22" s="73">
        <v>0</v>
      </c>
      <c r="IF22" s="73">
        <v>0</v>
      </c>
      <c r="IG22" s="73">
        <v>0</v>
      </c>
      <c r="IH22" s="73">
        <v>22.907</v>
      </c>
      <c r="II22" s="73">
        <v>0</v>
      </c>
      <c r="IJ22" s="73">
        <v>11.766999999999999</v>
      </c>
      <c r="IK22" s="73">
        <v>0</v>
      </c>
      <c r="IL22" s="73">
        <v>7.4749999999999996</v>
      </c>
      <c r="IM22" s="73">
        <v>0</v>
      </c>
      <c r="IN22" s="73">
        <v>5.8230000000000004</v>
      </c>
      <c r="IO22" s="73">
        <v>0</v>
      </c>
      <c r="IP22" s="73">
        <v>17.231999999999999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1</v>
      </c>
      <c r="LZ22" s="71">
        <v>3</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1</v>
      </c>
      <c r="QA22" s="71">
        <v>3</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2</v>
      </c>
      <c r="RA22" s="71">
        <v>0</v>
      </c>
      <c r="RB22" s="71">
        <v>3</v>
      </c>
      <c r="RC22" s="71">
        <v>0</v>
      </c>
      <c r="RD22" s="71">
        <v>2</v>
      </c>
      <c r="RE22" s="71">
        <v>0</v>
      </c>
      <c r="RF22" s="71">
        <v>1</v>
      </c>
      <c r="RG22" s="71">
        <v>0</v>
      </c>
      <c r="RH22" s="71">
        <v>4</v>
      </c>
      <c r="RI22" s="71">
        <v>0</v>
      </c>
      <c r="RJ22" s="71">
        <v>0</v>
      </c>
      <c r="RK22" s="71">
        <v>0</v>
      </c>
      <c r="RL22" s="71">
        <v>0</v>
      </c>
      <c r="RM22" s="71">
        <v>0</v>
      </c>
      <c r="RN22" s="71">
        <v>0</v>
      </c>
      <c r="RO22" s="71">
        <v>0</v>
      </c>
      <c r="RP22" s="71">
        <v>0</v>
      </c>
      <c r="RQ22" s="71">
        <v>0</v>
      </c>
      <c r="RR22" s="71">
        <v>0</v>
      </c>
      <c r="RS22" s="71">
        <v>0</v>
      </c>
      <c r="RT22" s="71">
        <v>0</v>
      </c>
      <c r="RU22" s="71">
        <v>2</v>
      </c>
      <c r="RV22" s="71">
        <v>0</v>
      </c>
      <c r="RW22" s="71">
        <v>3</v>
      </c>
      <c r="RX22" s="71">
        <v>0</v>
      </c>
      <c r="RY22" s="71">
        <v>2</v>
      </c>
      <c r="RZ22" s="71">
        <v>0</v>
      </c>
      <c r="SA22" s="71">
        <v>1</v>
      </c>
      <c r="SB22" s="71">
        <v>0</v>
      </c>
      <c r="SC22" s="71">
        <v>4</v>
      </c>
      <c r="SD22" s="71">
        <v>0</v>
      </c>
      <c r="SE22" s="71">
        <v>0</v>
      </c>
      <c r="SF22" s="71">
        <v>0</v>
      </c>
      <c r="SG22" s="71">
        <v>0</v>
      </c>
      <c r="SH22" s="71">
        <v>0</v>
      </c>
    </row>
    <row r="23" spans="1:502">
      <c r="A23" s="16" t="s">
        <v>2019</v>
      </c>
      <c r="B23" s="70">
        <v>15</v>
      </c>
      <c r="C23" s="70">
        <v>15</v>
      </c>
      <c r="D23" s="70">
        <v>1</v>
      </c>
      <c r="E23" s="70">
        <v>2018</v>
      </c>
      <c r="F23" s="70" t="s">
        <v>183</v>
      </c>
      <c r="G23" s="1073" t="s">
        <v>2004</v>
      </c>
      <c r="H23" s="70" t="s">
        <v>2005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23.75</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13.474</v>
      </c>
      <c r="BN23" s="73">
        <v>0</v>
      </c>
      <c r="BO23" s="73">
        <v>0</v>
      </c>
      <c r="BP23" s="73">
        <v>0</v>
      </c>
      <c r="BQ23" s="73">
        <v>0</v>
      </c>
      <c r="BR23" s="73">
        <v>0</v>
      </c>
      <c r="BS23" s="73">
        <v>0</v>
      </c>
      <c r="BT23" s="73">
        <v>0</v>
      </c>
      <c r="BU23" s="73">
        <v>0</v>
      </c>
      <c r="BV23" s="73">
        <v>0</v>
      </c>
      <c r="BW23" s="73">
        <v>0</v>
      </c>
      <c r="BX23" s="73">
        <v>0</v>
      </c>
      <c r="BY23" s="73">
        <v>0</v>
      </c>
      <c r="BZ23" s="73">
        <v>7.7069999999999999</v>
      </c>
      <c r="CA23" s="73">
        <v>0</v>
      </c>
      <c r="CB23" s="73">
        <v>0</v>
      </c>
      <c r="CC23" s="73">
        <v>0</v>
      </c>
      <c r="CD23" s="73">
        <v>0</v>
      </c>
      <c r="CE23" s="73">
        <v>0</v>
      </c>
      <c r="CF23" s="73">
        <v>5.8970000000000002</v>
      </c>
      <c r="CG23" s="73">
        <v>0</v>
      </c>
      <c r="CH23" s="73">
        <v>0</v>
      </c>
      <c r="CI23" s="73">
        <v>0</v>
      </c>
      <c r="CJ23" s="73">
        <v>0</v>
      </c>
      <c r="CK23" s="73">
        <v>0</v>
      </c>
      <c r="CL23" s="73">
        <v>4.0190000000000001</v>
      </c>
      <c r="CM23" s="73">
        <v>12.534000000000001</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23.75</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13.474</v>
      </c>
      <c r="FO23" s="73">
        <v>0</v>
      </c>
      <c r="FP23" s="73">
        <v>0</v>
      </c>
      <c r="FQ23" s="73">
        <v>0</v>
      </c>
      <c r="FR23" s="73">
        <v>0</v>
      </c>
      <c r="FS23" s="73">
        <v>0</v>
      </c>
      <c r="FT23" s="73">
        <v>0</v>
      </c>
      <c r="FU23" s="73">
        <v>0</v>
      </c>
      <c r="FV23" s="73">
        <v>0</v>
      </c>
      <c r="FW23" s="73">
        <v>0</v>
      </c>
      <c r="FX23" s="73">
        <v>0</v>
      </c>
      <c r="FY23" s="73">
        <v>0</v>
      </c>
      <c r="FZ23" s="73">
        <v>0</v>
      </c>
      <c r="GA23" s="73">
        <v>7.7069999999999999</v>
      </c>
      <c r="GB23" s="73">
        <v>0</v>
      </c>
      <c r="GC23" s="73">
        <v>0</v>
      </c>
      <c r="GD23" s="73">
        <v>0</v>
      </c>
      <c r="GE23" s="73">
        <v>0</v>
      </c>
      <c r="GF23" s="73">
        <v>0</v>
      </c>
      <c r="GG23" s="73">
        <v>5.8970000000000002</v>
      </c>
      <c r="GH23" s="73">
        <v>0</v>
      </c>
      <c r="GI23" s="73">
        <v>0</v>
      </c>
      <c r="GJ23" s="73">
        <v>0</v>
      </c>
      <c r="GK23" s="73">
        <v>0</v>
      </c>
      <c r="GL23" s="73">
        <v>0</v>
      </c>
      <c r="GM23" s="73">
        <v>4.0190000000000001</v>
      </c>
      <c r="GN23" s="73">
        <v>12.534000000000001</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23.75</v>
      </c>
      <c r="HN23" s="73">
        <v>0</v>
      </c>
      <c r="HO23" s="73">
        <v>13.474</v>
      </c>
      <c r="HP23" s="73">
        <v>0</v>
      </c>
      <c r="HQ23" s="73">
        <v>7.7069999999999999</v>
      </c>
      <c r="HR23" s="73">
        <v>0</v>
      </c>
      <c r="HS23" s="73">
        <v>5.8970000000000002</v>
      </c>
      <c r="HT23" s="73">
        <v>0</v>
      </c>
      <c r="HU23" s="73">
        <v>16.553000000000001</v>
      </c>
      <c r="HV23" s="73">
        <v>0</v>
      </c>
      <c r="HW23" s="73">
        <v>0</v>
      </c>
      <c r="HX23" s="73">
        <v>0</v>
      </c>
      <c r="HY23" s="73">
        <v>0</v>
      </c>
      <c r="HZ23" s="73">
        <v>0</v>
      </c>
      <c r="IA23" s="73">
        <v>0</v>
      </c>
      <c r="IB23" s="73">
        <v>0</v>
      </c>
      <c r="IC23" s="73">
        <v>0</v>
      </c>
      <c r="ID23" s="73">
        <v>0</v>
      </c>
      <c r="IE23" s="73">
        <v>0</v>
      </c>
      <c r="IF23" s="73">
        <v>0</v>
      </c>
      <c r="IG23" s="73">
        <v>0</v>
      </c>
      <c r="IH23" s="73">
        <v>23.75</v>
      </c>
      <c r="II23" s="73">
        <v>0</v>
      </c>
      <c r="IJ23" s="73">
        <v>13.474</v>
      </c>
      <c r="IK23" s="73">
        <v>0</v>
      </c>
      <c r="IL23" s="73">
        <v>7.7069999999999999</v>
      </c>
      <c r="IM23" s="73">
        <v>0</v>
      </c>
      <c r="IN23" s="73">
        <v>5.8970000000000002</v>
      </c>
      <c r="IO23" s="73">
        <v>0</v>
      </c>
      <c r="IP23" s="73">
        <v>16.553000000000001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1</v>
      </c>
      <c r="LZ23" s="71">
        <v>3</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1</v>
      </c>
      <c r="QA23" s="71">
        <v>3</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2</v>
      </c>
      <c r="RA23" s="71">
        <v>0</v>
      </c>
      <c r="RB23" s="71">
        <v>3</v>
      </c>
      <c r="RC23" s="71">
        <v>0</v>
      </c>
      <c r="RD23" s="71">
        <v>2</v>
      </c>
      <c r="RE23" s="71">
        <v>0</v>
      </c>
      <c r="RF23" s="71">
        <v>1</v>
      </c>
      <c r="RG23" s="71">
        <v>0</v>
      </c>
      <c r="RH23" s="71">
        <v>4</v>
      </c>
      <c r="RI23" s="71">
        <v>0</v>
      </c>
      <c r="RJ23" s="71">
        <v>0</v>
      </c>
      <c r="RK23" s="71">
        <v>0</v>
      </c>
      <c r="RL23" s="71">
        <v>0</v>
      </c>
      <c r="RM23" s="71">
        <v>0</v>
      </c>
      <c r="RN23" s="71">
        <v>0</v>
      </c>
      <c r="RO23" s="71">
        <v>0</v>
      </c>
      <c r="RP23" s="71">
        <v>0</v>
      </c>
      <c r="RQ23" s="71">
        <v>0</v>
      </c>
      <c r="RR23" s="71">
        <v>0</v>
      </c>
      <c r="RS23" s="71">
        <v>0</v>
      </c>
      <c r="RT23" s="71">
        <v>0</v>
      </c>
      <c r="RU23" s="71">
        <v>2</v>
      </c>
      <c r="RV23" s="71">
        <v>0</v>
      </c>
      <c r="RW23" s="71">
        <v>3</v>
      </c>
      <c r="RX23" s="71">
        <v>0</v>
      </c>
      <c r="RY23" s="71">
        <v>2</v>
      </c>
      <c r="RZ23" s="71">
        <v>0</v>
      </c>
      <c r="SA23" s="71">
        <v>1</v>
      </c>
      <c r="SB23" s="71">
        <v>0</v>
      </c>
      <c r="SC23" s="71">
        <v>4</v>
      </c>
      <c r="SD23" s="71">
        <v>0</v>
      </c>
      <c r="SE23" s="71">
        <v>0</v>
      </c>
      <c r="SF23" s="71">
        <v>0</v>
      </c>
      <c r="SG23" s="71">
        <v>0</v>
      </c>
      <c r="SH23" s="71">
        <v>0</v>
      </c>
    </row>
    <row r="24" spans="1:502">
      <c r="A24" s="16" t="s">
        <v>2020</v>
      </c>
      <c r="B24" s="70">
        <v>16</v>
      </c>
      <c r="C24" s="70">
        <v>16</v>
      </c>
      <c r="D24" s="70">
        <v>1</v>
      </c>
      <c r="E24" s="70">
        <v>2019</v>
      </c>
      <c r="F24" s="70" t="s">
        <v>158</v>
      </c>
      <c r="G24" s="1073" t="s">
        <v>2004</v>
      </c>
      <c r="H24" s="70" t="s">
        <v>2005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23.931999999999999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12.419</v>
      </c>
      <c r="BN24" s="73">
        <v>0</v>
      </c>
      <c r="BO24" s="73">
        <v>0</v>
      </c>
      <c r="BP24" s="73">
        <v>0</v>
      </c>
      <c r="BQ24" s="73">
        <v>0</v>
      </c>
      <c r="BR24" s="73">
        <v>0</v>
      </c>
      <c r="BS24" s="73">
        <v>0</v>
      </c>
      <c r="BT24" s="73">
        <v>0</v>
      </c>
      <c r="BU24" s="73">
        <v>0</v>
      </c>
      <c r="BV24" s="73">
        <v>0</v>
      </c>
      <c r="BW24" s="73">
        <v>0</v>
      </c>
      <c r="BX24" s="73">
        <v>0</v>
      </c>
      <c r="BY24" s="73">
        <v>0</v>
      </c>
      <c r="BZ24" s="73">
        <v>7.577</v>
      </c>
      <c r="CA24" s="73">
        <v>0</v>
      </c>
      <c r="CB24" s="73">
        <v>0</v>
      </c>
      <c r="CC24" s="73">
        <v>0</v>
      </c>
      <c r="CD24" s="73">
        <v>0</v>
      </c>
      <c r="CE24" s="73">
        <v>0</v>
      </c>
      <c r="CF24" s="73">
        <v>5.61</v>
      </c>
      <c r="CG24" s="73">
        <v>0</v>
      </c>
      <c r="CH24" s="73">
        <v>0</v>
      </c>
      <c r="CI24" s="73">
        <v>0</v>
      </c>
      <c r="CJ24" s="73">
        <v>0</v>
      </c>
      <c r="CK24" s="73">
        <v>0</v>
      </c>
      <c r="CL24" s="73">
        <v>3.9470000000000001</v>
      </c>
      <c r="CM24" s="73">
        <v>12.492000000000001</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23.931999999999999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12.419</v>
      </c>
      <c r="FO24" s="73">
        <v>0</v>
      </c>
      <c r="FP24" s="73">
        <v>0</v>
      </c>
      <c r="FQ24" s="73">
        <v>0</v>
      </c>
      <c r="FR24" s="73">
        <v>0</v>
      </c>
      <c r="FS24" s="73">
        <v>0</v>
      </c>
      <c r="FT24" s="73">
        <v>0</v>
      </c>
      <c r="FU24" s="73">
        <v>0</v>
      </c>
      <c r="FV24" s="73">
        <v>0</v>
      </c>
      <c r="FW24" s="73">
        <v>0</v>
      </c>
      <c r="FX24" s="73">
        <v>0</v>
      </c>
      <c r="FY24" s="73">
        <v>0</v>
      </c>
      <c r="FZ24" s="73">
        <v>0</v>
      </c>
      <c r="GA24" s="73">
        <v>7.577</v>
      </c>
      <c r="GB24" s="73">
        <v>0</v>
      </c>
      <c r="GC24" s="73">
        <v>0</v>
      </c>
      <c r="GD24" s="73">
        <v>0</v>
      </c>
      <c r="GE24" s="73">
        <v>0</v>
      </c>
      <c r="GF24" s="73">
        <v>0</v>
      </c>
      <c r="GG24" s="73">
        <v>5.61</v>
      </c>
      <c r="GH24" s="73">
        <v>0</v>
      </c>
      <c r="GI24" s="73">
        <v>0</v>
      </c>
      <c r="GJ24" s="73">
        <v>0</v>
      </c>
      <c r="GK24" s="73">
        <v>0</v>
      </c>
      <c r="GL24" s="73">
        <v>0</v>
      </c>
      <c r="GM24" s="73">
        <v>3.9470000000000001</v>
      </c>
      <c r="GN24" s="73">
        <v>12.492000000000001</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23.931999999999999</v>
      </c>
      <c r="HN24" s="73">
        <v>0</v>
      </c>
      <c r="HO24" s="73">
        <v>12.419</v>
      </c>
      <c r="HP24" s="73">
        <v>0</v>
      </c>
      <c r="HQ24" s="73">
        <v>7.577</v>
      </c>
      <c r="HR24" s="73">
        <v>0</v>
      </c>
      <c r="HS24" s="73">
        <v>5.61</v>
      </c>
      <c r="HT24" s="73">
        <v>0</v>
      </c>
      <c r="HU24" s="73">
        <v>16.439</v>
      </c>
      <c r="HV24" s="73">
        <v>0</v>
      </c>
      <c r="HW24" s="73">
        <v>0</v>
      </c>
      <c r="HX24" s="73">
        <v>0</v>
      </c>
      <c r="HY24" s="73">
        <v>0</v>
      </c>
      <c r="HZ24" s="73">
        <v>0</v>
      </c>
      <c r="IA24" s="73">
        <v>0</v>
      </c>
      <c r="IB24" s="73">
        <v>0</v>
      </c>
      <c r="IC24" s="73">
        <v>0</v>
      </c>
      <c r="ID24" s="73">
        <v>0</v>
      </c>
      <c r="IE24" s="73">
        <v>0</v>
      </c>
      <c r="IF24" s="73">
        <v>0</v>
      </c>
      <c r="IG24" s="73">
        <v>0</v>
      </c>
      <c r="IH24" s="73">
        <v>23.931999999999999</v>
      </c>
      <c r="II24" s="73">
        <v>0</v>
      </c>
      <c r="IJ24" s="73">
        <v>12.419</v>
      </c>
      <c r="IK24" s="73">
        <v>0</v>
      </c>
      <c r="IL24" s="73">
        <v>7.577</v>
      </c>
      <c r="IM24" s="73">
        <v>0</v>
      </c>
      <c r="IN24" s="73">
        <v>5.61</v>
      </c>
      <c r="IO24" s="73">
        <v>0</v>
      </c>
      <c r="IP24" s="73">
        <v>16.439</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1</v>
      </c>
      <c r="LZ24" s="71">
        <v>3</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1</v>
      </c>
      <c r="QA24" s="71">
        <v>3</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2</v>
      </c>
      <c r="RA24" s="71">
        <v>0</v>
      </c>
      <c r="RB24" s="71">
        <v>3</v>
      </c>
      <c r="RC24" s="71">
        <v>0</v>
      </c>
      <c r="RD24" s="71">
        <v>2</v>
      </c>
      <c r="RE24" s="71">
        <v>0</v>
      </c>
      <c r="RF24" s="71">
        <v>1</v>
      </c>
      <c r="RG24" s="71">
        <v>0</v>
      </c>
      <c r="RH24" s="71">
        <v>4</v>
      </c>
      <c r="RI24" s="71">
        <v>0</v>
      </c>
      <c r="RJ24" s="71">
        <v>0</v>
      </c>
      <c r="RK24" s="71">
        <v>0</v>
      </c>
      <c r="RL24" s="71">
        <v>0</v>
      </c>
      <c r="RM24" s="71">
        <v>0</v>
      </c>
      <c r="RN24" s="71">
        <v>0</v>
      </c>
      <c r="RO24" s="71">
        <v>0</v>
      </c>
      <c r="RP24" s="71">
        <v>0</v>
      </c>
      <c r="RQ24" s="71">
        <v>0</v>
      </c>
      <c r="RR24" s="71">
        <v>0</v>
      </c>
      <c r="RS24" s="71">
        <v>0</v>
      </c>
      <c r="RT24" s="71">
        <v>0</v>
      </c>
      <c r="RU24" s="71">
        <v>2</v>
      </c>
      <c r="RV24" s="71">
        <v>0</v>
      </c>
      <c r="RW24" s="71">
        <v>3</v>
      </c>
      <c r="RX24" s="71">
        <v>0</v>
      </c>
      <c r="RY24" s="71">
        <v>2</v>
      </c>
      <c r="RZ24" s="71">
        <v>0</v>
      </c>
      <c r="SA24" s="71">
        <v>1</v>
      </c>
      <c r="SB24" s="71">
        <v>0</v>
      </c>
      <c r="SC24" s="71">
        <v>4</v>
      </c>
      <c r="SD24" s="71">
        <v>0</v>
      </c>
      <c r="SE24" s="71">
        <v>0</v>
      </c>
      <c r="SF24" s="71">
        <v>0</v>
      </c>
      <c r="SG24" s="71">
        <v>0</v>
      </c>
      <c r="SH24" s="71">
        <v>0</v>
      </c>
    </row>
    <row r="25" spans="1:502">
      <c r="A25" s="16" t="s">
        <v>2021</v>
      </c>
      <c r="B25" s="70">
        <v>17</v>
      </c>
      <c r="C25" s="70">
        <v>17</v>
      </c>
      <c r="D25" s="70">
        <v>1</v>
      </c>
      <c r="E25" s="70">
        <v>2020</v>
      </c>
      <c r="F25" s="70" t="s">
        <v>159</v>
      </c>
      <c r="G25" s="1073" t="s">
        <v>2004</v>
      </c>
      <c r="H25" s="70" t="s">
        <v>2005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21.536999999999999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10.054</v>
      </c>
      <c r="BN25" s="73">
        <v>0</v>
      </c>
      <c r="BO25" s="73">
        <v>0</v>
      </c>
      <c r="BP25" s="73">
        <v>0</v>
      </c>
      <c r="BQ25" s="73">
        <v>0</v>
      </c>
      <c r="BR25" s="73">
        <v>0</v>
      </c>
      <c r="BS25" s="73">
        <v>0</v>
      </c>
      <c r="BT25" s="73">
        <v>0</v>
      </c>
      <c r="BU25" s="73">
        <v>0</v>
      </c>
      <c r="BV25" s="73">
        <v>0</v>
      </c>
      <c r="BW25" s="73">
        <v>0</v>
      </c>
      <c r="BX25" s="73">
        <v>0</v>
      </c>
      <c r="BY25" s="73">
        <v>0</v>
      </c>
      <c r="BZ25" s="73">
        <v>5.6509999999999998</v>
      </c>
      <c r="CA25" s="73">
        <v>0</v>
      </c>
      <c r="CB25" s="73">
        <v>0</v>
      </c>
      <c r="CC25" s="73">
        <v>0</v>
      </c>
      <c r="CD25" s="73">
        <v>0</v>
      </c>
      <c r="CE25" s="73">
        <v>0</v>
      </c>
      <c r="CF25" s="73">
        <v>3.9529999999999998</v>
      </c>
      <c r="CG25" s="73">
        <v>0</v>
      </c>
      <c r="CH25" s="73">
        <v>0</v>
      </c>
      <c r="CI25" s="73">
        <v>0</v>
      </c>
      <c r="CJ25" s="73">
        <v>0</v>
      </c>
      <c r="CK25" s="73">
        <v>0</v>
      </c>
      <c r="CL25" s="73">
        <v>3.2530000000000001</v>
      </c>
      <c r="CM25" s="73">
        <v>10.999000000000001</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21.536999999999999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10.054</v>
      </c>
      <c r="FO25" s="73">
        <v>0</v>
      </c>
      <c r="FP25" s="73">
        <v>0</v>
      </c>
      <c r="FQ25" s="73">
        <v>0</v>
      </c>
      <c r="FR25" s="73">
        <v>0</v>
      </c>
      <c r="FS25" s="73">
        <v>0</v>
      </c>
      <c r="FT25" s="73">
        <v>0</v>
      </c>
      <c r="FU25" s="73">
        <v>0</v>
      </c>
      <c r="FV25" s="73">
        <v>0</v>
      </c>
      <c r="FW25" s="73">
        <v>0</v>
      </c>
      <c r="FX25" s="73">
        <v>0</v>
      </c>
      <c r="FY25" s="73">
        <v>0</v>
      </c>
      <c r="FZ25" s="73">
        <v>0</v>
      </c>
      <c r="GA25" s="73">
        <v>5.6509999999999998</v>
      </c>
      <c r="GB25" s="73">
        <v>0</v>
      </c>
      <c r="GC25" s="73">
        <v>0</v>
      </c>
      <c r="GD25" s="73">
        <v>0</v>
      </c>
      <c r="GE25" s="73">
        <v>0</v>
      </c>
      <c r="GF25" s="73">
        <v>0</v>
      </c>
      <c r="GG25" s="73">
        <v>3.9529999999999998</v>
      </c>
      <c r="GH25" s="73">
        <v>0</v>
      </c>
      <c r="GI25" s="73">
        <v>0</v>
      </c>
      <c r="GJ25" s="73">
        <v>0</v>
      </c>
      <c r="GK25" s="73">
        <v>0</v>
      </c>
      <c r="GL25" s="73">
        <v>0</v>
      </c>
      <c r="GM25" s="73">
        <v>3.2530000000000001</v>
      </c>
      <c r="GN25" s="73">
        <v>10.999000000000001</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21.536999999999999</v>
      </c>
      <c r="HN25" s="73">
        <v>0</v>
      </c>
      <c r="HO25" s="73">
        <v>10.054</v>
      </c>
      <c r="HP25" s="73">
        <v>0</v>
      </c>
      <c r="HQ25" s="73">
        <v>5.6509999999999998</v>
      </c>
      <c r="HR25" s="73">
        <v>0</v>
      </c>
      <c r="HS25" s="73">
        <v>3.9529999999999998</v>
      </c>
      <c r="HT25" s="73">
        <v>0</v>
      </c>
      <c r="HU25" s="73">
        <v>14.252000000000001</v>
      </c>
      <c r="HV25" s="73">
        <v>0</v>
      </c>
      <c r="HW25" s="73">
        <v>0</v>
      </c>
      <c r="HX25" s="73">
        <v>0</v>
      </c>
      <c r="HY25" s="73">
        <v>0</v>
      </c>
      <c r="HZ25" s="73">
        <v>0</v>
      </c>
      <c r="IA25" s="73">
        <v>0</v>
      </c>
      <c r="IB25" s="73">
        <v>0</v>
      </c>
      <c r="IC25" s="73">
        <v>0</v>
      </c>
      <c r="ID25" s="73">
        <v>0</v>
      </c>
      <c r="IE25" s="73">
        <v>0</v>
      </c>
      <c r="IF25" s="73">
        <v>0</v>
      </c>
      <c r="IG25" s="73">
        <v>0</v>
      </c>
      <c r="IH25" s="73">
        <v>21.536999999999999</v>
      </c>
      <c r="II25" s="73">
        <v>0</v>
      </c>
      <c r="IJ25" s="73">
        <v>10.054</v>
      </c>
      <c r="IK25" s="73">
        <v>0</v>
      </c>
      <c r="IL25" s="73">
        <v>5.6509999999999998</v>
      </c>
      <c r="IM25" s="73">
        <v>0</v>
      </c>
      <c r="IN25" s="73">
        <v>3.9529999999999998</v>
      </c>
      <c r="IO25" s="73">
        <v>0</v>
      </c>
      <c r="IP25" s="73">
        <v>14.252000000000001</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1</v>
      </c>
      <c r="LT25" s="71">
        <v>0</v>
      </c>
      <c r="LU25" s="71">
        <v>0</v>
      </c>
      <c r="LV25" s="71">
        <v>0</v>
      </c>
      <c r="LW25" s="71">
        <v>0</v>
      </c>
      <c r="LX25" s="71">
        <v>0</v>
      </c>
      <c r="LY25" s="71">
        <v>1</v>
      </c>
      <c r="LZ25" s="71">
        <v>3</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1</v>
      </c>
      <c r="PU25" s="71">
        <v>0</v>
      </c>
      <c r="PV25" s="71">
        <v>0</v>
      </c>
      <c r="PW25" s="71">
        <v>0</v>
      </c>
      <c r="PX25" s="71">
        <v>0</v>
      </c>
      <c r="PY25" s="71">
        <v>0</v>
      </c>
      <c r="PZ25" s="71">
        <v>1</v>
      </c>
      <c r="QA25" s="71">
        <v>3</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2</v>
      </c>
      <c r="RA25" s="71">
        <v>0</v>
      </c>
      <c r="RB25" s="71">
        <v>3</v>
      </c>
      <c r="RC25" s="71">
        <v>0</v>
      </c>
      <c r="RD25" s="71">
        <v>2</v>
      </c>
      <c r="RE25" s="71">
        <v>0</v>
      </c>
      <c r="RF25" s="71">
        <v>1</v>
      </c>
      <c r="RG25" s="71">
        <v>0</v>
      </c>
      <c r="RH25" s="71">
        <v>4</v>
      </c>
      <c r="RI25" s="71">
        <v>0</v>
      </c>
      <c r="RJ25" s="71">
        <v>0</v>
      </c>
      <c r="RK25" s="71">
        <v>0</v>
      </c>
      <c r="RL25" s="71">
        <v>0</v>
      </c>
      <c r="RM25" s="71">
        <v>0</v>
      </c>
      <c r="RN25" s="71">
        <v>0</v>
      </c>
      <c r="RO25" s="71">
        <v>0</v>
      </c>
      <c r="RP25" s="71">
        <v>0</v>
      </c>
      <c r="RQ25" s="71">
        <v>0</v>
      </c>
      <c r="RR25" s="71">
        <v>0</v>
      </c>
      <c r="RS25" s="71">
        <v>0</v>
      </c>
      <c r="RT25" s="71">
        <v>0</v>
      </c>
      <c r="RU25" s="71">
        <v>2</v>
      </c>
      <c r="RV25" s="71">
        <v>0</v>
      </c>
      <c r="RW25" s="71">
        <v>3</v>
      </c>
      <c r="RX25" s="71">
        <v>0</v>
      </c>
      <c r="RY25" s="71">
        <v>2</v>
      </c>
      <c r="RZ25" s="71">
        <v>0</v>
      </c>
      <c r="SA25" s="71">
        <v>1</v>
      </c>
      <c r="SB25" s="71">
        <v>0</v>
      </c>
      <c r="SC25" s="71">
        <v>4</v>
      </c>
      <c r="SD25" s="71">
        <v>0</v>
      </c>
      <c r="SE25" s="71">
        <v>0</v>
      </c>
      <c r="SF25" s="71">
        <v>0</v>
      </c>
      <c r="SG25" s="71">
        <v>0</v>
      </c>
      <c r="SH25" s="71">
        <v>0</v>
      </c>
    </row>
    <row r="26" spans="1:502">
      <c r="A26" s="16" t="s">
        <v>2022</v>
      </c>
      <c r="B26" s="70">
        <v>18</v>
      </c>
      <c r="C26" s="70">
        <v>18</v>
      </c>
      <c r="D26" s="70">
        <v>1</v>
      </c>
      <c r="E26" s="70">
        <v>2021</v>
      </c>
      <c r="F26" s="70" t="s">
        <v>160</v>
      </c>
      <c r="G26" s="1073" t="s">
        <v>2004</v>
      </c>
      <c r="H26" s="70" t="s">
        <v>2005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20.274000000000001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10.013</v>
      </c>
      <c r="BN26" s="73">
        <v>0</v>
      </c>
      <c r="BO26" s="73">
        <v>0</v>
      </c>
      <c r="BP26" s="73">
        <v>0</v>
      </c>
      <c r="BQ26" s="73">
        <v>0</v>
      </c>
      <c r="BR26" s="73">
        <v>0</v>
      </c>
      <c r="BS26" s="73">
        <v>0</v>
      </c>
      <c r="BT26" s="73">
        <v>0</v>
      </c>
      <c r="BU26" s="73">
        <v>0</v>
      </c>
      <c r="BV26" s="73">
        <v>0</v>
      </c>
      <c r="BW26" s="73">
        <v>0</v>
      </c>
      <c r="BX26" s="73">
        <v>0</v>
      </c>
      <c r="BY26" s="73">
        <v>0</v>
      </c>
      <c r="BZ26" s="73">
        <v>6.181</v>
      </c>
      <c r="CA26" s="73">
        <v>0</v>
      </c>
      <c r="CB26" s="73">
        <v>0</v>
      </c>
      <c r="CC26" s="73">
        <v>0</v>
      </c>
      <c r="CD26" s="73">
        <v>0</v>
      </c>
      <c r="CE26" s="73">
        <v>0</v>
      </c>
      <c r="CF26" s="73">
        <v>4.2770000000000001</v>
      </c>
      <c r="CG26" s="73">
        <v>0</v>
      </c>
      <c r="CH26" s="73">
        <v>0</v>
      </c>
      <c r="CI26" s="73">
        <v>0</v>
      </c>
      <c r="CJ26" s="73">
        <v>0</v>
      </c>
      <c r="CK26" s="73">
        <v>0</v>
      </c>
      <c r="CL26" s="73">
        <v>3.7909999999999999</v>
      </c>
      <c r="CM26" s="73">
        <v>10.352</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20.274000000000001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10.013</v>
      </c>
      <c r="FO26" s="73">
        <v>0</v>
      </c>
      <c r="FP26" s="73">
        <v>0</v>
      </c>
      <c r="FQ26" s="73">
        <v>0</v>
      </c>
      <c r="FR26" s="73">
        <v>0</v>
      </c>
      <c r="FS26" s="73">
        <v>0</v>
      </c>
      <c r="FT26" s="73">
        <v>0</v>
      </c>
      <c r="FU26" s="73">
        <v>0</v>
      </c>
      <c r="FV26" s="73">
        <v>0</v>
      </c>
      <c r="FW26" s="73">
        <v>0</v>
      </c>
      <c r="FX26" s="73">
        <v>0</v>
      </c>
      <c r="FY26" s="73">
        <v>0</v>
      </c>
      <c r="FZ26" s="73">
        <v>0</v>
      </c>
      <c r="GA26" s="73">
        <v>6.181</v>
      </c>
      <c r="GB26" s="73">
        <v>0</v>
      </c>
      <c r="GC26" s="73">
        <v>0</v>
      </c>
      <c r="GD26" s="73">
        <v>0</v>
      </c>
      <c r="GE26" s="73">
        <v>0</v>
      </c>
      <c r="GF26" s="73">
        <v>0</v>
      </c>
      <c r="GG26" s="73">
        <v>4.2770000000000001</v>
      </c>
      <c r="GH26" s="73">
        <v>0</v>
      </c>
      <c r="GI26" s="73">
        <v>0</v>
      </c>
      <c r="GJ26" s="73">
        <v>0</v>
      </c>
      <c r="GK26" s="73">
        <v>0</v>
      </c>
      <c r="GL26" s="73">
        <v>0</v>
      </c>
      <c r="GM26" s="73">
        <v>3.7909999999999999</v>
      </c>
      <c r="GN26" s="73">
        <v>10.352</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20.274000000000001</v>
      </c>
      <c r="HN26" s="73">
        <v>0</v>
      </c>
      <c r="HO26" s="73">
        <v>10.013</v>
      </c>
      <c r="HP26" s="73">
        <v>0</v>
      </c>
      <c r="HQ26" s="73">
        <v>6.181</v>
      </c>
      <c r="HR26" s="73">
        <v>0</v>
      </c>
      <c r="HS26" s="73">
        <v>4.2770000000000001</v>
      </c>
      <c r="HT26" s="73">
        <v>0</v>
      </c>
      <c r="HU26" s="73">
        <v>14.143000000000001</v>
      </c>
      <c r="HV26" s="73">
        <v>0</v>
      </c>
      <c r="HW26" s="73">
        <v>0</v>
      </c>
      <c r="HX26" s="73">
        <v>0</v>
      </c>
      <c r="HY26" s="73">
        <v>0</v>
      </c>
      <c r="HZ26" s="73">
        <v>0</v>
      </c>
      <c r="IA26" s="73">
        <v>0</v>
      </c>
      <c r="IB26" s="73">
        <v>0</v>
      </c>
      <c r="IC26" s="73">
        <v>0</v>
      </c>
      <c r="ID26" s="73">
        <v>0</v>
      </c>
      <c r="IE26" s="73">
        <v>0</v>
      </c>
      <c r="IF26" s="73">
        <v>0</v>
      </c>
      <c r="IG26" s="73">
        <v>0</v>
      </c>
      <c r="IH26" s="73">
        <v>20.274000000000001</v>
      </c>
      <c r="II26" s="73">
        <v>0</v>
      </c>
      <c r="IJ26" s="73">
        <v>10.013</v>
      </c>
      <c r="IK26" s="73">
        <v>0</v>
      </c>
      <c r="IL26" s="73">
        <v>6.181</v>
      </c>
      <c r="IM26" s="73">
        <v>0</v>
      </c>
      <c r="IN26" s="73">
        <v>4.2770000000000001</v>
      </c>
      <c r="IO26" s="73">
        <v>0</v>
      </c>
      <c r="IP26" s="73">
        <v>14.143000000000001</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1</v>
      </c>
      <c r="LT26" s="71">
        <v>0</v>
      </c>
      <c r="LU26" s="71">
        <v>0</v>
      </c>
      <c r="LV26" s="71">
        <v>0</v>
      </c>
      <c r="LW26" s="71">
        <v>0</v>
      </c>
      <c r="LX26" s="71">
        <v>0</v>
      </c>
      <c r="LY26" s="71">
        <v>1</v>
      </c>
      <c r="LZ26" s="71">
        <v>3</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1</v>
      </c>
      <c r="PU26" s="71">
        <v>0</v>
      </c>
      <c r="PV26" s="71">
        <v>0</v>
      </c>
      <c r="PW26" s="71">
        <v>0</v>
      </c>
      <c r="PX26" s="71">
        <v>0</v>
      </c>
      <c r="PY26" s="71">
        <v>0</v>
      </c>
      <c r="PZ26" s="71">
        <v>1</v>
      </c>
      <c r="QA26" s="71">
        <v>3</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2</v>
      </c>
      <c r="RA26" s="71">
        <v>0</v>
      </c>
      <c r="RB26" s="71">
        <v>3</v>
      </c>
      <c r="RC26" s="71">
        <v>0</v>
      </c>
      <c r="RD26" s="71">
        <v>2</v>
      </c>
      <c r="RE26" s="71">
        <v>0</v>
      </c>
      <c r="RF26" s="71">
        <v>1</v>
      </c>
      <c r="RG26" s="71">
        <v>0</v>
      </c>
      <c r="RH26" s="71">
        <v>4</v>
      </c>
      <c r="RI26" s="71">
        <v>0</v>
      </c>
      <c r="RJ26" s="71">
        <v>0</v>
      </c>
      <c r="RK26" s="71">
        <v>0</v>
      </c>
      <c r="RL26" s="71">
        <v>0</v>
      </c>
      <c r="RM26" s="71">
        <v>0</v>
      </c>
      <c r="RN26" s="71">
        <v>0</v>
      </c>
      <c r="RO26" s="71">
        <v>0</v>
      </c>
      <c r="RP26" s="71">
        <v>0</v>
      </c>
      <c r="RQ26" s="71">
        <v>0</v>
      </c>
      <c r="RR26" s="71">
        <v>0</v>
      </c>
      <c r="RS26" s="71">
        <v>0</v>
      </c>
      <c r="RT26" s="71">
        <v>0</v>
      </c>
      <c r="RU26" s="71">
        <v>2</v>
      </c>
      <c r="RV26" s="71">
        <v>0</v>
      </c>
      <c r="RW26" s="71">
        <v>3</v>
      </c>
      <c r="RX26" s="71">
        <v>0</v>
      </c>
      <c r="RY26" s="71">
        <v>2</v>
      </c>
      <c r="RZ26" s="71">
        <v>0</v>
      </c>
      <c r="SA26" s="71">
        <v>1</v>
      </c>
      <c r="SB26" s="71">
        <v>0</v>
      </c>
      <c r="SC26" s="71">
        <v>4</v>
      </c>
      <c r="SD26" s="71">
        <v>0</v>
      </c>
      <c r="SE26" s="71">
        <v>0</v>
      </c>
      <c r="SF26" s="71">
        <v>0</v>
      </c>
      <c r="SG26" s="71">
        <v>0</v>
      </c>
      <c r="SH26" s="71">
        <v>0</v>
      </c>
    </row>
    <row r="27" spans="1:502">
      <c r="A27" s="16" t="s">
        <v>2023</v>
      </c>
      <c r="B27" s="70">
        <v>19</v>
      </c>
      <c r="C27" s="70">
        <v>19</v>
      </c>
      <c r="D27" s="70">
        <v>1</v>
      </c>
      <c r="E27" s="70">
        <v>2022</v>
      </c>
      <c r="F27" s="70" t="s">
        <v>161</v>
      </c>
      <c r="G27" s="1073" t="s">
        <v>2004</v>
      </c>
      <c r="H27" s="70" t="s">
        <v>2005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2024</v>
      </c>
      <c r="B28" s="70">
        <v>20</v>
      </c>
      <c r="C28" s="70">
        <v>20</v>
      </c>
      <c r="D28" s="70">
        <v>1</v>
      </c>
      <c r="E28" s="70">
        <v>2023</v>
      </c>
      <c r="F28" s="70" t="s">
        <v>1539</v>
      </c>
      <c r="G28" s="1073" t="s">
        <v>2004</v>
      </c>
      <c r="H28" s="70" t="s">
        <v>2005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2025</v>
      </c>
      <c r="B29" s="70">
        <v>21</v>
      </c>
      <c r="C29" s="70">
        <v>21</v>
      </c>
      <c r="D29" s="70">
        <v>1</v>
      </c>
      <c r="E29" s="70">
        <v>2024</v>
      </c>
      <c r="F29" s="70" t="s">
        <v>1554</v>
      </c>
      <c r="G29" s="1073" t="s">
        <v>2004</v>
      </c>
      <c r="H29" s="70" t="s">
        <v>2005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2004</v>
      </c>
      <c r="H30" s="70" t="s">
        <v>2005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2004</v>
      </c>
      <c r="H31" s="70" t="s">
        <v>2005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2004</v>
      </c>
      <c r="H32" s="70" t="s">
        <v>2005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2004</v>
      </c>
      <c r="H33" s="70" t="s">
        <v>2005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2004</v>
      </c>
      <c r="H34" s="70" t="s">
        <v>2005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2004</v>
      </c>
      <c r="H35" s="70" t="s">
        <v>2005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2004</v>
      </c>
      <c r="H6" s="77" t="s">
        <v>2005</v>
      </c>
      <c r="I6" s="77" t="s">
        <v>2516</v>
      </c>
      <c r="J6" s="77" t="s">
        <v>2517</v>
      </c>
      <c r="K6" s="1080">
        <v>5</v>
      </c>
      <c r="L6" s="1081">
        <v>16</v>
      </c>
      <c r="M6" s="1044"/>
      <c r="N6" s="988">
        <v>1</v>
      </c>
      <c r="O6" s="77" t="s">
        <v>1801</v>
      </c>
      <c r="P6" s="77" t="s">
        <v>1802</v>
      </c>
      <c r="Q6" s="77" t="s">
        <v>1501</v>
      </c>
      <c r="R6" s="16"/>
      <c r="S6" s="77">
        <v>1</v>
      </c>
      <c r="T6" s="77" t="s">
        <v>2004</v>
      </c>
      <c r="U6" s="77" t="s">
        <v>2005</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2004</v>
      </c>
      <c r="H10" s="77" t="s">
        <v>2005</v>
      </c>
      <c r="I10" s="77" t="s">
        <v>2516</v>
      </c>
      <c r="J10" s="77" t="s">
        <v>2517</v>
      </c>
      <c r="K10" s="1079">
        <v>5</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2004</v>
      </c>
      <c r="H12" s="77"/>
      <c r="I12" s="77" t="s">
        <v>2004</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台東区</v>
      </c>
      <c r="K4" s="70" t="str">
        <f>HLOOKUP(K3,比較地域マスタ!$E$5:$L$6,2,0)</f>
        <v>13106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台東区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121.93127443833315</v>
      </c>
      <c r="BB5" s="29"/>
      <c r="BC5" s="17"/>
      <c r="BD5" s="1005">
        <f>SUM(BC6:BC8)</f>
        <v>82.774504069919658</v>
      </c>
      <c r="BE5" s="29"/>
      <c r="BF5" s="17"/>
      <c r="BG5" s="1005">
        <f>AK35</f>
        <v>87.239079758252501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95.569227906528923</v>
      </c>
      <c r="BA6" s="17"/>
      <c r="BB6" s="29"/>
      <c r="BC6" s="1005">
        <f>O32</f>
        <v>58.94346241432897</v>
      </c>
      <c r="BD6" s="17"/>
      <c r="BE6" s="29"/>
      <c r="BF6" s="1005">
        <f>AK36</f>
        <v>59.214639399413727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25.529521801684879</v>
      </c>
      <c r="BA7" s="17"/>
      <c r="BB7" s="29"/>
      <c r="BC7" s="1005">
        <f>O33</f>
        <v>22.668608104278551</v>
      </c>
      <c r="BD7" s="17"/>
      <c r="BE7" s="29"/>
      <c r="BF7" s="1005">
        <f t="shared" ref="BF7:BF8" si="0">AK37</f>
        <v>25.038057242526161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0.83252473011934425</v>
      </c>
      <c r="BA8" s="17"/>
      <c r="BB8" s="29"/>
      <c r="BC8" s="1005">
        <f>O34</f>
        <v>1.162433551312134</v>
      </c>
      <c r="BD8" s="17"/>
      <c r="BE8" s="29"/>
      <c r="BF8" s="1005">
        <f t="shared" si="0"/>
        <v>2.9863831163126058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1293.967369401872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782.23946268726638</v>
      </c>
      <c r="BA9" s="1005">
        <f>AZ9</f>
        <v>782.23946268726638</v>
      </c>
      <c r="BB9" s="29"/>
      <c r="BC9" s="1005">
        <f>O35</f>
        <v>1075.978288349128</v>
      </c>
      <c r="BD9" s="1005">
        <f>BC9</f>
        <v>1075.978288349128</v>
      </c>
      <c r="BE9" s="29"/>
      <c r="BF9" s="1005">
        <f>AK39</f>
        <v>696.64498312723072</v>
      </c>
      <c r="BG9" s="1005">
        <f>AK39</f>
        <v>696.64498312723072</v>
      </c>
      <c r="BH9" s="29"/>
    </row>
    <row r="10" spans="1:62" ht="17.100000000000001" customHeight="1" thickBot="1">
      <c r="B10" s="323"/>
      <c r="C10" s="324"/>
      <c r="D10" s="326"/>
      <c r="E10" s="326"/>
      <c r="F10" s="326"/>
      <c r="G10" s="325"/>
      <c r="H10" s="325"/>
      <c r="I10" s="326"/>
      <c r="J10" s="327"/>
      <c r="K10" s="334"/>
      <c r="L10" s="246" t="s">
        <v>114</v>
      </c>
      <c r="M10" s="246"/>
      <c r="N10" s="563"/>
      <c r="O10" s="906">
        <f>SUM(O11:O13)</f>
        <v>121.93127443833315</v>
      </c>
      <c r="P10" s="453">
        <f t="shared" ref="P10:P22" si="1">O10/$O$9</f>
        <v>9.4230563553310526E-2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225.24759330736751</v>
      </c>
      <c r="BA10" s="1005">
        <f>AZ10</f>
        <v>225.24759330736751</v>
      </c>
      <c r="BB10" s="29"/>
      <c r="BC10" s="1005">
        <f>O36</f>
        <v>319.76769991779457</v>
      </c>
      <c r="BD10" s="1005">
        <f>BC10</f>
        <v>319.76769991779457</v>
      </c>
      <c r="BE10" s="29"/>
      <c r="BF10" s="1005">
        <f>AK40</f>
        <v>302.37708753388267</v>
      </c>
      <c r="BG10" s="1005">
        <f>AK40</f>
        <v>302.37708753388267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95.569227906528923</v>
      </c>
      <c r="P11" s="454">
        <f t="shared" si="1"/>
        <v>7.3857525441854976E-2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154.15996110773588</v>
      </c>
      <c r="BB11" s="29"/>
      <c r="BC11" s="1005"/>
      <c r="BD11" s="1005">
        <f>SUM(BC12:BC14)</f>
        <v>131.38718432163481</v>
      </c>
      <c r="BE11" s="29"/>
      <c r="BF11" s="17"/>
      <c r="BG11" s="1005">
        <f>AK41</f>
        <v>103.86503863807987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25.529521801684879</v>
      </c>
      <c r="P12" s="454">
        <f t="shared" si="1"/>
        <v>1.9729648834565076E-2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144.69172340359796</v>
      </c>
      <c r="BA12" s="17"/>
      <c r="BB12" s="29"/>
      <c r="BC12" s="1005">
        <f>O38</f>
        <v>116.86055410552061</v>
      </c>
      <c r="BD12" s="17"/>
      <c r="BE12" s="29"/>
      <c r="BF12" s="1005">
        <f>AK42</f>
        <v>91.65078258455253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0.83252473011934425</v>
      </c>
      <c r="P13" s="454">
        <f t="shared" si="1"/>
        <v>6.4338927689047785E-4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9.4682377041379198</v>
      </c>
      <c r="BA13" s="17"/>
      <c r="BB13" s="29"/>
      <c r="BC13" s="1005">
        <f>O41</f>
        <v>14.526630216114199</v>
      </c>
      <c r="BD13" s="17"/>
      <c r="BE13" s="29"/>
      <c r="BF13" s="1005">
        <f>AK45</f>
        <v>12.214256053527336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782.23946268726638</v>
      </c>
      <c r="P14" s="453">
        <f t="shared" si="1"/>
        <v>0.6045279666123663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225.24759330736751</v>
      </c>
      <c r="P15" s="453">
        <f t="shared" si="1"/>
        <v>0.17407517270817019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10.389077861169181</v>
      </c>
      <c r="BA15" s="1005">
        <f>AZ15</f>
        <v>10.389077861169181</v>
      </c>
      <c r="BB15" s="29"/>
      <c r="BC15" s="1005">
        <f>O43</f>
        <v>27.611379413529889</v>
      </c>
      <c r="BD15" s="1005">
        <f>BC15</f>
        <v>27.611379413529889</v>
      </c>
      <c r="BE15" s="29"/>
      <c r="BF15" s="1005">
        <f>AK47</f>
        <v>32.929027825100981</v>
      </c>
      <c r="BG15" s="1005">
        <f>AK47</f>
        <v>32.929027825100981</v>
      </c>
      <c r="BH15" s="29"/>
    </row>
    <row r="16" spans="1:62" ht="17.100000000000001" customHeight="1" thickBot="1">
      <c r="B16" s="323"/>
      <c r="C16" s="324"/>
      <c r="D16" s="326"/>
      <c r="E16" s="326"/>
      <c r="F16" s="326"/>
      <c r="G16" s="325"/>
      <c r="H16" s="325"/>
      <c r="I16" s="326"/>
      <c r="J16" s="327"/>
      <c r="K16" s="335"/>
      <c r="L16" s="246" t="s">
        <v>128</v>
      </c>
      <c r="M16" s="344"/>
      <c r="N16" s="345"/>
      <c r="O16" s="906">
        <f>SUM(O18:O21)</f>
        <v>154.15996110773588</v>
      </c>
      <c r="P16" s="453">
        <f t="shared" si="1"/>
        <v>0.11913744098430806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144.69172340359796</v>
      </c>
      <c r="P17" s="454">
        <f t="shared" si="1"/>
        <v>0.11182022578396299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70.996659693356463</v>
      </c>
      <c r="P18" s="454">
        <f t="shared" si="1"/>
        <v>5.4867426623110449E-2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73.695063710241513</v>
      </c>
      <c r="P19" s="454">
        <f t="shared" si="1"/>
        <v>5.6952799160852545E-2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9.4682377041379198</v>
      </c>
      <c r="P20" s="454">
        <f t="shared" si="1"/>
        <v>7.3172152003450836E-3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10.389077861169181</v>
      </c>
      <c r="P22" s="612">
        <f t="shared" si="1"/>
        <v>8.0288561418449551E-3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102.90243342296949</v>
      </c>
      <c r="AZ22" s="1005">
        <f t="shared" si="3"/>
        <v>84.440129353598678</v>
      </c>
      <c r="BA22" s="1005">
        <f t="shared" si="3"/>
        <v>127.77684648409765</v>
      </c>
      <c r="BB22" s="1005">
        <f t="shared" si="3"/>
        <v>84.400580506853274</v>
      </c>
      <c r="BC22" s="1005">
        <f t="shared" si="3"/>
        <v>82.774504069919658</v>
      </c>
      <c r="BD22" s="1005">
        <f t="shared" si="3"/>
        <v>72.091035850744262</v>
      </c>
      <c r="BE22" s="1005">
        <f t="shared" si="3"/>
        <v>96.42824611374391</v>
      </c>
      <c r="BF22" s="1005">
        <f t="shared" si="3"/>
        <v>69.115442766478324</v>
      </c>
      <c r="BG22" s="1005">
        <f t="shared" si="3"/>
        <v>62.864609825940207</v>
      </c>
      <c r="BH22" s="1005">
        <f t="shared" si="3"/>
        <v>58.796174095986608</v>
      </c>
      <c r="BI22" s="1005">
        <f t="shared" si="3"/>
        <v>55.375880236570005</v>
      </c>
      <c r="BJ22" s="1005">
        <f t="shared" si="3"/>
        <v>61.99403571387181</v>
      </c>
      <c r="BK22" s="1005">
        <f t="shared" si="3"/>
        <v>89.424447428282846</v>
      </c>
      <c r="BL22" s="1005">
        <f t="shared" si="3"/>
        <v>87.239079758252501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746.58715609798583</v>
      </c>
      <c r="AZ23" s="1005">
        <f t="shared" ref="AZ23:BL23" si="4">Y39</f>
        <v>755.27199691145722</v>
      </c>
      <c r="BA23" s="1005">
        <f t="shared" si="4"/>
        <v>960.41976471363478</v>
      </c>
      <c r="BB23" s="1005">
        <f t="shared" si="4"/>
        <v>1011.239361320083</v>
      </c>
      <c r="BC23" s="1005">
        <f t="shared" si="4"/>
        <v>1075.978288349128</v>
      </c>
      <c r="BD23" s="1005">
        <f t="shared" si="4"/>
        <v>949.7166074770297</v>
      </c>
      <c r="BE23" s="1005">
        <f t="shared" si="4"/>
        <v>1010.44092652836</v>
      </c>
      <c r="BF23" s="1005">
        <f t="shared" si="4"/>
        <v>778.30002483785904</v>
      </c>
      <c r="BG23" s="1005">
        <f t="shared" si="4"/>
        <v>780.83166082301182</v>
      </c>
      <c r="BH23" s="1005">
        <f t="shared" si="4"/>
        <v>774.87783181962936</v>
      </c>
      <c r="BI23" s="1005">
        <f t="shared" si="4"/>
        <v>749.72884402303055</v>
      </c>
      <c r="BJ23" s="1005">
        <f t="shared" si="4"/>
        <v>646.98306687020624</v>
      </c>
      <c r="BK23" s="1005">
        <f t="shared" si="4"/>
        <v>707.65198702025361</v>
      </c>
      <c r="BL23" s="1005">
        <f t="shared" si="4"/>
        <v>696.64498312723072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232.38209303204971</v>
      </c>
      <c r="AZ24" s="1005">
        <f t="shared" ref="AZ24:BL24" si="5">Y40</f>
        <v>239.8066591104652</v>
      </c>
      <c r="BA24" s="1005">
        <f t="shared" si="5"/>
        <v>282.20595359942922</v>
      </c>
      <c r="BB24" s="1005">
        <f t="shared" si="5"/>
        <v>327.96312846757968</v>
      </c>
      <c r="BC24" s="1005">
        <f t="shared" si="5"/>
        <v>319.76769991779457</v>
      </c>
      <c r="BD24" s="1005">
        <f t="shared" si="5"/>
        <v>291.64530571447727</v>
      </c>
      <c r="BE24" s="1005">
        <f t="shared" si="5"/>
        <v>295.9380283750707</v>
      </c>
      <c r="BF24" s="1005">
        <f t="shared" si="5"/>
        <v>286.06362136708083</v>
      </c>
      <c r="BG24" s="1005">
        <f t="shared" si="5"/>
        <v>297.41423599030645</v>
      </c>
      <c r="BH24" s="1005">
        <f t="shared" si="5"/>
        <v>289.53632734038723</v>
      </c>
      <c r="BI24" s="1005">
        <f t="shared" si="5"/>
        <v>277.18997853219929</v>
      </c>
      <c r="BJ24" s="1005">
        <f t="shared" si="5"/>
        <v>282.19897094734</v>
      </c>
      <c r="BK24" s="1005">
        <f t="shared" si="5"/>
        <v>287.02742155731164</v>
      </c>
      <c r="BL24" s="1005">
        <f t="shared" si="5"/>
        <v>302.37708753388267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136.68435755764608</v>
      </c>
      <c r="AZ25" s="1005">
        <f t="shared" ref="AZ25:BL25" si="6">Y41</f>
        <v>136.51194941260343</v>
      </c>
      <c r="BA25" s="1005">
        <f t="shared" si="6"/>
        <v>133.83431160265042</v>
      </c>
      <c r="BB25" s="1005">
        <f t="shared" si="6"/>
        <v>134.50977347172807</v>
      </c>
      <c r="BC25" s="1005">
        <f t="shared" si="6"/>
        <v>131.38718432163481</v>
      </c>
      <c r="BD25" s="1005">
        <f t="shared" si="6"/>
        <v>127.65479404251367</v>
      </c>
      <c r="BE25" s="1005">
        <f t="shared" si="6"/>
        <v>126.54092879288777</v>
      </c>
      <c r="BF25" s="1005">
        <f t="shared" si="6"/>
        <v>123.26810878909596</v>
      </c>
      <c r="BG25" s="1005">
        <f t="shared" si="6"/>
        <v>120.84124073697063</v>
      </c>
      <c r="BH25" s="1005">
        <f t="shared" si="6"/>
        <v>117.74540598664127</v>
      </c>
      <c r="BI25" s="1005">
        <f t="shared" si="6"/>
        <v>115.09176995230891</v>
      </c>
      <c r="BJ25" s="1005">
        <f t="shared" si="6"/>
        <v>103.7897203137135</v>
      </c>
      <c r="BK25" s="1005">
        <f t="shared" si="6"/>
        <v>102.88735695399424</v>
      </c>
      <c r="BL25" s="1005">
        <f t="shared" si="6"/>
        <v>103.86503863807987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20.40291271739812</v>
      </c>
      <c r="AZ26" s="1005">
        <f t="shared" si="7"/>
        <v>26.463171138465569</v>
      </c>
      <c r="BA26" s="1005">
        <f t="shared" si="7"/>
        <v>24.099207183202768</v>
      </c>
      <c r="BB26" s="1005">
        <f t="shared" si="7"/>
        <v>24.79573292991892</v>
      </c>
      <c r="BC26" s="1005">
        <f t="shared" si="7"/>
        <v>27.611379413529889</v>
      </c>
      <c r="BD26" s="1005">
        <f t="shared" si="7"/>
        <v>27.009243808744561</v>
      </c>
      <c r="BE26" s="1005">
        <f t="shared" si="7"/>
        <v>28.00769057421282</v>
      </c>
      <c r="BF26" s="1005">
        <f t="shared" si="7"/>
        <v>34.160355983260821</v>
      </c>
      <c r="BG26" s="1005">
        <f t="shared" si="7"/>
        <v>36.108341806522276</v>
      </c>
      <c r="BH26" s="1005">
        <f t="shared" si="7"/>
        <v>35.966551332100686</v>
      </c>
      <c r="BI26" s="1005">
        <f t="shared" si="7"/>
        <v>39.360381671809485</v>
      </c>
      <c r="BJ26" s="1005">
        <f t="shared" si="7"/>
        <v>37.093730734496653</v>
      </c>
      <c r="BK26" s="1005">
        <f t="shared" si="7"/>
        <v>36.672460090987528</v>
      </c>
      <c r="BL26" s="1005">
        <f t="shared" si="7"/>
        <v>32.929027825100981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1238.9589528280492</v>
      </c>
      <c r="AZ27" s="1005">
        <f t="shared" si="8"/>
        <v>1242.4939059265901</v>
      </c>
      <c r="BA27" s="1005">
        <f t="shared" si="8"/>
        <v>1528.3360835830147</v>
      </c>
      <c r="BB27" s="1005">
        <f t="shared" si="8"/>
        <v>1582.908576696163</v>
      </c>
      <c r="BC27" s="1005">
        <f t="shared" si="8"/>
        <v>1637.5190560720068</v>
      </c>
      <c r="BD27" s="1005">
        <f t="shared" si="8"/>
        <v>1468.1169868935094</v>
      </c>
      <c r="BE27" s="1005">
        <f t="shared" si="8"/>
        <v>1557.3558203842751</v>
      </c>
      <c r="BF27" s="1005">
        <f t="shared" si="8"/>
        <v>1290.907553743775</v>
      </c>
      <c r="BG27" s="1005">
        <f t="shared" si="8"/>
        <v>1298.0600891827512</v>
      </c>
      <c r="BH27" s="1005">
        <f t="shared" si="8"/>
        <v>1276.9222905747451</v>
      </c>
      <c r="BI27" s="1005">
        <f t="shared" si="8"/>
        <v>1236.7468544159183</v>
      </c>
      <c r="BJ27" s="1005">
        <f t="shared" si="8"/>
        <v>1132.0595245796283</v>
      </c>
      <c r="BK27" s="1005">
        <f t="shared" si="8"/>
        <v>1223.6636730508299</v>
      </c>
      <c r="BL27" s="1005">
        <f t="shared" si="8"/>
        <v>1223.0552168825468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1637.5190560720068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82.774504069919658</v>
      </c>
      <c r="P31" s="453">
        <f t="shared" ref="P31:P43" si="9">O31/$O$30</f>
        <v>5.054872721205133E-2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58.94346241432897</v>
      </c>
      <c r="P32" s="454">
        <f t="shared" si="9"/>
        <v>3.5995588689953568E-2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22.668608104278551</v>
      </c>
      <c r="P33" s="454">
        <f t="shared" si="9"/>
        <v>1.3843263698350355E-2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1.162433551312134</v>
      </c>
      <c r="P34" s="454">
        <f t="shared" si="9"/>
        <v>7.0987482374740567E-4</v>
      </c>
      <c r="Q34" s="328"/>
      <c r="R34" s="13"/>
      <c r="S34" s="323"/>
      <c r="T34" s="563" t="s">
        <v>112</v>
      </c>
      <c r="U34" s="332"/>
      <c r="V34" s="332"/>
      <c r="W34" s="332"/>
      <c r="X34" s="893">
        <f>X35+X39+X40+X41+X47</f>
        <v>1238.9589528280492</v>
      </c>
      <c r="Y34" s="894">
        <f t="shared" ref="Y34:AK34" si="10">Y35+Y39+Y40+Y41+Y47</f>
        <v>1242.4939059265901</v>
      </c>
      <c r="Z34" s="894">
        <f t="shared" si="10"/>
        <v>1528.3360835830147</v>
      </c>
      <c r="AA34" s="894">
        <f t="shared" si="10"/>
        <v>1582.908576696163</v>
      </c>
      <c r="AB34" s="894">
        <f t="shared" si="10"/>
        <v>1637.5190560720068</v>
      </c>
      <c r="AC34" s="894">
        <f t="shared" si="10"/>
        <v>1468.1169868935094</v>
      </c>
      <c r="AD34" s="894">
        <f t="shared" si="10"/>
        <v>1557.3558203842751</v>
      </c>
      <c r="AE34" s="894">
        <f t="shared" si="10"/>
        <v>1290.907553743775</v>
      </c>
      <c r="AF34" s="894">
        <f t="shared" si="10"/>
        <v>1298.0600891827512</v>
      </c>
      <c r="AG34" s="894">
        <f t="shared" si="10"/>
        <v>1276.9222905747451</v>
      </c>
      <c r="AH34" s="894">
        <f t="shared" si="10"/>
        <v>1236.7468544159183</v>
      </c>
      <c r="AI34" s="894">
        <f t="shared" si="10"/>
        <v>1132.0595245796283</v>
      </c>
      <c r="AJ34" s="894">
        <f t="shared" si="10"/>
        <v>1223.6636730508299</v>
      </c>
      <c r="AK34" s="895">
        <f t="shared" si="10"/>
        <v>1223.0552168825468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1075.978288349128</v>
      </c>
      <c r="P35" s="453">
        <f t="shared" si="9"/>
        <v>0.65707833100283253</v>
      </c>
      <c r="Q35" s="328"/>
      <c r="R35" s="13"/>
      <c r="S35" s="323"/>
      <c r="T35" s="334"/>
      <c r="U35" s="246" t="s">
        <v>114</v>
      </c>
      <c r="V35" s="344"/>
      <c r="W35" s="344"/>
      <c r="X35" s="896">
        <f>SUM(X36:X38)</f>
        <v>102.90243342296949</v>
      </c>
      <c r="Y35" s="897">
        <f t="shared" ref="Y35:AK35" si="11">SUM(Y36:Y38)</f>
        <v>84.440129353598678</v>
      </c>
      <c r="Z35" s="897">
        <f t="shared" si="11"/>
        <v>127.77684648409765</v>
      </c>
      <c r="AA35" s="897">
        <f t="shared" si="11"/>
        <v>84.400580506853274</v>
      </c>
      <c r="AB35" s="897">
        <f t="shared" si="11"/>
        <v>82.774504069919658</v>
      </c>
      <c r="AC35" s="897">
        <f t="shared" si="11"/>
        <v>72.091035850744262</v>
      </c>
      <c r="AD35" s="897">
        <f t="shared" si="11"/>
        <v>96.42824611374391</v>
      </c>
      <c r="AE35" s="897">
        <f t="shared" si="11"/>
        <v>69.115442766478324</v>
      </c>
      <c r="AF35" s="897">
        <f t="shared" si="11"/>
        <v>62.864609825940207</v>
      </c>
      <c r="AG35" s="897">
        <f t="shared" si="11"/>
        <v>58.796174095986608</v>
      </c>
      <c r="AH35" s="897">
        <f t="shared" si="11"/>
        <v>55.375880236570005</v>
      </c>
      <c r="AI35" s="897">
        <f t="shared" si="11"/>
        <v>61.99403571387181</v>
      </c>
      <c r="AJ35" s="897">
        <f t="shared" si="11"/>
        <v>89.424447428282846</v>
      </c>
      <c r="AK35" s="898">
        <f t="shared" si="11"/>
        <v>87.239079758252501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319.76769991779457</v>
      </c>
      <c r="P36" s="453">
        <f t="shared" si="9"/>
        <v>0.19527571220138118</v>
      </c>
      <c r="Q36" s="328"/>
      <c r="R36" s="13"/>
      <c r="S36" s="356" t="s">
        <v>184</v>
      </c>
      <c r="T36" s="335"/>
      <c r="U36" s="346"/>
      <c r="V36" s="336" t="s">
        <v>184</v>
      </c>
      <c r="W36" s="357"/>
      <c r="X36" s="899">
        <f>VLOOKUP(年度マスタ!$K$4&amp;"_"&amp;X$33,データシート1!$A:$BT,MATCH("aa_"&amp;$S36,データシート1!$A$1:$BT$1,0),0)</f>
        <v>80.100489846151746</v>
      </c>
      <c r="Y36" s="900">
        <f>VLOOKUP(年度マスタ!$K$4&amp;"_"&amp;Y$33,データシート1!$A:$BT,MATCH("aa_"&amp;$S36,データシート1!$A$1:$BT$1,0),0)</f>
        <v>63.882150475078518</v>
      </c>
      <c r="Z36" s="900">
        <f>VLOOKUP(年度マスタ!$K$4&amp;"_"&amp;Z$33,データシート1!$A:$BT,MATCH("aa_"&amp;$S36,データシート1!$A$1:$BT$1,0),0)</f>
        <v>99.846473613565536</v>
      </c>
      <c r="AA36" s="900">
        <f>VLOOKUP(年度マスタ!$K$4&amp;"_"&amp;AA$33,データシート1!$A:$BT,MATCH("aa_"&amp;$S36,データシート1!$A$1:$BT$1,0),0)</f>
        <v>56.844596908703018</v>
      </c>
      <c r="AB36" s="900">
        <f>VLOOKUP(年度マスタ!$K$4&amp;"_"&amp;AB$33,データシート1!$A:$BT,MATCH("aa_"&amp;$S36,データシート1!$A$1:$BT$1,0),0)</f>
        <v>58.94346241432897</v>
      </c>
      <c r="AC36" s="900">
        <f>VLOOKUP(年度マスタ!$K$4&amp;"_"&amp;AC$33,データシート1!$A:$BT,MATCH("aa_"&amp;$S36,データシート1!$A$1:$BT$1,0),0)</f>
        <v>49.124717567237568</v>
      </c>
      <c r="AD36" s="900">
        <f>VLOOKUP(年度マスタ!$K$4&amp;"_"&amp;AD$33,データシート1!$A:$BT,MATCH("aa_"&amp;$S36,データシート1!$A$1:$BT$1,0),0)</f>
        <v>71.954681470491124</v>
      </c>
      <c r="AE36" s="900">
        <f>VLOOKUP(年度マスタ!$K$4&amp;"_"&amp;AE$33,データシート1!$A:$BT,MATCH("aa_"&amp;$S36,データシート1!$A$1:$BT$1,0),0)</f>
        <v>43.874846973780201</v>
      </c>
      <c r="AF36" s="900">
        <f>VLOOKUP(年度マスタ!$K$4&amp;"_"&amp;AF$33,データシート1!$A:$BT,MATCH("aa_"&amp;$S36,データシート1!$A$1:$BT$1,0),0)</f>
        <v>37.117609385350612</v>
      </c>
      <c r="AG36" s="900">
        <f>VLOOKUP(年度マスタ!$K$4&amp;"_"&amp;AG$33,データシート1!$A:$BT,MATCH("aa_"&amp;$S36,データシート1!$A$1:$BT$1,0),0)</f>
        <v>34.592567355032429</v>
      </c>
      <c r="AH36" s="900">
        <f>VLOOKUP(年度マスタ!$K$4&amp;"_"&amp;AH$33,データシート1!$A:$BT,MATCH("aa_"&amp;$S36,データシート1!$A$1:$BT$1,0),0)</f>
        <v>33.426834859353825</v>
      </c>
      <c r="AI36" s="900">
        <f>VLOOKUP(年度マスタ!$K$4&amp;"_"&amp;AI$33,データシート1!$A:$BT,MATCH("aa_"&amp;$S36,データシート1!$A$1:$BT$1,0),0)</f>
        <v>35.664671012743568</v>
      </c>
      <c r="AJ36" s="900">
        <f>VLOOKUP(年度マスタ!$K$4&amp;"_"&amp;AJ$33,データシート1!$A:$BT,MATCH("aa_"&amp;$S36,データシート1!$A$1:$BT$1,0),0)</f>
        <v>59.491612288766923</v>
      </c>
      <c r="AK36" s="901">
        <f>VLOOKUP(年度マスタ!$K$4&amp;"_"&amp;AK$33,データシート1!$A:$BT,MATCH("aa_"&amp;$S36,データシート1!$A$1:$BT$1,0),0)</f>
        <v>59.214639399413727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131.38718432163481</v>
      </c>
      <c r="P37" s="453">
        <f t="shared" si="9"/>
        <v>8.0235514716268011E-2</v>
      </c>
      <c r="Q37" s="328"/>
      <c r="R37" s="13"/>
      <c r="S37" s="356" t="s">
        <v>187</v>
      </c>
      <c r="T37" s="335"/>
      <c r="U37" s="346"/>
      <c r="V37" s="336" t="s">
        <v>194</v>
      </c>
      <c r="W37" s="357"/>
      <c r="X37" s="899">
        <f>VLOOKUP(年度マスタ!$K$4&amp;"_"&amp;X$33,データシート1!$A:$BT,MATCH("aa_"&amp;$S37,データシート1!$A$1:$BT$1,0),0)</f>
        <v>19.691473662607351</v>
      </c>
      <c r="Y37" s="900">
        <f>VLOOKUP(年度マスタ!$K$4&amp;"_"&amp;Y$33,データシート1!$A:$BT,MATCH("aa_"&amp;$S37,データシート1!$A$1:$BT$1,0),0)</f>
        <v>17.65263566601331</v>
      </c>
      <c r="Z37" s="900">
        <f>VLOOKUP(年度マスタ!$K$4&amp;"_"&amp;Z$33,データシート1!$A:$BT,MATCH("aa_"&amp;$S37,データシート1!$A$1:$BT$1,0),0)</f>
        <v>26.64932433046101</v>
      </c>
      <c r="AA37" s="900">
        <f>VLOOKUP(年度マスタ!$K$4&amp;"_"&amp;AA$33,データシート1!$A:$BT,MATCH("aa_"&amp;$S37,データシート1!$A$1:$BT$1,0),0)</f>
        <v>26.287678118233622</v>
      </c>
      <c r="AB37" s="900">
        <f>VLOOKUP(年度マスタ!$K$4&amp;"_"&amp;AB$33,データシート1!$A:$BT,MATCH("aa_"&amp;$S37,データシート1!$A$1:$BT$1,0),0)</f>
        <v>22.668608104278551</v>
      </c>
      <c r="AC37" s="900">
        <f>VLOOKUP(年度マスタ!$K$4&amp;"_"&amp;AC$33,データシート1!$A:$BT,MATCH("aa_"&amp;$S37,データシート1!$A$1:$BT$1,0),0)</f>
        <v>22.700838345154668</v>
      </c>
      <c r="AD37" s="900">
        <f>VLOOKUP(年度マスタ!$K$4&amp;"_"&amp;AD$33,データシート1!$A:$BT,MATCH("aa_"&amp;$S37,データシート1!$A$1:$BT$1,0),0)</f>
        <v>24.142650945064251</v>
      </c>
      <c r="AE37" s="900">
        <f>VLOOKUP(年度マスタ!$K$4&amp;"_"&amp;AE$33,データシート1!$A:$BT,MATCH("aa_"&amp;$S37,データシート1!$A$1:$BT$1,0),0)</f>
        <v>24.866649026995617</v>
      </c>
      <c r="AF37" s="900">
        <f>VLOOKUP(年度マスタ!$K$4&amp;"_"&amp;AF$33,データシート1!$A:$BT,MATCH("aa_"&amp;$S37,データシート1!$A$1:$BT$1,0),0)</f>
        <v>25.439018562550093</v>
      </c>
      <c r="AG37" s="900">
        <f>VLOOKUP(年度マスタ!$K$4&amp;"_"&amp;AG$33,データシート1!$A:$BT,MATCH("aa_"&amp;$S37,データシート1!$A$1:$BT$1,0),0)</f>
        <v>23.91578842436433</v>
      </c>
      <c r="AH37" s="900">
        <f>VLOOKUP(年度マスタ!$K$4&amp;"_"&amp;AH$33,データシート1!$A:$BT,MATCH("aa_"&amp;$S37,データシート1!$A$1:$BT$1,0),0)</f>
        <v>21.657215586769222</v>
      </c>
      <c r="AI37" s="900">
        <f>VLOOKUP(年度マスタ!$K$4&amp;"_"&amp;AI$33,データシート1!$A:$BT,MATCH("aa_"&amp;$S37,データシート1!$A$1:$BT$1,0),0)</f>
        <v>23.159873547387225</v>
      </c>
      <c r="AJ37" s="900">
        <f>VLOOKUP(年度マスタ!$K$4&amp;"_"&amp;AJ$33,データシート1!$A:$BT,MATCH("aa_"&amp;$S37,データシート1!$A$1:$BT$1,0),0)</f>
        <v>26.52607130104338</v>
      </c>
      <c r="AK37" s="901">
        <f>VLOOKUP(年度マスタ!$K$4&amp;"_"&amp;AK$33,データシート1!$A:$BT,MATCH("aa_"&amp;$S37,データシート1!$A$1:$BT$1,0),0)</f>
        <v>25.038057242526161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116.86055410552061</v>
      </c>
      <c r="P38" s="454">
        <f t="shared" si="9"/>
        <v>7.1364393392672601E-2</v>
      </c>
      <c r="Q38" s="328"/>
      <c r="R38" s="13"/>
      <c r="S38" s="356" t="s">
        <v>188</v>
      </c>
      <c r="T38" s="335"/>
      <c r="U38" s="348"/>
      <c r="V38" s="358" t="s">
        <v>197</v>
      </c>
      <c r="W38" s="358"/>
      <c r="X38" s="899">
        <f>VLOOKUP(年度マスタ!$K$4&amp;"_"&amp;X$33,データシート1!$A:$BT,MATCH("aa_"&amp;$S38,データシート1!$A$1:$BT$1,0),0)</f>
        <v>3.1104699142104022</v>
      </c>
      <c r="Y38" s="900">
        <f>VLOOKUP(年度マスタ!$K$4&amp;"_"&amp;Y$33,データシート1!$A:$BT,MATCH("aa_"&amp;$S38,データシート1!$A$1:$BT$1,0),0)</f>
        <v>2.905343212506847</v>
      </c>
      <c r="Z38" s="900">
        <f>VLOOKUP(年度マスタ!$K$4&amp;"_"&amp;Z$33,データシート1!$A:$BT,MATCH("aa_"&amp;$S38,データシート1!$A$1:$BT$1,0),0)</f>
        <v>1.2810485400710909</v>
      </c>
      <c r="AA38" s="900">
        <f>VLOOKUP(年度マスタ!$K$4&amp;"_"&amp;AA$33,データシート1!$A:$BT,MATCH("aa_"&amp;$S38,データシート1!$A$1:$BT$1,0),0)</f>
        <v>1.268305479916638</v>
      </c>
      <c r="AB38" s="900">
        <f>VLOOKUP(年度マスタ!$K$4&amp;"_"&amp;AB$33,データシート1!$A:$BT,MATCH("aa_"&amp;$S38,データシート1!$A$1:$BT$1,0),0)</f>
        <v>1.162433551312134</v>
      </c>
      <c r="AC38" s="900">
        <f>VLOOKUP(年度マスタ!$K$4&amp;"_"&amp;AC$33,データシート1!$A:$BT,MATCH("aa_"&amp;$S38,データシート1!$A$1:$BT$1,0),0)</f>
        <v>0.26547993835203171</v>
      </c>
      <c r="AD38" s="900">
        <f>VLOOKUP(年度マスタ!$K$4&amp;"_"&amp;AD$33,データシート1!$A:$BT,MATCH("aa_"&amp;$S38,データシート1!$A$1:$BT$1,0),0)</f>
        <v>0.33091369818854072</v>
      </c>
      <c r="AE38" s="900">
        <f>VLOOKUP(年度マスタ!$K$4&amp;"_"&amp;AE$33,データシート1!$A:$BT,MATCH("aa_"&amp;$S38,データシート1!$A$1:$BT$1,0),0)</f>
        <v>0.37394676570250651</v>
      </c>
      <c r="AF38" s="900">
        <f>VLOOKUP(年度マスタ!$K$4&amp;"_"&amp;AF$33,データシート1!$A:$BT,MATCH("aa_"&amp;$S38,データシート1!$A$1:$BT$1,0),0)</f>
        <v>0.30798187803950083</v>
      </c>
      <c r="AG38" s="900">
        <f>VLOOKUP(年度マスタ!$K$4&amp;"_"&amp;AG$33,データシート1!$A:$BT,MATCH("aa_"&amp;$S38,データシート1!$A$1:$BT$1,0),0)</f>
        <v>0.28781831658984969</v>
      </c>
      <c r="AH38" s="900">
        <f>VLOOKUP(年度マスタ!$K$4&amp;"_"&amp;AH$33,データシート1!$A:$BT,MATCH("aa_"&amp;$S38,データシート1!$A$1:$BT$1,0),0)</f>
        <v>0.29182979044696294</v>
      </c>
      <c r="AI38" s="900">
        <f>VLOOKUP(年度マスタ!$K$4&amp;"_"&amp;AI$33,データシート1!$A:$BT,MATCH("aa_"&amp;$S38,データシート1!$A$1:$BT$1,0),0)</f>
        <v>3.1694911537410211</v>
      </c>
      <c r="AJ38" s="900">
        <f>VLOOKUP(年度マスタ!$K$4&amp;"_"&amp;AJ$33,データシート1!$A:$BT,MATCH("aa_"&amp;$S38,データシート1!$A$1:$BT$1,0),0)</f>
        <v>3.4067638384725472</v>
      </c>
      <c r="AK38" s="901">
        <f>VLOOKUP(年度マスタ!$K$4&amp;"_"&amp;AK$33,データシート1!$A:$BT,MATCH("aa_"&amp;$S38,データシート1!$A$1:$BT$1,0),0)</f>
        <v>2.9863831163126058</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57.295834724784079</v>
      </c>
      <c r="P39" s="454">
        <f t="shared" si="9"/>
        <v>3.4989415550511063E-2</v>
      </c>
      <c r="Q39" s="328"/>
      <c r="R39" s="13"/>
      <c r="S39" s="356" t="s">
        <v>189</v>
      </c>
      <c r="T39" s="335"/>
      <c r="U39" s="343" t="s">
        <v>199</v>
      </c>
      <c r="V39" s="344"/>
      <c r="W39" s="344"/>
      <c r="X39" s="896">
        <f>VLOOKUP(年度マスタ!$K$4&amp;"_"&amp;X$33,データシート1!$A:$BT,MATCH("aa_"&amp;$S39,データシート1!$A$1:$BT$1,0),0)</f>
        <v>746.58715609798583</v>
      </c>
      <c r="Y39" s="897">
        <f>VLOOKUP(年度マスタ!$K$4&amp;"_"&amp;Y$33,データシート1!$A:$BT,MATCH("aa_"&amp;$S39,データシート1!$A$1:$BT$1,0),0)</f>
        <v>755.27199691145722</v>
      </c>
      <c r="Z39" s="897">
        <f>VLOOKUP(年度マスタ!$K$4&amp;"_"&amp;Z$33,データシート1!$A:$BT,MATCH("aa_"&amp;$S39,データシート1!$A$1:$BT$1,0),0)</f>
        <v>960.41976471363478</v>
      </c>
      <c r="AA39" s="897">
        <f>VLOOKUP(年度マスタ!$K$4&amp;"_"&amp;AA$33,データシート1!$A:$BT,MATCH("aa_"&amp;$S39,データシート1!$A$1:$BT$1,0),0)</f>
        <v>1011.239361320083</v>
      </c>
      <c r="AB39" s="897">
        <f>VLOOKUP(年度マスタ!$K$4&amp;"_"&amp;AB$33,データシート1!$A:$BT,MATCH("aa_"&amp;$S39,データシート1!$A$1:$BT$1,0),0)</f>
        <v>1075.978288349128</v>
      </c>
      <c r="AC39" s="897">
        <f>VLOOKUP(年度マスタ!$K$4&amp;"_"&amp;AC$33,データシート1!$A:$BT,MATCH("aa_"&amp;$S39,データシート1!$A$1:$BT$1,0),0)</f>
        <v>949.7166074770297</v>
      </c>
      <c r="AD39" s="897">
        <f>VLOOKUP(年度マスタ!$K$4&amp;"_"&amp;AD$33,データシート1!$A:$BT,MATCH("aa_"&amp;$S39,データシート1!$A$1:$BT$1,0),0)</f>
        <v>1010.44092652836</v>
      </c>
      <c r="AE39" s="897">
        <f>VLOOKUP(年度マスタ!$K$4&amp;"_"&amp;AE$33,データシート1!$A:$BT,MATCH("aa_"&amp;$S39,データシート1!$A$1:$BT$1,0),0)</f>
        <v>778.30002483785904</v>
      </c>
      <c r="AF39" s="897">
        <f>VLOOKUP(年度マスタ!$K$4&amp;"_"&amp;AF$33,データシート1!$A:$BT,MATCH("aa_"&amp;$S39,データシート1!$A$1:$BT$1,0),0)</f>
        <v>780.83166082301182</v>
      </c>
      <c r="AG39" s="897">
        <f>VLOOKUP(年度マスタ!$K$4&amp;"_"&amp;AG$33,データシート1!$A:$BT,MATCH("aa_"&amp;$S39,データシート1!$A$1:$BT$1,0),0)</f>
        <v>774.87783181962936</v>
      </c>
      <c r="AH39" s="897">
        <f>VLOOKUP(年度マスタ!$K$4&amp;"_"&amp;AH$33,データシート1!$A:$BT,MATCH("aa_"&amp;$S39,データシート1!$A$1:$BT$1,0),0)</f>
        <v>749.72884402303055</v>
      </c>
      <c r="AI39" s="897">
        <f>VLOOKUP(年度マスタ!$K$4&amp;"_"&amp;AI$33,データシート1!$A:$BT,MATCH("aa_"&amp;$S39,データシート1!$A$1:$BT$1,0),0)</f>
        <v>646.98306687020624</v>
      </c>
      <c r="AJ39" s="897">
        <f>VLOOKUP(年度マスタ!$K$4&amp;"_"&amp;AJ$33,データシート1!$A:$BT,MATCH("aa_"&amp;$S39,データシート1!$A$1:$BT$1,0),0)</f>
        <v>707.65198702025361</v>
      </c>
      <c r="AK39" s="898">
        <f>VLOOKUP(年度マスタ!$K$4&amp;"_"&amp;AK$33,データシート1!$A:$BT,MATCH("aa_"&amp;$S39,データシート1!$A$1:$BT$1,0),0)</f>
        <v>696.64498312723072</v>
      </c>
      <c r="AL39" s="330"/>
      <c r="AW39" s="17" t="str">
        <f>年度マスタ!K4</f>
        <v>13106</v>
      </c>
      <c r="AX39" s="17" t="s">
        <v>200</v>
      </c>
      <c r="AY39" s="17">
        <f>VLOOKUP($AW39&amp;"_"&amp;$AY$34,データシート1!$A:$BT,MATCH($AY$31&amp;"_"&amp;AY$36,データシート1!$A$1:$BT$1,0),0)</f>
        <v>59.214639399413727</v>
      </c>
      <c r="AZ39" s="17">
        <f>VLOOKUP($AW39&amp;"_"&amp;$AY$34,データシート1!$A:$BT,MATCH($AY$31&amp;"_"&amp;AZ$36,データシート1!$A$1:$BT$1,0),0)</f>
        <v>25.038057242526161</v>
      </c>
      <c r="BA39" s="17">
        <f>VLOOKUP($AW39&amp;"_"&amp;$AY$34,データシート1!$A:$BT,MATCH($AY$31&amp;"_"&amp;BA$36,データシート1!$A$1:$BT$1,0),0)</f>
        <v>2.9863831163126058</v>
      </c>
      <c r="BB39" s="17">
        <f>VLOOKUP($AW39&amp;"_"&amp;$AY$34,データシート1!$A:$BT,MATCH($AY$31&amp;"_"&amp;BB$36,データシート1!$A$1:$BT$1,0),0)</f>
        <v>696.64498312723072</v>
      </c>
      <c r="BC39" s="17">
        <f>VLOOKUP($AW39&amp;"_"&amp;$AY$34,データシート1!$A:$BT,MATCH($AY$31&amp;"_"&amp;BC$36,データシート1!$A$1:$BT$1,0),0)</f>
        <v>302.37708753388267</v>
      </c>
      <c r="BD39" s="17">
        <f>VLOOKUP($AW39&amp;"_"&amp;$AY$34,データシート1!$A:$BT,MATCH($AY$31&amp;"_"&amp;BD$36,データシート1!$A$1:$BT$1,0),0)</f>
        <v>44.431538280095261</v>
      </c>
      <c r="BE39" s="17">
        <f>VLOOKUP($AW39&amp;"_"&amp;$AY$34,データシート1!$A:$BT,MATCH($AY$31&amp;"_"&amp;BE$36,データシート1!$A$1:$BT$1,0),0)</f>
        <v>47.219244304457277</v>
      </c>
      <c r="BF39" s="17">
        <f>VLOOKUP($AW39&amp;"_"&amp;$AY$34,データシート1!$A:$BT,MATCH($AY$31&amp;"_"&amp;BF$36,データシート1!$A$1:$BT$1,0),0)</f>
        <v>12.214256053527336</v>
      </c>
      <c r="BG39" s="17">
        <f>VLOOKUP($AW39&amp;"_"&amp;$AY$34,データシート1!$A:$BT,MATCH($AY$31&amp;"_"&amp;BG$36,データシート1!$A$1:$BT$1,0),0)</f>
        <v>0</v>
      </c>
      <c r="BH39" s="17">
        <f>VLOOKUP($AW39&amp;"_"&amp;$AY$34,データシート1!$A:$BT,MATCH($AY$31&amp;"_"&amp;BH$36,データシート1!$A$1:$BT$1,0),0)</f>
        <v>32.929027825100981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59.564719380736534</v>
      </c>
      <c r="P40" s="454">
        <f t="shared" si="9"/>
        <v>3.6374977842161545E-2</v>
      </c>
      <c r="Q40" s="328"/>
      <c r="R40" s="13"/>
      <c r="S40" s="356" t="s">
        <v>165</v>
      </c>
      <c r="T40" s="335"/>
      <c r="U40" s="343" t="s">
        <v>165</v>
      </c>
      <c r="V40" s="344"/>
      <c r="W40" s="344"/>
      <c r="X40" s="896">
        <f>VLOOKUP(年度マスタ!$K$4&amp;"_"&amp;X$33,データシート1!$A:$BT,MATCH("aa_"&amp;$S40,データシート1!$A$1:$BT$1,0),0)</f>
        <v>232.38209303204971</v>
      </c>
      <c r="Y40" s="897">
        <f>VLOOKUP(年度マスタ!$K$4&amp;"_"&amp;Y$33,データシート1!$A:$BT,MATCH("aa_"&amp;$S40,データシート1!$A$1:$BT$1,0),0)</f>
        <v>239.8066591104652</v>
      </c>
      <c r="Z40" s="897">
        <f>VLOOKUP(年度マスタ!$K$4&amp;"_"&amp;Z$33,データシート1!$A:$BT,MATCH("aa_"&amp;$S40,データシート1!$A$1:$BT$1,0),0)</f>
        <v>282.20595359942922</v>
      </c>
      <c r="AA40" s="897">
        <f>VLOOKUP(年度マスタ!$K$4&amp;"_"&amp;AA$33,データシート1!$A:$BT,MATCH("aa_"&amp;$S40,データシート1!$A$1:$BT$1,0),0)</f>
        <v>327.96312846757968</v>
      </c>
      <c r="AB40" s="897">
        <f>VLOOKUP(年度マスタ!$K$4&amp;"_"&amp;AB$33,データシート1!$A:$BT,MATCH("aa_"&amp;$S40,データシート1!$A$1:$BT$1,0),0)</f>
        <v>319.76769991779457</v>
      </c>
      <c r="AC40" s="897">
        <f>VLOOKUP(年度マスタ!$K$4&amp;"_"&amp;AC$33,データシート1!$A:$BT,MATCH("aa_"&amp;$S40,データシート1!$A$1:$BT$1,0),0)</f>
        <v>291.64530571447727</v>
      </c>
      <c r="AD40" s="897">
        <f>VLOOKUP(年度マスタ!$K$4&amp;"_"&amp;AD$33,データシート1!$A:$BT,MATCH("aa_"&amp;$S40,データシート1!$A$1:$BT$1,0),0)</f>
        <v>295.9380283750707</v>
      </c>
      <c r="AE40" s="897">
        <f>VLOOKUP(年度マスタ!$K$4&amp;"_"&amp;AE$33,データシート1!$A:$BT,MATCH("aa_"&amp;$S40,データシート1!$A$1:$BT$1,0),0)</f>
        <v>286.06362136708083</v>
      </c>
      <c r="AF40" s="897">
        <f>VLOOKUP(年度マスタ!$K$4&amp;"_"&amp;AF$33,データシート1!$A:$BT,MATCH("aa_"&amp;$S40,データシート1!$A$1:$BT$1,0),0)</f>
        <v>297.41423599030645</v>
      </c>
      <c r="AG40" s="897">
        <f>VLOOKUP(年度マスタ!$K$4&amp;"_"&amp;AG$33,データシート1!$A:$BT,MATCH("aa_"&amp;$S40,データシート1!$A$1:$BT$1,0),0)</f>
        <v>289.53632734038723</v>
      </c>
      <c r="AH40" s="897">
        <f>VLOOKUP(年度マスタ!$K$4&amp;"_"&amp;AH$33,データシート1!$A:$BT,MATCH("aa_"&amp;$S40,データシート1!$A$1:$BT$1,0),0)</f>
        <v>277.18997853219929</v>
      </c>
      <c r="AI40" s="897">
        <f>VLOOKUP(年度マスタ!$K$4&amp;"_"&amp;AI$33,データシート1!$A:$BT,MATCH("aa_"&amp;$S40,データシート1!$A$1:$BT$1,0),0)</f>
        <v>282.19897094734</v>
      </c>
      <c r="AJ40" s="897">
        <f>VLOOKUP(年度マスタ!$K$4&amp;"_"&amp;AJ$33,データシート1!$A:$BT,MATCH("aa_"&amp;$S40,データシート1!$A$1:$BT$1,0),0)</f>
        <v>287.02742155731164</v>
      </c>
      <c r="AK40" s="898">
        <f>VLOOKUP(年度マスタ!$K$4&amp;"_"&amp;AK$33,データシート1!$A:$BT,MATCH("aa_"&amp;$S40,データシート1!$A$1:$BT$1,0),0)</f>
        <v>302.37708753388267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14.526630216114199</v>
      </c>
      <c r="P41" s="454">
        <f t="shared" si="9"/>
        <v>8.8711213235954049E-3</v>
      </c>
      <c r="Q41" s="328"/>
      <c r="R41" s="13"/>
      <c r="S41" s="356" t="s">
        <v>201</v>
      </c>
      <c r="T41" s="335"/>
      <c r="U41" s="246" t="s">
        <v>128</v>
      </c>
      <c r="V41" s="344"/>
      <c r="W41" s="344"/>
      <c r="X41" s="896">
        <f>X42+X45+X46</f>
        <v>136.68435755764608</v>
      </c>
      <c r="Y41" s="897">
        <f t="shared" ref="Y41:AH41" si="12">Y42+Y45+Y46</f>
        <v>136.51194941260343</v>
      </c>
      <c r="Z41" s="897">
        <f t="shared" si="12"/>
        <v>133.83431160265042</v>
      </c>
      <c r="AA41" s="897">
        <f t="shared" si="12"/>
        <v>134.50977347172807</v>
      </c>
      <c r="AB41" s="897">
        <f t="shared" si="12"/>
        <v>131.38718432163481</v>
      </c>
      <c r="AC41" s="897">
        <f t="shared" si="12"/>
        <v>127.65479404251367</v>
      </c>
      <c r="AD41" s="897">
        <f t="shared" si="12"/>
        <v>126.54092879288777</v>
      </c>
      <c r="AE41" s="897">
        <f t="shared" si="12"/>
        <v>123.26810878909596</v>
      </c>
      <c r="AF41" s="897">
        <f t="shared" si="12"/>
        <v>120.84124073697063</v>
      </c>
      <c r="AG41" s="897">
        <f t="shared" si="12"/>
        <v>117.74540598664127</v>
      </c>
      <c r="AH41" s="897">
        <f t="shared" si="12"/>
        <v>115.09176995230891</v>
      </c>
      <c r="AI41" s="897">
        <f>AI42+AI45+AI46</f>
        <v>103.7897203137135</v>
      </c>
      <c r="AJ41" s="897">
        <f>AJ42+AJ45+AJ46</f>
        <v>102.88735695399424</v>
      </c>
      <c r="AK41" s="898">
        <f>AK42+AK45+AK46</f>
        <v>103.86503863807987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126.92059938536693</v>
      </c>
      <c r="Y42" s="900">
        <f t="shared" ref="Y42:AK42" si="13">SUM(Y43:Y44)</f>
        <v>126.23570047055222</v>
      </c>
      <c r="Z42" s="900">
        <f t="shared" si="13"/>
        <v>121.86638907049863</v>
      </c>
      <c r="AA42" s="900">
        <f t="shared" si="13"/>
        <v>120.33534789748626</v>
      </c>
      <c r="AB42" s="900">
        <f t="shared" si="13"/>
        <v>116.86055410552061</v>
      </c>
      <c r="AC42" s="900">
        <f t="shared" si="13"/>
        <v>113.56870012583957</v>
      </c>
      <c r="AD42" s="900">
        <f t="shared" si="13"/>
        <v>112.60958463925087</v>
      </c>
      <c r="AE42" s="900">
        <f t="shared" si="13"/>
        <v>109.57806788690012</v>
      </c>
      <c r="AF42" s="900">
        <f t="shared" si="13"/>
        <v>107.44475051586733</v>
      </c>
      <c r="AG42" s="900">
        <f t="shared" si="13"/>
        <v>105.11411294063467</v>
      </c>
      <c r="AH42" s="900">
        <f t="shared" si="13"/>
        <v>102.5997084998027</v>
      </c>
      <c r="AI42" s="900">
        <f t="shared" si="13"/>
        <v>91.7825458756937</v>
      </c>
      <c r="AJ42" s="900">
        <f t="shared" si="13"/>
        <v>90.993377693169947</v>
      </c>
      <c r="AK42" s="901">
        <f t="shared" si="13"/>
        <v>91.65078258455253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27.611379413529889</v>
      </c>
      <c r="P43" s="612">
        <f t="shared" si="9"/>
        <v>1.6861714867467001E-2</v>
      </c>
      <c r="Q43" s="328"/>
      <c r="R43" s="13"/>
      <c r="S43" s="356" t="s">
        <v>190</v>
      </c>
      <c r="T43" s="359"/>
      <c r="U43" s="346"/>
      <c r="V43" s="360"/>
      <c r="W43" s="347" t="s">
        <v>190</v>
      </c>
      <c r="X43" s="899">
        <f>VLOOKUP(年度マスタ!$K$4&amp;"_"&amp;X$33,データシート1!$A:$BT,MATCH("aa_"&amp;$S43,データシート1!$A$1:$BT$1,0),0)</f>
        <v>62.683420404805197</v>
      </c>
      <c r="Y43" s="900">
        <f>VLOOKUP(年度マスタ!$K$4&amp;"_"&amp;Y$33,データシート1!$A:$BT,MATCH("aa_"&amp;$S43,データシート1!$A$1:$BT$1,0),0)</f>
        <v>61.958342629709527</v>
      </c>
      <c r="Z43" s="900">
        <f>VLOOKUP(年度マスタ!$K$4&amp;"_"&amp;Z$33,データシート1!$A:$BT,MATCH("aa_"&amp;$S43,データシート1!$A$1:$BT$1,0),0)</f>
        <v>60.342214011542708</v>
      </c>
      <c r="AA43" s="900">
        <f>VLOOKUP(年度マスタ!$K$4&amp;"_"&amp;AA$33,データシート1!$A:$BT,MATCH("aa_"&amp;$S43,データシート1!$A$1:$BT$1,0),0)</f>
        <v>60.008857115366155</v>
      </c>
      <c r="AB43" s="900">
        <f>VLOOKUP(年度マスタ!$K$4&amp;"_"&amp;AB$33,データシート1!$A:$BT,MATCH("aa_"&amp;$S43,データシート1!$A$1:$BT$1,0),0)</f>
        <v>57.295834724784079</v>
      </c>
      <c r="AC43" s="900">
        <f>VLOOKUP(年度マスタ!$K$4&amp;"_"&amp;AC$33,データシート1!$A:$BT,MATCH("aa_"&amp;$S43,データシート1!$A$1:$BT$1,0),0)</f>
        <v>54.633360964984355</v>
      </c>
      <c r="AD43" s="900">
        <f>VLOOKUP(年度マスタ!$K$4&amp;"_"&amp;AD$33,データシート1!$A:$BT,MATCH("aa_"&amp;$S43,データシート1!$A$1:$BT$1,0),0)</f>
        <v>54.145288625307437</v>
      </c>
      <c r="AE43" s="900">
        <f>VLOOKUP(年度マスタ!$K$4&amp;"_"&amp;AE$33,データシート1!$A:$BT,MATCH("aa_"&amp;$S43,データシート1!$A$1:$BT$1,0),0)</f>
        <v>53.547286543311913</v>
      </c>
      <c r="AF43" s="900">
        <f>VLOOKUP(年度マスタ!$K$4&amp;"_"&amp;AF$33,データシート1!$A:$BT,MATCH("aa_"&amp;$S43,データシート1!$A$1:$BT$1,0),0)</f>
        <v>52.753804672003234</v>
      </c>
      <c r="AG43" s="900">
        <f>VLOOKUP(年度マスタ!$K$4&amp;"_"&amp;AG$33,データシート1!$A:$BT,MATCH("aa_"&amp;$S43,データシート1!$A$1:$BT$1,0),0)</f>
        <v>51.761034690928398</v>
      </c>
      <c r="AH43" s="900">
        <f>VLOOKUP(年度マスタ!$K$4&amp;"_"&amp;AH$33,データシート1!$A:$BT,MATCH("aa_"&amp;$S43,データシート1!$A$1:$BT$1,0),0)</f>
        <v>49.870060681571637</v>
      </c>
      <c r="AI43" s="900">
        <f>VLOOKUP(年度マスタ!$K$4&amp;"_"&amp;AI$33,データシート1!$A:$BT,MATCH("aa_"&amp;$S43,データシート1!$A$1:$BT$1,0),0)</f>
        <v>43.550481354884077</v>
      </c>
      <c r="AJ43" s="900">
        <f>VLOOKUP(年度マスタ!$K$4&amp;"_"&amp;AJ$33,データシート1!$A:$BT,MATCH("aa_"&amp;$S43,データシート1!$A$1:$BT$1,0),0)</f>
        <v>42.236499995387902</v>
      </c>
      <c r="AK43" s="901">
        <f>VLOOKUP(年度マスタ!$K$4&amp;"_"&amp;AK$33,データシート1!$A:$BT,MATCH("aa_"&amp;$S43,データシート1!$A$1:$BT$1,0),0)</f>
        <v>44.431538280095261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64.237178980561737</v>
      </c>
      <c r="Y44" s="900">
        <f>VLOOKUP(年度マスタ!$K$4&amp;"_"&amp;Y$33,データシート1!$A:$BT,MATCH("aa_"&amp;$S44,データシート1!$A$1:$BT$1,0),0)</f>
        <v>64.277357840842683</v>
      </c>
      <c r="Z44" s="900">
        <f>VLOOKUP(年度マスタ!$K$4&amp;"_"&amp;Z$33,データシート1!$A:$BT,MATCH("aa_"&amp;$S44,データシート1!$A$1:$BT$1,0),0)</f>
        <v>61.524175058955919</v>
      </c>
      <c r="AA44" s="900">
        <f>VLOOKUP(年度マスタ!$K$4&amp;"_"&amp;AA$33,データシート1!$A:$BT,MATCH("aa_"&amp;$S44,データシート1!$A$1:$BT$1,0),0)</f>
        <v>60.326490782120096</v>
      </c>
      <c r="AB44" s="900">
        <f>VLOOKUP(年度マスタ!$K$4&amp;"_"&amp;AB$33,データシート1!$A:$BT,MATCH("aa_"&amp;$S44,データシート1!$A$1:$BT$1,0),0)</f>
        <v>59.564719380736534</v>
      </c>
      <c r="AC44" s="900">
        <f>VLOOKUP(年度マスタ!$K$4&amp;"_"&amp;AC$33,データシート1!$A:$BT,MATCH("aa_"&amp;$S44,データシート1!$A$1:$BT$1,0),0)</f>
        <v>58.935339160855222</v>
      </c>
      <c r="AD44" s="900">
        <f>VLOOKUP(年度マスタ!$K$4&amp;"_"&amp;AD$33,データシート1!$A:$BT,MATCH("aa_"&amp;$S44,データシート1!$A$1:$BT$1,0),0)</f>
        <v>58.464296013943432</v>
      </c>
      <c r="AE44" s="900">
        <f>VLOOKUP(年度マスタ!$K$4&amp;"_"&amp;AE$33,データシート1!$A:$BT,MATCH("aa_"&amp;$S44,データシート1!$A$1:$BT$1,0),0)</f>
        <v>56.030781343588203</v>
      </c>
      <c r="AF44" s="900">
        <f>VLOOKUP(年度マスタ!$K$4&amp;"_"&amp;AF$33,データシート1!$A:$BT,MATCH("aa_"&amp;$S44,データシート1!$A$1:$BT$1,0),0)</f>
        <v>54.690945843864085</v>
      </c>
      <c r="AG44" s="900">
        <f>VLOOKUP(年度マスタ!$K$4&amp;"_"&amp;AG$33,データシート1!$A:$BT,MATCH("aa_"&amp;$S44,データシート1!$A$1:$BT$1,0),0)</f>
        <v>53.353078249706265</v>
      </c>
      <c r="AH44" s="900">
        <f>VLOOKUP(年度マスタ!$K$4&amp;"_"&amp;AH$33,データシート1!$A:$BT,MATCH("aa_"&amp;$S44,データシート1!$A$1:$BT$1,0),0)</f>
        <v>52.729647818231065</v>
      </c>
      <c r="AI44" s="900">
        <f>VLOOKUP(年度マスタ!$K$4&amp;"_"&amp;AI$33,データシート1!$A:$BT,MATCH("aa_"&amp;$S44,データシート1!$A$1:$BT$1,0),0)</f>
        <v>48.232064520809615</v>
      </c>
      <c r="AJ44" s="900">
        <f>VLOOKUP(年度マスタ!$K$4&amp;"_"&amp;AJ$33,データシート1!$A:$BT,MATCH("aa_"&amp;$S44,データシート1!$A$1:$BT$1,0),0)</f>
        <v>48.756877697782038</v>
      </c>
      <c r="AK44" s="901">
        <f>VLOOKUP(年度マスタ!$K$4&amp;"_"&amp;AK$33,データシート1!$A:$BT,MATCH("aa_"&amp;$S44,データシート1!$A$1:$BT$1,0),0)</f>
        <v>47.219244304457277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9.7637581722791502</v>
      </c>
      <c r="Y45" s="900">
        <f>VLOOKUP(年度マスタ!$K$4&amp;"_"&amp;Y$33,データシート1!$A:$BT,MATCH("aa_"&amp;$S45,データシート1!$A$1:$BT$1,0),0)</f>
        <v>10.2762489420512</v>
      </c>
      <c r="Z45" s="900">
        <f>VLOOKUP(年度マスタ!$K$4&amp;"_"&amp;Z$33,データシート1!$A:$BT,MATCH("aa_"&amp;$S45,データシート1!$A$1:$BT$1,0),0)</f>
        <v>11.9679225321518</v>
      </c>
      <c r="AA45" s="900">
        <f>VLOOKUP(年度マスタ!$K$4&amp;"_"&amp;AA$33,データシート1!$A:$BT,MATCH("aa_"&amp;$S45,データシート1!$A$1:$BT$1,0),0)</f>
        <v>14.1744255742418</v>
      </c>
      <c r="AB45" s="900">
        <f>VLOOKUP(年度マスタ!$K$4&amp;"_"&amp;AB$33,データシート1!$A:$BT,MATCH("aa_"&amp;$S45,データシート1!$A$1:$BT$1,0),0)</f>
        <v>14.526630216114199</v>
      </c>
      <c r="AC45" s="900">
        <f>VLOOKUP(年度マスタ!$K$4&amp;"_"&amp;AC$33,データシート1!$A:$BT,MATCH("aa_"&amp;$S45,データシート1!$A$1:$BT$1,0),0)</f>
        <v>14.0860939166741</v>
      </c>
      <c r="AD45" s="900">
        <f>VLOOKUP(年度マスタ!$K$4&amp;"_"&amp;AD$33,データシート1!$A:$BT,MATCH("aa_"&amp;$S45,データシート1!$A$1:$BT$1,0),0)</f>
        <v>13.9313441536369</v>
      </c>
      <c r="AE45" s="900">
        <f>VLOOKUP(年度マスタ!$K$4&amp;"_"&amp;AE$33,データシート1!$A:$BT,MATCH("aa_"&amp;$S45,データシート1!$A$1:$BT$1,0),0)</f>
        <v>13.690040902195847</v>
      </c>
      <c r="AF45" s="900">
        <f>VLOOKUP(年度マスタ!$K$4&amp;"_"&amp;AF$33,データシート1!$A:$BT,MATCH("aa_"&amp;$S45,データシート1!$A$1:$BT$1,0),0)</f>
        <v>13.396490221103299</v>
      </c>
      <c r="AG45" s="900">
        <f>VLOOKUP(年度マスタ!$K$4&amp;"_"&amp;AG$33,データシート1!$A:$BT,MATCH("aa_"&amp;$S45,データシート1!$A$1:$BT$1,0),0)</f>
        <v>12.631293046006601</v>
      </c>
      <c r="AH45" s="900">
        <f>VLOOKUP(年度マスタ!$K$4&amp;"_"&amp;AH$33,データシート1!$A:$BT,MATCH("aa_"&amp;$S45,データシート1!$A$1:$BT$1,0),0)</f>
        <v>12.492061452506199</v>
      </c>
      <c r="AI45" s="900">
        <f>VLOOKUP(年度マスタ!$K$4&amp;"_"&amp;AI$33,データシート1!$A:$BT,MATCH("aa_"&amp;$S45,データシート1!$A$1:$BT$1,0),0)</f>
        <v>12.007174438019799</v>
      </c>
      <c r="AJ45" s="900">
        <f>VLOOKUP(年度マスタ!$K$4&amp;"_"&amp;AJ$33,データシート1!$A:$BT,MATCH("aa_"&amp;$S45,データシート1!$A$1:$BT$1,0),0)</f>
        <v>11.893979260824301</v>
      </c>
      <c r="AK45" s="901">
        <f>VLOOKUP(年度マスタ!$K$4&amp;"_"&amp;AK$33,データシート1!$A:$BT,MATCH("aa_"&amp;$S45,データシート1!$A$1:$BT$1,0),0)</f>
        <v>12.214256053527336</v>
      </c>
      <c r="AL45" s="330"/>
      <c r="AW45" s="17" t="str">
        <f>AW48</f>
        <v>台東区</v>
      </c>
      <c r="AX45" s="1010">
        <f t="shared" ref="AX45:BB45" si="15">AX48/$BC48</f>
        <v>7.1328815374841981E-2</v>
      </c>
      <c r="AY45" s="1010">
        <f t="shared" si="15"/>
        <v>0.56959405717013623</v>
      </c>
      <c r="AZ45" s="1010">
        <f t="shared" si="15"/>
        <v>0.24723093721362274</v>
      </c>
      <c r="BA45" s="1010">
        <f t="shared" si="15"/>
        <v>8.4922607912030434E-2</v>
      </c>
      <c r="BB45" s="1010">
        <f t="shared" si="15"/>
        <v>2.6923582329368569E-2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20.40291271739812</v>
      </c>
      <c r="Y47" s="903">
        <f>VLOOKUP(年度マスタ!$K$4&amp;"_"&amp;Y$33,データシート1!$A:$BT,MATCH("aa_"&amp;$S47,データシート1!$A$1:$BT$1,0),0)</f>
        <v>26.463171138465569</v>
      </c>
      <c r="Z47" s="903">
        <f>VLOOKUP(年度マスタ!$K$4&amp;"_"&amp;Z$33,データシート1!$A:$BT,MATCH("aa_"&amp;$S47,データシート1!$A$1:$BT$1,0),0)</f>
        <v>24.099207183202768</v>
      </c>
      <c r="AA47" s="903">
        <f>VLOOKUP(年度マスタ!$K$4&amp;"_"&amp;AA$33,データシート1!$A:$BT,MATCH("aa_"&amp;$S47,データシート1!$A$1:$BT$1,0),0)</f>
        <v>24.79573292991892</v>
      </c>
      <c r="AB47" s="903">
        <f>VLOOKUP(年度マスタ!$K$4&amp;"_"&amp;AB$33,データシート1!$A:$BT,MATCH("aa_"&amp;$S47,データシート1!$A$1:$BT$1,0),0)</f>
        <v>27.611379413529889</v>
      </c>
      <c r="AC47" s="903">
        <f>VLOOKUP(年度マスタ!$K$4&amp;"_"&amp;AC$33,データシート1!$A:$BT,MATCH("aa_"&amp;$S47,データシート1!$A$1:$BT$1,0),0)</f>
        <v>27.009243808744561</v>
      </c>
      <c r="AD47" s="903">
        <f>VLOOKUP(年度マスタ!$K$4&amp;"_"&amp;AD$33,データシート1!$A:$BT,MATCH("aa_"&amp;$S47,データシート1!$A$1:$BT$1,0),0)</f>
        <v>28.00769057421282</v>
      </c>
      <c r="AE47" s="903">
        <f>VLOOKUP(年度マスタ!$K$4&amp;"_"&amp;AE$33,データシート1!$A:$BT,MATCH("aa_"&amp;$S47,データシート1!$A$1:$BT$1,0),0)</f>
        <v>34.160355983260821</v>
      </c>
      <c r="AF47" s="903">
        <f>VLOOKUP(年度マスタ!$K$4&amp;"_"&amp;AF$33,データシート1!$A:$BT,MATCH("aa_"&amp;$S47,データシート1!$A$1:$BT$1,0),0)</f>
        <v>36.108341806522276</v>
      </c>
      <c r="AG47" s="903">
        <f>VLOOKUP(年度マスタ!$K$4&amp;"_"&amp;AG$33,データシート1!$A:$BT,MATCH("aa_"&amp;$S47,データシート1!$A$1:$BT$1,0),0)</f>
        <v>35.966551332100686</v>
      </c>
      <c r="AH47" s="903">
        <f>VLOOKUP(年度マスタ!$K$4&amp;"_"&amp;AH$33,データシート1!$A:$BT,MATCH("aa_"&amp;$S47,データシート1!$A$1:$BT$1,0),0)</f>
        <v>39.360381671809485</v>
      </c>
      <c r="AI47" s="903">
        <f>VLOOKUP(年度マスタ!$K$4&amp;"_"&amp;AI$33,データシート1!$A:$BT,MATCH("aa_"&amp;$S47,データシート1!$A$1:$BT$1,0),0)</f>
        <v>37.093730734496653</v>
      </c>
      <c r="AJ47" s="903">
        <f>VLOOKUP(年度マスタ!$K$4&amp;"_"&amp;AJ$33,データシート1!$A:$BT,MATCH("aa_"&amp;$S47,データシート1!$A$1:$BT$1,0),0)</f>
        <v>36.672460090987528</v>
      </c>
      <c r="AK47" s="904">
        <f>VLOOKUP(年度マスタ!$K$4&amp;"_"&amp;AK$33,データシート1!$A:$BT,MATCH("aa_"&amp;$S47,データシート1!$A$1:$BT$1,0),0)</f>
        <v>32.929027825100981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台東区</v>
      </c>
      <c r="AX48" s="1011">
        <f>SUM(AY39:BA39)</f>
        <v>87.239079758252501</v>
      </c>
      <c r="AY48" s="1011">
        <f>BB39</f>
        <v>696.64498312723072</v>
      </c>
      <c r="AZ48" s="1011">
        <f>BC39</f>
        <v>302.37708753388267</v>
      </c>
      <c r="BA48" s="1011">
        <f>SUM(BD39:BG39)</f>
        <v>103.86503863807987</v>
      </c>
      <c r="BB48" s="1011">
        <f>BH39</f>
        <v>32.929027825100981</v>
      </c>
      <c r="BC48" s="1011">
        <f>SUM(AX48:BB48)</f>
        <v>1223.0552168825468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1223.0552168825468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87.239079758252501</v>
      </c>
      <c r="P52" s="453">
        <f t="shared" ref="P52:P64" si="18">O52/$O$51</f>
        <v>7.1328815374841981E-2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59.214639399413727</v>
      </c>
      <c r="P53" s="454">
        <f t="shared" si="18"/>
        <v>4.8415344280486612E-2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25.038057242526161</v>
      </c>
      <c r="P54" s="454">
        <f t="shared" si="18"/>
        <v>2.0471730872744915E-2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2.9863831163126058</v>
      </c>
      <c r="P55" s="454">
        <f t="shared" si="18"/>
        <v>2.4417402216104491E-3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696.64498312723072</v>
      </c>
      <c r="P56" s="453">
        <f t="shared" si="18"/>
        <v>0.56959405717013623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302.37708753388267</v>
      </c>
      <c r="P57" s="453">
        <f t="shared" si="18"/>
        <v>0.24723093721362274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103.86503863807987</v>
      </c>
      <c r="P58" s="453">
        <f t="shared" si="18"/>
        <v>8.4922607912030434E-2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91.65078258455253</v>
      </c>
      <c r="P59" s="454">
        <f t="shared" si="18"/>
        <v>7.4935932016349835E-2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44.431538280095261</v>
      </c>
      <c r="P60" s="454">
        <f t="shared" si="18"/>
        <v>3.6328317533649124E-2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47.219244304457277</v>
      </c>
      <c r="P61" s="454">
        <f t="shared" si="18"/>
        <v>3.8607614482700711E-2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12.214256053527336</v>
      </c>
      <c r="P62" s="454">
        <f t="shared" si="18"/>
        <v>9.9866758956805978E-3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32.929027825100981</v>
      </c>
      <c r="P64" s="612">
        <f t="shared" si="18"/>
        <v>2.6923582329368569E-2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台東区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989.50900000000001</v>
      </c>
      <c r="AI7" s="78">
        <f>VLOOKUP(年度マスタ!$K$4&amp;"_"&amp;$AG7,データシート1!$A:$BT,MATCH("ab_"&amp;AI$2,データシート1!$A$1:$BT$1,0),0)</f>
        <v>12075</v>
      </c>
      <c r="AJ7" s="78">
        <f>VLOOKUP(年度マスタ!$K$4&amp;"_"&amp;$AG7,データシート1!$A:$BT,MATCH("ab_"&amp;AJ$2,データシート1!$A$1:$BT$1,0),0)</f>
        <v>30</v>
      </c>
      <c r="AK7" s="78">
        <f>VLOOKUP(年度マスタ!$K$4&amp;"_"&amp;$AG7,データシート1!$A:$BT,MATCH("ab_"&amp;AK$2,データシート1!$A$1:$BT$1,0),0)</f>
        <v>218075</v>
      </c>
      <c r="AL7" s="78">
        <f>VLOOKUP(年度マスタ!$K$4&amp;"_"&amp;$AG7,データシート1!$A:$BT,MATCH("ab_"&amp;AL$2,データシート1!$A$1:$BT$1,0),0)</f>
        <v>93237</v>
      </c>
      <c r="AM7" s="78">
        <f>VLOOKUP(年度マスタ!$K$4&amp;"_"&amp;$AG7,データシート1!$A:$BT,MATCH("ab_"&amp;AM$2,データシート1!$A$1:$BT$1,0),0)</f>
        <v>31688</v>
      </c>
      <c r="AN7" s="78">
        <f>VLOOKUP(年度マスタ!$K$4&amp;"_"&amp;$AG7,データシート1!$A:$BT,MATCH("ab_"&amp;AN$2,データシート1!$A$1:$BT$1,0),0)</f>
        <v>12929</v>
      </c>
      <c r="AO7" s="78">
        <f>VLOOKUP(年度マスタ!$K$4&amp;"_"&amp;$AG7,データシート1!$A:$BT,MATCH("ab_"&amp;AO$2,データシート1!$A$1:$BT$1,0),0)</f>
        <v>167482</v>
      </c>
      <c r="AP7" s="78">
        <f>VLOOKUP(年度マスタ!$K$4&amp;"_"&amp;$AG7,データシート1!$A:$BT,MATCH("ab_"&amp;AP$2,データシート1!$A$1:$BT$1,0),0)</f>
        <v>0</v>
      </c>
      <c r="AQ7" s="954">
        <f>VLOOKUP(年度マスタ!$K$4&amp;"_"&amp;$AG7,データシート1!$A:$BT,MATCH("ab_"&amp;AQ$2,データシート1!$A$1:$BT$1,0),0)</f>
        <v>20.40291271739812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843.53959999999995</v>
      </c>
      <c r="AI8" s="78">
        <f>VLOOKUP(年度マスタ!$K$4&amp;"_"&amp;$AG8,データシート1!$A:$BT,MATCH("ab_"&amp;AI$2,データシート1!$A$1:$BT$1,0),0)</f>
        <v>12075</v>
      </c>
      <c r="AJ8" s="78">
        <f>VLOOKUP(年度マスタ!$K$4&amp;"_"&amp;$AG8,データシート1!$A:$BT,MATCH("ab_"&amp;AJ$2,データシート1!$A$1:$BT$1,0),0)</f>
        <v>30</v>
      </c>
      <c r="AK8" s="78">
        <f>VLOOKUP(年度マスタ!$K$4&amp;"_"&amp;$AG8,データシート1!$A:$BT,MATCH("ab_"&amp;AK$2,データシート1!$A$1:$BT$1,0),0)</f>
        <v>218075</v>
      </c>
      <c r="AL8" s="78">
        <f>VLOOKUP(年度マスタ!$K$4&amp;"_"&amp;$AG8,データシート1!$A:$BT,MATCH("ab_"&amp;AL$2,データシート1!$A$1:$BT$1,0),0)</f>
        <v>94908</v>
      </c>
      <c r="AM8" s="78">
        <f>VLOOKUP(年度マスタ!$K$4&amp;"_"&amp;$AG8,データシート1!$A:$BT,MATCH("ab_"&amp;AM$2,データシート1!$A$1:$BT$1,0),0)</f>
        <v>31467</v>
      </c>
      <c r="AN8" s="78">
        <f>VLOOKUP(年度マスタ!$K$4&amp;"_"&amp;$AG8,データシート1!$A:$BT,MATCH("ab_"&amp;AN$2,データシート1!$A$1:$BT$1,0),0)</f>
        <v>12614</v>
      </c>
      <c r="AO8" s="78">
        <f>VLOOKUP(年度マスタ!$K$4&amp;"_"&amp;$AG8,データシート1!$A:$BT,MATCH("ab_"&amp;AO$2,データシート1!$A$1:$BT$1,0),0)</f>
        <v>168909</v>
      </c>
      <c r="AP8" s="78">
        <f>VLOOKUP(年度マスタ!$K$4&amp;"_"&amp;$AG8,データシート1!$A:$BT,MATCH("ab_"&amp;AP$2,データシート1!$A$1:$BT$1,0),0)</f>
        <v>0</v>
      </c>
      <c r="AQ8" s="954">
        <f>VLOOKUP(年度マスタ!$K$4&amp;"_"&amp;$AG8,データシート1!$A:$BT,MATCH("ab_"&amp;AQ$2,データシート1!$A$1:$BT$1,0),0)</f>
        <v>26.463171138465569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1238.7528</v>
      </c>
      <c r="AI9" s="78">
        <f>VLOOKUP(年度マスタ!$K$4&amp;"_"&amp;$AG9,データシート1!$A:$BT,MATCH("ab_"&amp;AI$2,データシート1!$A$1:$BT$1,0),0)</f>
        <v>12075</v>
      </c>
      <c r="AJ9" s="78">
        <f>VLOOKUP(年度マスタ!$K$4&amp;"_"&amp;$AG9,データシート1!$A:$BT,MATCH("ab_"&amp;AJ$2,データシート1!$A$1:$BT$1,0),0)</f>
        <v>30</v>
      </c>
      <c r="AK9" s="78">
        <f>VLOOKUP(年度マスタ!$K$4&amp;"_"&amp;$AG9,データシート1!$A:$BT,MATCH("ab_"&amp;AK$2,データシート1!$A$1:$BT$1,0),0)</f>
        <v>218075</v>
      </c>
      <c r="AL9" s="78">
        <f>VLOOKUP(年度マスタ!$K$4&amp;"_"&amp;$AG9,データシート1!$A:$BT,MATCH("ab_"&amp;AL$2,データシート1!$A$1:$BT$1,0),0)</f>
        <v>96692</v>
      </c>
      <c r="AM9" s="78">
        <f>VLOOKUP(年度マスタ!$K$4&amp;"_"&amp;$AG9,データシート1!$A:$BT,MATCH("ab_"&amp;AM$2,データシート1!$A$1:$BT$1,0),0)</f>
        <v>31312</v>
      </c>
      <c r="AN9" s="78">
        <f>VLOOKUP(年度マスタ!$K$4&amp;"_"&amp;$AG9,データシート1!$A:$BT,MATCH("ab_"&amp;AN$2,データシート1!$A$1:$BT$1,0),0)</f>
        <v>12433</v>
      </c>
      <c r="AO9" s="78">
        <f>VLOOKUP(年度マスタ!$K$4&amp;"_"&amp;$AG9,データシート1!$A:$BT,MATCH("ab_"&amp;AO$2,データシート1!$A$1:$BT$1,0),0)</f>
        <v>170539</v>
      </c>
      <c r="AP9" s="78">
        <f>VLOOKUP(年度マスタ!$K$4&amp;"_"&amp;$AG9,データシート1!$A:$BT,MATCH("ab_"&amp;AP$2,データシート1!$A$1:$BT$1,0),0)</f>
        <v>0</v>
      </c>
      <c r="AQ9" s="954">
        <f>VLOOKUP(年度マスタ!$K$4&amp;"_"&amp;$AG9,データシート1!$A:$BT,MATCH("ab_"&amp;AQ$2,データシート1!$A$1:$BT$1,0),0)</f>
        <v>24.099207183202768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760.47360000000003</v>
      </c>
      <c r="AI10" s="78">
        <f>VLOOKUP(年度マスタ!$K$4&amp;"_"&amp;$AG10,データシート1!$A:$BT,MATCH("ab_"&amp;AI$2,データシート1!$A$1:$BT$1,0),0)</f>
        <v>12075</v>
      </c>
      <c r="AJ10" s="78">
        <f>VLOOKUP(年度マスタ!$K$4&amp;"_"&amp;$AG10,データシート1!$A:$BT,MATCH("ab_"&amp;AJ$2,データシート1!$A$1:$BT$1,0),0)</f>
        <v>30</v>
      </c>
      <c r="AK10" s="78">
        <f>VLOOKUP(年度マスタ!$K$4&amp;"_"&amp;$AG10,データシート1!$A:$BT,MATCH("ab_"&amp;AK$2,データシート1!$A$1:$BT$1,0),0)</f>
        <v>218075</v>
      </c>
      <c r="AL10" s="78">
        <f>VLOOKUP(年度マスタ!$K$4&amp;"_"&amp;$AG10,データシート1!$A:$BT,MATCH("ab_"&amp;AL$2,データシート1!$A$1:$BT$1,0),0)</f>
        <v>106433</v>
      </c>
      <c r="AM10" s="78">
        <f>VLOOKUP(年度マスタ!$K$4&amp;"_"&amp;$AG10,データシート1!$A:$BT,MATCH("ab_"&amp;AM$2,データシート1!$A$1:$BT$1,0),0)</f>
        <v>31386</v>
      </c>
      <c r="AN10" s="78">
        <f>VLOOKUP(年度マスタ!$K$4&amp;"_"&amp;$AG10,データシート1!$A:$BT,MATCH("ab_"&amp;AN$2,データシート1!$A$1:$BT$1,0),0)</f>
        <v>12122</v>
      </c>
      <c r="AO10" s="78">
        <f>VLOOKUP(年度マスタ!$K$4&amp;"_"&amp;$AG10,データシート1!$A:$BT,MATCH("ab_"&amp;AO$2,データシート1!$A$1:$BT$1,0),0)</f>
        <v>185904</v>
      </c>
      <c r="AP10" s="78">
        <f>VLOOKUP(年度マスタ!$K$4&amp;"_"&amp;$AG10,データシート1!$A:$BT,MATCH("ab_"&amp;AP$2,データシート1!$A$1:$BT$1,0),0)</f>
        <v>0</v>
      </c>
      <c r="AQ10" s="954">
        <f>VLOOKUP(年度マスタ!$K$4&amp;"_"&amp;$AG10,データシート1!$A:$BT,MATCH("ab_"&amp;AQ$2,データシート1!$A$1:$BT$1,0),0)</f>
        <v>24.79573292991892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763.01729999999998</v>
      </c>
      <c r="AI11" s="78">
        <f>VLOOKUP(年度マスタ!$K$4&amp;"_"&amp;$AG11,データシート1!$A:$BT,MATCH("ab_"&amp;AI$2,データシート1!$A$1:$BT$1,0),0)</f>
        <v>12075</v>
      </c>
      <c r="AJ11" s="78">
        <f>VLOOKUP(年度マスタ!$K$4&amp;"_"&amp;$AG11,データシート1!$A:$BT,MATCH("ab_"&amp;AJ$2,データシート1!$A$1:$BT$1,0),0)</f>
        <v>30</v>
      </c>
      <c r="AK11" s="78">
        <f>VLOOKUP(年度マスタ!$K$4&amp;"_"&amp;$AG11,データシート1!$A:$BT,MATCH("ab_"&amp;AK$2,データシート1!$A$1:$BT$1,0),0)</f>
        <v>218075</v>
      </c>
      <c r="AL11" s="78">
        <f>VLOOKUP(年度マスタ!$K$4&amp;"_"&amp;$AG11,データシート1!$A:$BT,MATCH("ab_"&amp;AL$2,データシート1!$A$1:$BT$1,0),0)</f>
        <v>107941</v>
      </c>
      <c r="AM11" s="78">
        <f>VLOOKUP(年度マスタ!$K$4&amp;"_"&amp;$AG11,データシート1!$A:$BT,MATCH("ab_"&amp;AM$2,データシート1!$A$1:$BT$1,0),0)</f>
        <v>31305</v>
      </c>
      <c r="AN11" s="78">
        <f>VLOOKUP(年度マスタ!$K$4&amp;"_"&amp;$AG11,データシート1!$A:$BT,MATCH("ab_"&amp;AN$2,データシート1!$A$1:$BT$1,0),0)</f>
        <v>11924</v>
      </c>
      <c r="AO11" s="78">
        <f>VLOOKUP(年度マスタ!$K$4&amp;"_"&amp;$AG11,データシート1!$A:$BT,MATCH("ab_"&amp;AO$2,データシート1!$A$1:$BT$1,0),0)</f>
        <v>187792</v>
      </c>
      <c r="AP11" s="78">
        <f>VLOOKUP(年度マスタ!$K$4&amp;"_"&amp;$AG11,データシート1!$A:$BT,MATCH("ab_"&amp;AP$2,データシート1!$A$1:$BT$1,0),0)</f>
        <v>0</v>
      </c>
      <c r="AQ11" s="954">
        <f>VLOOKUP(年度マスタ!$K$4&amp;"_"&amp;$AG11,データシート1!$A:$BT,MATCH("ab_"&amp;AQ$2,データシート1!$A$1:$BT$1,0),0)</f>
        <v>27.611379413529889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729.41330000000005</v>
      </c>
      <c r="AI12" s="78">
        <f>VLOOKUP(年度マスタ!$K$4&amp;"_"&amp;$AG12,データシート1!$A:$BT,MATCH("ab_"&amp;AI$2,データシート1!$A$1:$BT$1,0),0)</f>
        <v>11562</v>
      </c>
      <c r="AJ12" s="78">
        <f>VLOOKUP(年度マスタ!$K$4&amp;"_"&amp;$AG12,データシート1!$A:$BT,MATCH("ab_"&amp;AJ$2,データシート1!$A$1:$BT$1,0),0)</f>
        <v>3</v>
      </c>
      <c r="AK12" s="78">
        <f>VLOOKUP(年度マスタ!$K$4&amp;"_"&amp;$AG12,データシート1!$A:$BT,MATCH("ab_"&amp;AK$2,データシート1!$A$1:$BT$1,0),0)</f>
        <v>212569</v>
      </c>
      <c r="AL12" s="78">
        <f>VLOOKUP(年度マスタ!$K$4&amp;"_"&amp;$AG12,データシート1!$A:$BT,MATCH("ab_"&amp;AL$2,データシート1!$A$1:$BT$1,0),0)</f>
        <v>109735</v>
      </c>
      <c r="AM12" s="78">
        <f>VLOOKUP(年度マスタ!$K$4&amp;"_"&amp;$AG12,データシート1!$A:$BT,MATCH("ab_"&amp;AM$2,データシート1!$A$1:$BT$1,0),0)</f>
        <v>31439</v>
      </c>
      <c r="AN12" s="78">
        <f>VLOOKUP(年度マスタ!$K$4&amp;"_"&amp;$AG12,データシート1!$A:$BT,MATCH("ab_"&amp;AN$2,データシート1!$A$1:$BT$1,0),0)</f>
        <v>11737</v>
      </c>
      <c r="AO12" s="78">
        <f>VLOOKUP(年度マスタ!$K$4&amp;"_"&amp;$AG12,データシート1!$A:$BT,MATCH("ab_"&amp;AO$2,データシート1!$A$1:$BT$1,0),0)</f>
        <v>189795</v>
      </c>
      <c r="AP12" s="78">
        <f>VLOOKUP(年度マスタ!$K$4&amp;"_"&amp;$AG12,データシート1!$A:$BT,MATCH("ab_"&amp;AP$2,データシート1!$A$1:$BT$1,0),0)</f>
        <v>0</v>
      </c>
      <c r="AQ12" s="954">
        <f>VLOOKUP(年度マスタ!$K$4&amp;"_"&amp;$AG12,データシート1!$A:$BT,MATCH("ab_"&amp;AQ$2,データシート1!$A$1:$BT$1,0),0)</f>
        <v>27.009243808744561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969.22619999999995</v>
      </c>
      <c r="AI13" s="78">
        <f>VLOOKUP(年度マスタ!$K$4&amp;"_"&amp;$AG13,データシート1!$A:$BT,MATCH("ab_"&amp;AI$2,データシート1!$A$1:$BT$1,0),0)</f>
        <v>11562</v>
      </c>
      <c r="AJ13" s="78">
        <f>VLOOKUP(年度マスタ!$K$4&amp;"_"&amp;$AG13,データシート1!$A:$BT,MATCH("ab_"&amp;AJ$2,データシート1!$A$1:$BT$1,0),0)</f>
        <v>3</v>
      </c>
      <c r="AK13" s="78">
        <f>VLOOKUP(年度マスタ!$K$4&amp;"_"&amp;$AG13,データシート1!$A:$BT,MATCH("ab_"&amp;AK$2,データシート1!$A$1:$BT$1,0),0)</f>
        <v>212569</v>
      </c>
      <c r="AL13" s="78">
        <f>VLOOKUP(年度マスタ!$K$4&amp;"_"&amp;$AG13,データシート1!$A:$BT,MATCH("ab_"&amp;AL$2,データシート1!$A$1:$BT$1,0),0)</f>
        <v>111848</v>
      </c>
      <c r="AM13" s="78">
        <f>VLOOKUP(年度マスタ!$K$4&amp;"_"&amp;$AG13,データシート1!$A:$BT,MATCH("ab_"&amp;AM$2,データシート1!$A$1:$BT$1,0),0)</f>
        <v>31458</v>
      </c>
      <c r="AN13" s="78">
        <f>VLOOKUP(年度マスタ!$K$4&amp;"_"&amp;$AG13,データシート1!$A:$BT,MATCH("ab_"&amp;AN$2,データシート1!$A$1:$BT$1,0),0)</f>
        <v>11634</v>
      </c>
      <c r="AO13" s="78">
        <f>VLOOKUP(年度マスタ!$K$4&amp;"_"&amp;$AG13,データシート1!$A:$BT,MATCH("ab_"&amp;AO$2,データシート1!$A$1:$BT$1,0),0)</f>
        <v>191749</v>
      </c>
      <c r="AP13" s="78">
        <f>VLOOKUP(年度マスタ!$K$4&amp;"_"&amp;$AG13,データシート1!$A:$BT,MATCH("ab_"&amp;AP$2,データシート1!$A$1:$BT$1,0),0)</f>
        <v>0</v>
      </c>
      <c r="AQ13" s="954">
        <f>VLOOKUP(年度マスタ!$K$4&amp;"_"&amp;$AG13,データシート1!$A:$BT,MATCH("ab_"&amp;AQ$2,データシート1!$A$1:$BT$1,0),0)</f>
        <v>28.00769057421282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691.04780000000005</v>
      </c>
      <c r="AI14" s="78">
        <f>VLOOKUP(年度マスタ!$K$4&amp;"_"&amp;$AG14,データシート1!$A:$BT,MATCH("ab_"&amp;AI$2,データシート1!$A$1:$BT$1,0),0)</f>
        <v>11562</v>
      </c>
      <c r="AJ14" s="78">
        <f>VLOOKUP(年度マスタ!$K$4&amp;"_"&amp;$AG14,データシート1!$A:$BT,MATCH("ab_"&amp;AJ$2,データシート1!$A$1:$BT$1,0),0)</f>
        <v>3</v>
      </c>
      <c r="AK14" s="78">
        <f>VLOOKUP(年度マスタ!$K$4&amp;"_"&amp;$AG14,データシート1!$A:$BT,MATCH("ab_"&amp;AK$2,データシート1!$A$1:$BT$1,0),0)</f>
        <v>212569</v>
      </c>
      <c r="AL14" s="78">
        <f>VLOOKUP(年度マスタ!$K$4&amp;"_"&amp;$AG14,データシート1!$A:$BT,MATCH("ab_"&amp;AL$2,データシート1!$A$1:$BT$1,0),0)</f>
        <v>113981</v>
      </c>
      <c r="AM14" s="78">
        <f>VLOOKUP(年度マスタ!$K$4&amp;"_"&amp;$AG14,データシート1!$A:$BT,MATCH("ab_"&amp;AM$2,データシート1!$A$1:$BT$1,0),0)</f>
        <v>31493</v>
      </c>
      <c r="AN14" s="78">
        <f>VLOOKUP(年度マスタ!$K$4&amp;"_"&amp;$AG14,データシート1!$A:$BT,MATCH("ab_"&amp;AN$2,データシート1!$A$1:$BT$1,0),0)</f>
        <v>11532</v>
      </c>
      <c r="AO14" s="78">
        <f>VLOOKUP(年度マスタ!$K$4&amp;"_"&amp;$AG14,データシート1!$A:$BT,MATCH("ab_"&amp;AO$2,データシート1!$A$1:$BT$1,0),0)</f>
        <v>193822</v>
      </c>
      <c r="AP14" s="78">
        <f>VLOOKUP(年度マスタ!$K$4&amp;"_"&amp;$AG14,データシート1!$A:$BT,MATCH("ab_"&amp;AP$2,データシート1!$A$1:$BT$1,0),0)</f>
        <v>0</v>
      </c>
      <c r="AQ14" s="954">
        <f>VLOOKUP(年度マスタ!$K$4&amp;"_"&amp;$AG14,データシート1!$A:$BT,MATCH("ab_"&amp;AQ$2,データシート1!$A$1:$BT$1,0),0)</f>
        <v>34.160355983260821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631.50189999999998</v>
      </c>
      <c r="AI15" s="78">
        <f>VLOOKUP(年度マスタ!$K$4&amp;"_"&amp;$AG15,データシート1!$A:$BT,MATCH("ab_"&amp;AI$2,データシート1!$A$1:$BT$1,0),0)</f>
        <v>11562</v>
      </c>
      <c r="AJ15" s="78">
        <f>VLOOKUP(年度マスタ!$K$4&amp;"_"&amp;$AG15,データシート1!$A:$BT,MATCH("ab_"&amp;AJ$2,データシート1!$A$1:$BT$1,0),0)</f>
        <v>3</v>
      </c>
      <c r="AK15" s="78">
        <f>VLOOKUP(年度マスタ!$K$4&amp;"_"&amp;$AG15,データシート1!$A:$BT,MATCH("ab_"&amp;AK$2,データシート1!$A$1:$BT$1,0),0)</f>
        <v>212569</v>
      </c>
      <c r="AL15" s="78">
        <f>VLOOKUP(年度マスタ!$K$4&amp;"_"&amp;$AG15,データシート1!$A:$BT,MATCH("ab_"&amp;AL$2,データシート1!$A$1:$BT$1,0),0)</f>
        <v>116158</v>
      </c>
      <c r="AM15" s="78">
        <f>VLOOKUP(年度マスタ!$K$4&amp;"_"&amp;$AG15,データシート1!$A:$BT,MATCH("ab_"&amp;AM$2,データシート1!$A$1:$BT$1,0),0)</f>
        <v>31541</v>
      </c>
      <c r="AN15" s="78">
        <f>VLOOKUP(年度マスタ!$K$4&amp;"_"&amp;$AG15,データシート1!$A:$BT,MATCH("ab_"&amp;AN$2,データシート1!$A$1:$BT$1,0),0)</f>
        <v>11328</v>
      </c>
      <c r="AO15" s="78">
        <f>VLOOKUP(年度マスタ!$K$4&amp;"_"&amp;$AG15,データシート1!$A:$BT,MATCH("ab_"&amp;AO$2,データシート1!$A$1:$BT$1,0),0)</f>
        <v>196134</v>
      </c>
      <c r="AP15" s="78">
        <f>VLOOKUP(年度マスタ!$K$4&amp;"_"&amp;$AG15,データシート1!$A:$BT,MATCH("ab_"&amp;AP$2,データシート1!$A$1:$BT$1,0),0)</f>
        <v>0</v>
      </c>
      <c r="AQ15" s="954">
        <f>VLOOKUP(年度マスタ!$K$4&amp;"_"&amp;$AG15,データシート1!$A:$BT,MATCH("ab_"&amp;AQ$2,データシート1!$A$1:$BT$1,0),0)</f>
        <v>36.108341806522283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594.61149999999998</v>
      </c>
      <c r="AI16" s="78">
        <f>VLOOKUP(年度マスタ!$K$4&amp;"_"&amp;$AG16,データシート1!$A:$BT,MATCH("ab_"&amp;AI$2,データシート1!$A$1:$BT$1,0),0)</f>
        <v>11562</v>
      </c>
      <c r="AJ16" s="78">
        <f>VLOOKUP(年度マスタ!$K$4&amp;"_"&amp;$AG16,データシート1!$A:$BT,MATCH("ab_"&amp;AJ$2,データシート1!$A$1:$BT$1,0),0)</f>
        <v>3</v>
      </c>
      <c r="AK16" s="78">
        <f>VLOOKUP(年度マスタ!$K$4&amp;"_"&amp;$AG16,データシート1!$A:$BT,MATCH("ab_"&amp;AK$2,データシート1!$A$1:$BT$1,0),0)</f>
        <v>212569</v>
      </c>
      <c r="AL16" s="78">
        <f>VLOOKUP(年度マスタ!$K$4&amp;"_"&amp;$AG16,データシート1!$A:$BT,MATCH("ab_"&amp;AL$2,データシート1!$A$1:$BT$1,0),0)</f>
        <v>118858</v>
      </c>
      <c r="AM16" s="78">
        <f>VLOOKUP(年度マスタ!$K$4&amp;"_"&amp;$AG16,データシート1!$A:$BT,MATCH("ab_"&amp;AM$2,データシート1!$A$1:$BT$1,0),0)</f>
        <v>31540</v>
      </c>
      <c r="AN16" s="78">
        <f>VLOOKUP(年度マスタ!$K$4&amp;"_"&amp;$AG16,データシート1!$A:$BT,MATCH("ab_"&amp;AN$2,データシート1!$A$1:$BT$1,0),0)</f>
        <v>11162</v>
      </c>
      <c r="AO16" s="78">
        <f>VLOOKUP(年度マスタ!$K$4&amp;"_"&amp;$AG16,データシート1!$A:$BT,MATCH("ab_"&amp;AO$2,データシート1!$A$1:$BT$1,0),0)</f>
        <v>199292</v>
      </c>
      <c r="AP16" s="78">
        <f>VLOOKUP(年度マスタ!$K$4&amp;"_"&amp;$AG16,データシート1!$A:$BT,MATCH("ab_"&amp;AP$2,データシート1!$A$1:$BT$1,0),0)</f>
        <v>0</v>
      </c>
      <c r="AQ16" s="954">
        <f>VLOOKUP(年度マスタ!$K$4&amp;"_"&amp;$AG16,データシート1!$A:$BT,MATCH("ab_"&amp;AQ$2,データシート1!$A$1:$BT$1,0),0)</f>
        <v>35.966551332100693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600.79489999999998</v>
      </c>
      <c r="AI17" s="151">
        <f>VLOOKUP(年度マスタ!$K$4&amp;"_"&amp;$AG17,データシート1!$A:$BT,MATCH("ab_"&amp;AI$2,データシート1!$A$1:$BT$1,0),0)</f>
        <v>11562</v>
      </c>
      <c r="AJ17" s="151">
        <f>VLOOKUP(年度マスタ!$K$4&amp;"_"&amp;$AG17,データシート1!$A:$BT,MATCH("ab_"&amp;AJ$2,データシート1!$A$1:$BT$1,0),0)</f>
        <v>3</v>
      </c>
      <c r="AK17" s="151">
        <f>VLOOKUP(年度マスタ!$K$4&amp;"_"&amp;$AG17,データシート1!$A:$BT,MATCH("ab_"&amp;AK$2,データシート1!$A$1:$BT$1,0),0)</f>
        <v>212569</v>
      </c>
      <c r="AL17" s="151">
        <f>VLOOKUP(年度マスタ!$K$4&amp;"_"&amp;$AG17,データシート1!$A:$BT,MATCH("ab_"&amp;AL$2,データシート1!$A$1:$BT$1,0),0)</f>
        <v>121489</v>
      </c>
      <c r="AM17" s="151">
        <f>VLOOKUP(年度マスタ!$K$4&amp;"_"&amp;$AG17,データシート1!$A:$BT,MATCH("ab_"&amp;AM$2,データシート1!$A$1:$BT$1,0),0)</f>
        <v>31222</v>
      </c>
      <c r="AN17" s="151">
        <f>VLOOKUP(年度マスタ!$K$4&amp;"_"&amp;$AG17,データシート1!$A:$BT,MATCH("ab_"&amp;AN$2,データシート1!$A$1:$BT$1,0),0)</f>
        <v>10949</v>
      </c>
      <c r="AO17" s="151">
        <f>VLOOKUP(年度マスタ!$K$4&amp;"_"&amp;$AG17,データシート1!$A:$BT,MATCH("ab_"&amp;AO$2,データシート1!$A$1:$BT$1,0),0)</f>
        <v>202431</v>
      </c>
      <c r="AP17" s="151">
        <f>VLOOKUP(年度マスタ!$K$4&amp;"_"&amp;$AG17,データシート1!$A:$BT,MATCH("ab_"&amp;AP$2,データシート1!$A$1:$BT$1,0),0)</f>
        <v>0</v>
      </c>
      <c r="AQ17" s="955">
        <f>VLOOKUP(年度マスタ!$K$4&amp;"_"&amp;$AG17,データシート1!$A:$BT,MATCH("ab_"&amp;AQ$2,データシート1!$A$1:$BT$1,0),0)</f>
        <v>39.360381671809478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704.02480000000003</v>
      </c>
      <c r="AI18" s="78">
        <f>VLOOKUP(年度マスタ!$K$4&amp;"_"&amp;$AG18,データシート1!$A:$BT,MATCH("ab_"&amp;AI$2,データシート1!$A$1:$BT$1,0),0)</f>
        <v>12256</v>
      </c>
      <c r="AJ18" s="78">
        <f>VLOOKUP(年度マスタ!$K$4&amp;"_"&amp;$AG18,データシート1!$A:$BT,MATCH("ab_"&amp;AJ$2,データシート1!$A$1:$BT$1,0),0)</f>
        <v>40</v>
      </c>
      <c r="AK18" s="78">
        <f>VLOOKUP(年度マスタ!$K$4&amp;"_"&amp;$AG18,データシート1!$A:$BT,MATCH("ab_"&amp;AK$2,データシート1!$A$1:$BT$1,0),0)</f>
        <v>210188</v>
      </c>
      <c r="AL18" s="78">
        <f>VLOOKUP(年度マスタ!$K$4&amp;"_"&amp;$AG18,データシート1!$A:$BT,MATCH("ab_"&amp;AL$2,データシート1!$A$1:$BT$1,0),0)</f>
        <v>123068</v>
      </c>
      <c r="AM18" s="78">
        <f>VLOOKUP(年度マスタ!$K$4&amp;"_"&amp;$AG18,データシート1!$A:$BT,MATCH("ab_"&amp;AM$2,データシート1!$A$1:$BT$1,0),0)</f>
        <v>31120</v>
      </c>
      <c r="AN18" s="78">
        <f>VLOOKUP(年度マスタ!$K$4&amp;"_"&amp;$AG18,データシート1!$A:$BT,MATCH("ab_"&amp;AN$2,データシート1!$A$1:$BT$1,0),0)</f>
        <v>10645</v>
      </c>
      <c r="AO18" s="78">
        <f>VLOOKUP(年度マスタ!$K$4&amp;"_"&amp;$AG18,データシート1!$A:$BT,MATCH("ab_"&amp;AO$2,データシート1!$A$1:$BT$1,0),0)</f>
        <v>203647</v>
      </c>
      <c r="AP18" s="78">
        <f>VLOOKUP(年度マスタ!$K$4&amp;"_"&amp;$AG18,データシート1!$A:$BT,MATCH("ab_"&amp;AP$2,データシート1!$A$1:$BT$1,0),0)</f>
        <v>0</v>
      </c>
      <c r="AQ18" s="954">
        <f>VLOOKUP(年度マスタ!$K$4&amp;"_"&amp;$AG18,データシート1!$A:$BT,MATCH("ab_"&amp;AQ$2,データシート1!$A$1:$BT$1,0),0)</f>
        <v>37.093730734496653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1158.5382</v>
      </c>
      <c r="AI19" s="78">
        <f>VLOOKUP(年度マスタ!$K$4&amp;"_"&amp;$AG19,データシート1!$A:$BT,MATCH("ab_"&amp;AI$2,データシート1!$A$1:$BT$1,0),0)</f>
        <v>12256</v>
      </c>
      <c r="AJ19" s="78">
        <f>VLOOKUP(年度マスタ!$K$4&amp;"_"&amp;$AG19,データシート1!$A:$BT,MATCH("ab_"&amp;AJ$2,データシート1!$A$1:$BT$1,0),0)</f>
        <v>40</v>
      </c>
      <c r="AK19" s="78">
        <f>VLOOKUP(年度マスタ!$K$4&amp;"_"&amp;$AG19,データシート1!$A:$BT,MATCH("ab_"&amp;AK$2,データシート1!$A$1:$BT$1,0),0)</f>
        <v>210188</v>
      </c>
      <c r="AL19" s="78">
        <f>VLOOKUP(年度マスタ!$K$4&amp;"_"&amp;$AG19,データシート1!$A:$BT,MATCH("ab_"&amp;AL$2,データシート1!$A$1:$BT$1,0),0)</f>
        <v>124181</v>
      </c>
      <c r="AM19" s="78">
        <f>VLOOKUP(年度マスタ!$K$4&amp;"_"&amp;$AG19,データシート1!$A:$BT,MATCH("ab_"&amp;AM$2,データシート1!$A$1:$BT$1,0),0)</f>
        <v>31076</v>
      </c>
      <c r="AN19" s="78">
        <f>VLOOKUP(年度マスタ!$K$4&amp;"_"&amp;$AG19,データシート1!$A:$BT,MATCH("ab_"&amp;AN$2,データシート1!$A$1:$BT$1,0),0)</f>
        <v>10493</v>
      </c>
      <c r="AO19" s="78">
        <f>VLOOKUP(年度マスタ!$K$4&amp;"_"&amp;$AG19,データシート1!$A:$BT,MATCH("ab_"&amp;AO$2,データシート1!$A$1:$BT$1,0),0)</f>
        <v>203709</v>
      </c>
      <c r="AP19" s="78">
        <f>VLOOKUP(年度マスタ!$K$4&amp;"_"&amp;$AG19,データシート1!$A:$BT,MATCH("ab_"&amp;AP$2,データシート1!$A$1:$BT$1,0),0)</f>
        <v>0</v>
      </c>
      <c r="AQ19" s="954">
        <f>VLOOKUP(年度マスタ!$K$4&amp;"_"&amp;$AG19,データシート1!$A:$BT,MATCH("ab_"&amp;AQ$2,データシート1!$A$1:$BT$1,0),0)</f>
        <v>36.672460090987528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1386.4543000000001</v>
      </c>
      <c r="AI20" s="78">
        <f>VLOOKUP(年度マスタ!$K$4&amp;"_"&amp;$AG20,データシート1!$A:$BT,MATCH("ab_"&amp;AI$2,データシート1!$A$1:$BT$1,0),0)</f>
        <v>12256</v>
      </c>
      <c r="AJ20" s="78">
        <f>VLOOKUP(年度マスタ!$K$4&amp;"_"&amp;$AG20,データシート1!$A:$BT,MATCH("ab_"&amp;AJ$2,データシート1!$A$1:$BT$1,0),0)</f>
        <v>40</v>
      </c>
      <c r="AK20" s="78">
        <f>VLOOKUP(年度マスタ!$K$4&amp;"_"&amp;$AG20,データシート1!$A:$BT,MATCH("ab_"&amp;AK$2,データシート1!$A$1:$BT$1,0),0)</f>
        <v>210188</v>
      </c>
      <c r="AL20" s="78">
        <f>VLOOKUP(年度マスタ!$K$4&amp;"_"&amp;$AG20,データシート1!$A:$BT,MATCH("ab_"&amp;AL$2,データシート1!$A$1:$BT$1,0),0)</f>
        <v>128550</v>
      </c>
      <c r="AM20" s="78">
        <f>VLOOKUP(年度マスタ!$K$4&amp;"_"&amp;$AG20,データシート1!$A:$BT,MATCH("ab_"&amp;AM$2,データシート1!$A$1:$BT$1,0),0)</f>
        <v>31060</v>
      </c>
      <c r="AN20" s="78">
        <f>VLOOKUP(年度マスタ!$K$4&amp;"_"&amp;$AG20,データシート1!$A:$BT,MATCH("ab_"&amp;AN$2,データシート1!$A$1:$BT$1,0),0)</f>
        <v>10317</v>
      </c>
      <c r="AO20" s="78">
        <f>VLOOKUP(年度マスタ!$K$4&amp;"_"&amp;$AG20,データシート1!$A:$BT,MATCH("ab_"&amp;AO$2,データシート1!$A$1:$BT$1,0),0)</f>
        <v>207479</v>
      </c>
      <c r="AP20" s="78">
        <f>VLOOKUP(年度マスタ!$K$4&amp;"_"&amp;$AG20,データシート1!$A:$BT,MATCH("ab_"&amp;AP$2,データシート1!$A$1:$BT$1,0),0)</f>
        <v>0</v>
      </c>
      <c r="AQ20" s="954">
        <f>VLOOKUP(年度マスタ!$K$4&amp;"_"&amp;$AG20,データシート1!$A:$BT,MATCH("ab_"&amp;AQ$2,データシート1!$A$1:$BT$1,0),0)</f>
        <v>32.929027825100981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台東区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13106</v>
      </c>
      <c r="BF13" s="70" t="str">
        <f>年度マスタ!K4</f>
        <v>13106</v>
      </c>
      <c r="BG13" s="70" t="str">
        <f>年度マスタ!K4</f>
        <v>13106</v>
      </c>
      <c r="BH13" s="278" t="s">
        <v>195</v>
      </c>
      <c r="BI13" s="278" t="s">
        <v>195</v>
      </c>
      <c r="BJ13" s="278" t="s">
        <v>195</v>
      </c>
      <c r="BK13" s="278" t="str">
        <f>年度マスタ!K4</f>
        <v>13106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台東区</v>
      </c>
      <c r="BF14" s="70" t="str">
        <f>AP2</f>
        <v>台東区</v>
      </c>
      <c r="BG14" s="70" t="str">
        <f>AP2</f>
        <v>台東区</v>
      </c>
      <c r="BH14" s="70" t="s">
        <v>205</v>
      </c>
      <c r="BI14" s="70" t="s">
        <v>205</v>
      </c>
      <c r="BJ14" s="70" t="s">
        <v>205</v>
      </c>
      <c r="BK14" s="70" t="str">
        <f>AP2</f>
        <v>台東区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54.887999999999998</v>
      </c>
      <c r="AY17" s="165">
        <f>AX17</f>
        <v>54.887999999999998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76.408000000000001</v>
      </c>
      <c r="G21" s="877">
        <f t="shared" ref="G21:O21" si="5">SUM(G22,G26,G27,G28)</f>
        <v>85.048999999999992</v>
      </c>
      <c r="H21" s="877">
        <f t="shared" si="5"/>
        <v>77.068999999999988</v>
      </c>
      <c r="I21" s="877">
        <f t="shared" si="5"/>
        <v>79.899000000000001</v>
      </c>
      <c r="J21" s="877">
        <f t="shared" si="5"/>
        <v>74.74799999999999</v>
      </c>
      <c r="K21" s="877">
        <f t="shared" si="5"/>
        <v>67.234999999999999</v>
      </c>
      <c r="L21" s="877">
        <f t="shared" si="5"/>
        <v>65.204000000000008</v>
      </c>
      <c r="M21" s="877">
        <f t="shared" si="5"/>
        <v>67.381</v>
      </c>
      <c r="N21" s="877">
        <f t="shared" si="5"/>
        <v>65.977000000000004</v>
      </c>
      <c r="O21" s="877">
        <f t="shared" si="5"/>
        <v>55.44700000000001</v>
      </c>
      <c r="P21" s="878">
        <f>SUM(P22,P26,P27,P28)</f>
        <v>54.887999999999998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2.3090000000000002</v>
      </c>
      <c r="H22" s="879">
        <f t="shared" si="6"/>
        <v>2.6339999999999999</v>
      </c>
      <c r="I22" s="879">
        <f t="shared" si="6"/>
        <v>2.8079999999999998</v>
      </c>
      <c r="J22" s="879">
        <f t="shared" si="6"/>
        <v>2.4420000000000002</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54.887999999999998</v>
      </c>
      <c r="AY22" s="165">
        <f>AX22</f>
        <v>54.887999999999998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2.3090000000000002</v>
      </c>
      <c r="H23" s="881">
        <f>IFERROR(VLOOKUP(年度マスタ!$K$4&amp;"_"&amp;H$20,データシート1!$A:$BU,MATCH("ba_"&amp;$E23,データシート1!$A$1:$BU$1,0),0),0)</f>
        <v>2.6339999999999999</v>
      </c>
      <c r="I23" s="881">
        <f>IFERROR(VLOOKUP(年度マスタ!$K$4&amp;"_"&amp;I$20,データシート1!$A:$BU,MATCH("ba_"&amp;$E23,データシート1!$A$1:$BU$1,0),0),0)</f>
        <v>2.8079999999999998</v>
      </c>
      <c r="J23" s="881">
        <f>IFERROR(VLOOKUP(年度マスタ!$K$4&amp;"_"&amp;J$20,データシート1!$A:$BU,MATCH("ba_"&amp;$E23,データシート1!$A$1:$BU$1,0),0),0)</f>
        <v>2.4420000000000002</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1088.1966111977324</v>
      </c>
      <c r="AG24" s="877">
        <f t="shared" ref="AG24:AP24" si="11">AG25+AG29</f>
        <v>1095.6399418269364</v>
      </c>
      <c r="AH24" s="877">
        <f t="shared" si="11"/>
        <v>1158.7527924190476</v>
      </c>
      <c r="AI24" s="877">
        <f t="shared" si="11"/>
        <v>1021.8076433277739</v>
      </c>
      <c r="AJ24" s="877">
        <f t="shared" si="11"/>
        <v>1106.8691726421039</v>
      </c>
      <c r="AK24" s="877">
        <f t="shared" si="11"/>
        <v>847.41546760433732</v>
      </c>
      <c r="AL24" s="877">
        <f t="shared" si="11"/>
        <v>843.69627064895201</v>
      </c>
      <c r="AM24" s="877">
        <f t="shared" si="11"/>
        <v>833.67400591561602</v>
      </c>
      <c r="AN24" s="877">
        <f t="shared" si="11"/>
        <v>805.10472425960052</v>
      </c>
      <c r="AO24" s="877">
        <f t="shared" si="11"/>
        <v>708.97710258407801</v>
      </c>
      <c r="AP24" s="878">
        <f t="shared" si="11"/>
        <v>797.07643444853647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127.77684648409765</v>
      </c>
      <c r="AG25" s="879">
        <f>①CO2排出量の現状把握!AA35</f>
        <v>84.400580506853274</v>
      </c>
      <c r="AH25" s="879">
        <f>①CO2排出量の現状把握!AB35</f>
        <v>82.774504069919658</v>
      </c>
      <c r="AI25" s="879">
        <f>①CO2排出量の現状把握!AC35</f>
        <v>72.091035850744262</v>
      </c>
      <c r="AJ25" s="879">
        <f>①CO2排出量の現状把握!AD35</f>
        <v>96.42824611374391</v>
      </c>
      <c r="AK25" s="879">
        <f>①CO2排出量の現状把握!AE35</f>
        <v>69.115442766478324</v>
      </c>
      <c r="AL25" s="879">
        <f>①CO2排出量の現状把握!AF35</f>
        <v>62.864609825940207</v>
      </c>
      <c r="AM25" s="879">
        <f>①CO2排出量の現状把握!AG35</f>
        <v>58.796174095986608</v>
      </c>
      <c r="AN25" s="879">
        <f>①CO2排出量の現状把握!AH35</f>
        <v>55.375880236570005</v>
      </c>
      <c r="AO25" s="879">
        <f>①CO2排出量の現状把握!AI35</f>
        <v>61.99403571387181</v>
      </c>
      <c r="AP25" s="880">
        <f>①CO2排出量の現状把握!AJ35</f>
        <v>89.424447428282846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76.408000000000001</v>
      </c>
      <c r="G26" s="879">
        <f>IFERROR(VLOOKUP(年度マスタ!$K$4&amp;"_"&amp;G$20,データシート1!$A:$BU,MATCH("ba_"&amp;$D26,データシート1!$A$1:$BU$1,0),0),0)</f>
        <v>82.74</v>
      </c>
      <c r="H26" s="879">
        <f>IFERROR(VLOOKUP(年度マスタ!$K$4&amp;"_"&amp;H$20,データシート1!$A:$BU,MATCH("ba_"&amp;$D26,データシート1!$A$1:$BU$1,0),0),0)</f>
        <v>74.434999999999988</v>
      </c>
      <c r="I26" s="879">
        <f>IFERROR(VLOOKUP(年度マスタ!$K$4&amp;"_"&amp;I$20,データシート1!$A:$BU,MATCH("ba_"&amp;$D26,データシート1!$A$1:$BU$1,0),0),0)</f>
        <v>77.091000000000008</v>
      </c>
      <c r="J26" s="879">
        <f>IFERROR(VLOOKUP(年度マスタ!$K$4&amp;"_"&amp;J$20,データシート1!$A:$BU,MATCH("ba_"&amp;$D26,データシート1!$A$1:$BU$1,0),0),0)</f>
        <v>72.305999999999997</v>
      </c>
      <c r="K26" s="879">
        <f>IFERROR(VLOOKUP(年度マスタ!$K$4&amp;"_"&amp;K$20,データシート1!$A:$BU,MATCH("ba_"&amp;$D26,データシート1!$A$1:$BU$1,0),0),0)</f>
        <v>67.234999999999999</v>
      </c>
      <c r="L26" s="879">
        <f>IFERROR(VLOOKUP(年度マスタ!$K$4&amp;"_"&amp;L$20,データシート1!$A:$BU,MATCH("ba_"&amp;$D26,データシート1!$A$1:$BU$1,0),0),0)</f>
        <v>65.204000000000008</v>
      </c>
      <c r="M26" s="879">
        <f>IFERROR(VLOOKUP(年度マスタ!$K$4&amp;"_"&amp;M$20,データシート1!$A:$BU,MATCH("ba_"&amp;$D26,データシート1!$A$1:$BU$1,0),0),0)</f>
        <v>67.381</v>
      </c>
      <c r="N26" s="879">
        <f>IFERROR(VLOOKUP(年度マスタ!$K$4&amp;"_"&amp;N$20,データシート1!$A:$BU,MATCH("ba_"&amp;$D26,データシート1!$A$1:$BU$1,0),0),0)</f>
        <v>65.977000000000004</v>
      </c>
      <c r="O26" s="879">
        <f>IFERROR(VLOOKUP(年度マスタ!$K$4&amp;"_"&amp;O$20,データシート1!$A:$BU,MATCH("ba_"&amp;$D26,データシート1!$A$1:$BU$1,0),0),0)</f>
        <v>55.44700000000001</v>
      </c>
      <c r="P26" s="880">
        <f>IFERROR(VLOOKUP(年度マスタ!$K$4&amp;"_"&amp;P$20,データシート1!$A:$BU,MATCH("ba_"&amp;$D26,データシート1!$A$1:$BU$1,0),0),0)</f>
        <v>54.887999999999998</v>
      </c>
      <c r="Z26" s="273"/>
      <c r="AB26" s="272"/>
      <c r="AC26" s="522"/>
      <c r="AD26" s="410"/>
      <c r="AE26" s="409" t="s">
        <v>184</v>
      </c>
      <c r="AF26" s="881">
        <f>①CO2排出量の現状把握!Z36</f>
        <v>99.846473613565536</v>
      </c>
      <c r="AG26" s="881">
        <f>①CO2排出量の現状把握!AA36</f>
        <v>56.844596908703018</v>
      </c>
      <c r="AH26" s="881">
        <f>①CO2排出量の現状把握!AB36</f>
        <v>58.94346241432897</v>
      </c>
      <c r="AI26" s="881">
        <f>①CO2排出量の現状把握!AC36</f>
        <v>49.124717567237568</v>
      </c>
      <c r="AJ26" s="881">
        <f>①CO2排出量の現状把握!AD36</f>
        <v>71.954681470491124</v>
      </c>
      <c r="AK26" s="881">
        <f>①CO2排出量の現状把握!AE36</f>
        <v>43.874846973780201</v>
      </c>
      <c r="AL26" s="881">
        <f>①CO2排出量の現状把握!AF36</f>
        <v>37.117609385350612</v>
      </c>
      <c r="AM26" s="881">
        <f>①CO2排出量の現状把握!AG36</f>
        <v>34.592567355032429</v>
      </c>
      <c r="AN26" s="881">
        <f>①CO2排出量の現状把握!AH36</f>
        <v>33.426834859353825</v>
      </c>
      <c r="AO26" s="881">
        <f>①CO2排出量の現状把握!AI36</f>
        <v>35.664671012743568</v>
      </c>
      <c r="AP26" s="882">
        <f>①CO2排出量の現状把握!AJ36</f>
        <v>59.491612288766923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26.64932433046101</v>
      </c>
      <c r="AG27" s="881">
        <f>①CO2排出量の現状把握!AA37</f>
        <v>26.287678118233622</v>
      </c>
      <c r="AH27" s="881">
        <f>①CO2排出量の現状把握!AB37</f>
        <v>22.668608104278551</v>
      </c>
      <c r="AI27" s="881">
        <f>①CO2排出量の現状把握!AC37</f>
        <v>22.700838345154668</v>
      </c>
      <c r="AJ27" s="881">
        <f>①CO2排出量の現状把握!AD37</f>
        <v>24.142650945064251</v>
      </c>
      <c r="AK27" s="881">
        <f>①CO2排出量の現状把握!AE37</f>
        <v>24.866649026995617</v>
      </c>
      <c r="AL27" s="881">
        <f>①CO2排出量の現状把握!AF37</f>
        <v>25.439018562550093</v>
      </c>
      <c r="AM27" s="881">
        <f>①CO2排出量の現状把握!AG37</f>
        <v>23.91578842436433</v>
      </c>
      <c r="AN27" s="881">
        <f>①CO2排出量の現状把握!AH37</f>
        <v>21.657215586769222</v>
      </c>
      <c r="AO27" s="881">
        <f>①CO2排出量の現状把握!AI37</f>
        <v>23.159873547387225</v>
      </c>
      <c r="AP27" s="882">
        <f>①CO2排出量の現状把握!AJ37</f>
        <v>26.52607130104338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1.2810485400710909</v>
      </c>
      <c r="AG28" s="881">
        <f>①CO2排出量の現状把握!AA38</f>
        <v>1.268305479916638</v>
      </c>
      <c r="AH28" s="881">
        <f>①CO2排出量の現状把握!AB38</f>
        <v>1.162433551312134</v>
      </c>
      <c r="AI28" s="881">
        <f>①CO2排出量の現状把握!AC38</f>
        <v>0.26547993835203171</v>
      </c>
      <c r="AJ28" s="881">
        <f>①CO2排出量の現状把握!AD38</f>
        <v>0.33091369818854072</v>
      </c>
      <c r="AK28" s="881">
        <f>①CO2排出量の現状把握!AE38</f>
        <v>0.37394676570250651</v>
      </c>
      <c r="AL28" s="881">
        <f>①CO2排出量の現状把握!AF38</f>
        <v>0.30798187803950083</v>
      </c>
      <c r="AM28" s="881">
        <f>①CO2排出量の現状把握!AG38</f>
        <v>0.28781831658984969</v>
      </c>
      <c r="AN28" s="881">
        <f>①CO2排出量の現状把握!AH38</f>
        <v>0.29182979044696294</v>
      </c>
      <c r="AO28" s="881">
        <f>①CO2排出量の現状把握!AI38</f>
        <v>3.1694911537410211</v>
      </c>
      <c r="AP28" s="882">
        <f>①CO2排出量の現状把握!AJ38</f>
        <v>3.4067638384725472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960.41976471363478</v>
      </c>
      <c r="AG29" s="883">
        <f>①CO2排出量の現状把握!AA39</f>
        <v>1011.239361320083</v>
      </c>
      <c r="AH29" s="883">
        <f>①CO2排出量の現状把握!AB39</f>
        <v>1075.978288349128</v>
      </c>
      <c r="AI29" s="883">
        <f>①CO2排出量の現状把握!AC39</f>
        <v>949.7166074770297</v>
      </c>
      <c r="AJ29" s="883">
        <f>①CO2排出量の現状把握!AD39</f>
        <v>1010.44092652836</v>
      </c>
      <c r="AK29" s="883">
        <f>①CO2排出量の現状把握!AE39</f>
        <v>778.30002483785904</v>
      </c>
      <c r="AL29" s="883">
        <f>①CO2排出量の現状把握!AF39</f>
        <v>780.83166082301182</v>
      </c>
      <c r="AM29" s="883">
        <f>①CO2排出量の現状把握!AG39</f>
        <v>774.87783181962936</v>
      </c>
      <c r="AN29" s="883">
        <f>①CO2排出量の現状把握!AH39</f>
        <v>749.72884402303055</v>
      </c>
      <c r="AO29" s="883">
        <f>①CO2排出量の現状把握!AI39</f>
        <v>646.98306687020624</v>
      </c>
      <c r="AP29" s="884">
        <f>①CO2排出量の現状把握!AJ39</f>
        <v>707.65198702025361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7.0215252660914759E-2</v>
      </c>
      <c r="AG32" s="461">
        <f t="shared" si="16"/>
        <v>7.7624953922530548E-2</v>
      </c>
      <c r="AH32" s="461">
        <f t="shared" si="16"/>
        <v>6.6510303581757413E-2</v>
      </c>
      <c r="AI32" s="461">
        <f t="shared" si="16"/>
        <v>7.8193777979374657E-2</v>
      </c>
      <c r="AJ32" s="461">
        <f t="shared" si="16"/>
        <v>6.7531016173822997E-2</v>
      </c>
      <c r="AK32" s="461">
        <f t="shared" si="16"/>
        <v>7.9341247086361144E-2</v>
      </c>
      <c r="AL32" s="461">
        <f t="shared" si="16"/>
        <v>7.7283736183693899E-2</v>
      </c>
      <c r="AM32" s="461">
        <f t="shared" si="16"/>
        <v>8.082415851025139E-2</v>
      </c>
      <c r="AN32" s="461">
        <f t="shared" si="16"/>
        <v>8.1948345366715511E-2</v>
      </c>
      <c r="AO32" s="461">
        <f t="shared" si="16"/>
        <v>7.8207039124263564E-2</v>
      </c>
      <c r="AP32" s="461">
        <f t="shared" si="16"/>
        <v>6.8861651941792362E-2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2.7357631738237995E-2</v>
      </c>
      <c r="AH33" s="458">
        <f t="shared" si="17"/>
        <v>3.1821392705355972E-2</v>
      </c>
      <c r="AI33" s="458">
        <f t="shared" si="17"/>
        <v>3.8950751183734172E-2</v>
      </c>
      <c r="AJ33" s="458">
        <f t="shared" si="17"/>
        <v>2.5324529880171098E-2</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4.0619515759931224E-2</v>
      </c>
      <c r="AH34" s="459">
        <f t="shared" si="18"/>
        <v>4.4686889641550522E-2</v>
      </c>
      <c r="AI34" s="459">
        <f t="shared" si="18"/>
        <v>5.7160633975282565E-2</v>
      </c>
      <c r="AJ34" s="459">
        <f t="shared" si="18"/>
        <v>3.3938028076762085E-2</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7.9556880030246274E-2</v>
      </c>
      <c r="AG37" s="460">
        <f t="shared" ref="AG37:AP37" si="21">IFERROR(IF(G26/AG29&gt;1,1,G26/AG29),0)</f>
        <v>8.1820391061509193E-2</v>
      </c>
      <c r="AH37" s="460">
        <f t="shared" si="21"/>
        <v>6.9178905193529053E-2</v>
      </c>
      <c r="AI37" s="460">
        <f t="shared" si="21"/>
        <v>8.1172635492598316E-2</v>
      </c>
      <c r="AJ37" s="460">
        <f t="shared" si="21"/>
        <v>7.1558859208550263E-2</v>
      </c>
      <c r="AK37" s="460">
        <f t="shared" si="21"/>
        <v>8.638699454494668E-2</v>
      </c>
      <c r="AL37" s="460">
        <f t="shared" si="21"/>
        <v>8.3505835215843732E-2</v>
      </c>
      <c r="AM37" s="460">
        <f t="shared" si="21"/>
        <v>8.695693338106035E-2</v>
      </c>
      <c r="AN37" s="460">
        <f t="shared" si="21"/>
        <v>8.8001149383514041E-2</v>
      </c>
      <c r="AO37" s="460">
        <f t="shared" si="21"/>
        <v>8.5700851906721456E-2</v>
      </c>
      <c r="AP37" s="460">
        <f t="shared" si="21"/>
        <v>7.7563549607370857E-2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20.274000000000001</v>
      </c>
      <c r="BG41" s="952">
        <f t="shared" si="22"/>
        <v>10.137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1.1964928181713341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10.013</v>
      </c>
      <c r="BG43" s="952">
        <f t="shared" si="22"/>
        <v>3.3376666666666668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0.81006643950905877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6.181</v>
      </c>
      <c r="BG45" s="952">
        <f t="shared" si="22"/>
        <v>3.0905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0.57301652759849042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4.2770000000000001</v>
      </c>
      <c r="BG47" s="952">
        <f t="shared" si="22"/>
        <v>4.2770000000000001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0.91143758099981886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14.143000000000001</v>
      </c>
      <c r="BG49" s="952">
        <f t="shared" si="22"/>
        <v>3.5357500000000002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0.41403532478336552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76.408000000000001</v>
      </c>
      <c r="G55" s="885">
        <f t="shared" ref="G55:P55" si="32">SUM(G56,G57,G60,G61,G62,G63,G64,G65,)</f>
        <v>85.049000000000007</v>
      </c>
      <c r="H55" s="885">
        <f t="shared" si="32"/>
        <v>77.069000000000003</v>
      </c>
      <c r="I55" s="885">
        <f t="shared" si="32"/>
        <v>79.899000000000001</v>
      </c>
      <c r="J55" s="885">
        <f t="shared" si="32"/>
        <v>74.748000000000005</v>
      </c>
      <c r="K55" s="885">
        <f t="shared" si="32"/>
        <v>67.234999999999999</v>
      </c>
      <c r="L55" s="885">
        <f t="shared" si="32"/>
        <v>65.203999999999994</v>
      </c>
      <c r="M55" s="885">
        <f t="shared" si="32"/>
        <v>67.381</v>
      </c>
      <c r="N55" s="885">
        <f t="shared" si="32"/>
        <v>65.977000000000004</v>
      </c>
      <c r="O55" s="885">
        <f t="shared" si="32"/>
        <v>55.447000000000003</v>
      </c>
      <c r="P55" s="886">
        <f t="shared" si="32"/>
        <v>54.887999999999998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76.408000000000001</v>
      </c>
      <c r="G56" s="887">
        <f>IFERROR(VLOOKUP(年度マスタ!$K$4&amp;"_"&amp;G$54,データシート1!$A:$CE,MATCH("bc_"&amp;$C56,データシート1!$A$1:$CE$1,0),0),0)</f>
        <v>85.049000000000007</v>
      </c>
      <c r="H56" s="887">
        <f>IFERROR(VLOOKUP(年度マスタ!$K$4&amp;"_"&amp;H$54,データシート1!$A:$CE,MATCH("bc_"&amp;$C56,データシート1!$A$1:$CE$1,0),0),0)</f>
        <v>77.069000000000003</v>
      </c>
      <c r="I56" s="887">
        <f>IFERROR(VLOOKUP(年度マスタ!$K$4&amp;"_"&amp;I$54,データシート1!$A:$CE,MATCH("bc_"&amp;$C56,データシート1!$A$1:$CE$1,0),0),0)</f>
        <v>79.899000000000001</v>
      </c>
      <c r="J56" s="887">
        <f>IFERROR(VLOOKUP(年度マスタ!$K$4&amp;"_"&amp;J$54,データシート1!$A:$CE,MATCH("bc_"&amp;$C56,データシート1!$A$1:$CE$1,0),0),0)</f>
        <v>74.748000000000005</v>
      </c>
      <c r="K56" s="887">
        <f>IFERROR(VLOOKUP(年度マスタ!$K$4&amp;"_"&amp;K$54,データシート1!$A:$CE,MATCH("bc_"&amp;$C56,データシート1!$A$1:$CE$1,0),0),0)</f>
        <v>67.234999999999999</v>
      </c>
      <c r="L56" s="887">
        <f>IFERROR(VLOOKUP(年度マスタ!$K$4&amp;"_"&amp;L$54,データシート1!$A:$CE,MATCH("bc_"&amp;$C56,データシート1!$A$1:$CE$1,0),0),0)</f>
        <v>65.203999999999994</v>
      </c>
      <c r="M56" s="887">
        <f>IFERROR(VLOOKUP(年度マスタ!$K$4&amp;"_"&amp;M$54,データシート1!$A:$CE,MATCH("bc_"&amp;$C56,データシート1!$A$1:$CE$1,0),0),0)</f>
        <v>67.381</v>
      </c>
      <c r="N56" s="887">
        <f>IFERROR(VLOOKUP(年度マスタ!$K$4&amp;"_"&amp;N$54,データシート1!$A:$CE,MATCH("bc_"&amp;$C56,データシート1!$A$1:$CE$1,0),0),0)</f>
        <v>65.977000000000004</v>
      </c>
      <c r="O56" s="887">
        <f>IFERROR(VLOOKUP(年度マスタ!$K$4&amp;"_"&amp;O$54,データシート1!$A:$CE,MATCH("bc_"&amp;$C56,データシート1!$A$1:$CE$1,0),0),0)</f>
        <v>55.447000000000003</v>
      </c>
      <c r="P56" s="888">
        <f>IFERROR(VLOOKUP(年度マスタ!$K$4&amp;"_"&amp;P$54,データシート1!$A:$CE,MATCH("bc_"&amp;$C56,データシート1!$A$1:$CE$1,0),0),0)</f>
        <v>54.887999999999998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台東区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1081.5999999999999</v>
      </c>
      <c r="K6" s="619">
        <f>VLOOKUP(年度マスタ!$K$4&amp;"_"&amp;K$5,データシート1!$A:$BT,MATCH("cb_"&amp;$G6,データシート1!$A$1:$BT$1,0),0)</f>
        <v>1166.4000000000001</v>
      </c>
      <c r="L6" s="619">
        <f>VLOOKUP(年度マスタ!$K$4&amp;"_"&amp;L$5,データシート1!$A:$BT,MATCH("cb_"&amp;$G6,データシート1!$A$1:$BT$1,0),0)</f>
        <v>1225.0999999999999</v>
      </c>
      <c r="M6" s="619">
        <f>VLOOKUP(年度マスタ!$K$4&amp;"_"&amp;M$5,データシート1!$A:$BT,MATCH("cb_"&amp;$G6,データシート1!$A$1:$BT$1,0),0)</f>
        <v>1267.4000000000001</v>
      </c>
      <c r="N6" s="619">
        <f>VLOOKUP(年度マスタ!$K$4&amp;"_"&amp;N$5,データシート1!$A:$BT,MATCH("cb_"&amp;$G6,データシート1!$A$1:$BT$1,0),0)</f>
        <v>1374</v>
      </c>
      <c r="O6" s="619">
        <f>VLOOKUP(年度マスタ!$K$4&amp;"_"&amp;O$5,データシート1!$A:$BT,MATCH("cb_"&amp;$G6,データシート1!$A$1:$BT$1,0),0)</f>
        <v>1481.6</v>
      </c>
      <c r="P6" s="619">
        <f>VLOOKUP(年度マスタ!$K$4&amp;"_"&amp;P$5,データシート1!$A:$BT,MATCH("cb_"&amp;$G6,データシート1!$A$1:$BT$1,0),0)</f>
        <v>1533.6</v>
      </c>
      <c r="Q6" s="619">
        <f>VLOOKUP(年度マスタ!$K$4&amp;"_"&amp;Q$5,データシート1!$A:$BT,MATCH("cb_"&amp;$G6,データシート1!$A$1:$BT$1,0),0)</f>
        <v>1617.400000000001</v>
      </c>
      <c r="R6" s="633">
        <f>VLOOKUP(年度マスタ!$K$4&amp;"_"&amp;R$5,データシート1!$A:$BT,MATCH("cb_"&amp;$G6,データシート1!$A$1:$BT$1,0),0)</f>
        <v>1737.8000000000006</v>
      </c>
      <c r="S6" s="568"/>
      <c r="T6" s="190"/>
      <c r="U6" s="581"/>
      <c r="V6" s="195"/>
      <c r="W6" s="195"/>
      <c r="X6" s="195"/>
      <c r="Y6" s="196" t="s">
        <v>372</v>
      </c>
      <c r="Z6" s="663" t="s">
        <v>373</v>
      </c>
      <c r="AA6" s="663"/>
      <c r="AB6" s="663"/>
      <c r="AC6" s="664">
        <f>SUM(AC7:AC8)</f>
        <v>220038</v>
      </c>
      <c r="AD6" s="664">
        <f>SUM(AD7:AD8)</f>
        <v>292698.57400000002</v>
      </c>
      <c r="AE6" s="665">
        <f>$AD6*3600/100000000</f>
        <v>10.537148664000002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95.9</v>
      </c>
      <c r="K7" s="617">
        <f>VLOOKUP(年度マスタ!$K$4&amp;"_"&amp;K$5,データシート1!$A:$BT,MATCH("cb_"&amp;$G7,データシート1!$A$1:$BT$1,0),0)</f>
        <v>151.5</v>
      </c>
      <c r="L7" s="617">
        <f>VLOOKUP(年度マスタ!$K$4&amp;"_"&amp;L$5,データシート1!$A:$BT,MATCH("cb_"&amp;$G7,データシート1!$A$1:$BT$1,0),0)</f>
        <v>151.5</v>
      </c>
      <c r="M7" s="617">
        <f>VLOOKUP(年度マスタ!$K$4&amp;"_"&amp;M$5,データシート1!$A:$BT,MATCH("cb_"&amp;$G7,データシート1!$A$1:$BT$1,0),0)</f>
        <v>174.5</v>
      </c>
      <c r="N7" s="617">
        <f>VLOOKUP(年度マスタ!$K$4&amp;"_"&amp;N$5,データシート1!$A:$BT,MATCH("cb_"&amp;$G7,データシート1!$A$1:$BT$1,0),0)</f>
        <v>194.3</v>
      </c>
      <c r="O7" s="617">
        <f>VLOOKUP(年度マスタ!$K$4&amp;"_"&amp;O$5,データシート1!$A:$BT,MATCH("cb_"&amp;$G7,データシート1!$A$1:$BT$1,0),0)</f>
        <v>194.3</v>
      </c>
      <c r="P7" s="617">
        <f>VLOOKUP(年度マスタ!$K$4&amp;"_"&amp;P$5,データシート1!$A:$BT,MATCH("cb_"&amp;$G7,データシート1!$A$1:$BT$1,0),0)</f>
        <v>194.3</v>
      </c>
      <c r="Q7" s="617">
        <f>VLOOKUP(年度マスタ!$K$4&amp;"_"&amp;Q$5,データシート1!$A:$BT,MATCH("cb_"&amp;$G7,データシート1!$A$1:$BT$1,0),0)</f>
        <v>194.3</v>
      </c>
      <c r="R7" s="634">
        <f>VLOOKUP(年度マスタ!$K$4&amp;"_"&amp;R$5,データシート1!$A:$BT,MATCH("cb_"&amp;$G7,データシート1!$A$1:$BT$1,0),0)</f>
        <v>194.3</v>
      </c>
      <c r="S7" s="568"/>
      <c r="T7" s="190"/>
      <c r="U7" s="581"/>
      <c r="V7" s="195"/>
      <c r="W7" s="195"/>
      <c r="X7" s="195"/>
      <c r="Y7" s="196" t="s">
        <v>375</v>
      </c>
      <c r="Z7" s="212" t="s">
        <v>376</v>
      </c>
      <c r="AA7" s="212"/>
      <c r="AB7" s="212"/>
      <c r="AC7" s="1022">
        <f>VLOOKUP(年度マスタ!$K$4&amp;"_"&amp;年度マスタ!$K$9,データシート3!A:AB,MATCH("ea_"&amp;$Y7&amp;"_設備",データシート3!$A$1:$AB$1,0),0)</f>
        <v>220038</v>
      </c>
      <c r="AD7" s="1022">
        <f>VLOOKUP(年度マスタ!$K$4&amp;"_"&amp;年度マスタ!$K$9,データシート3!A:AB,MATCH("ea_"&amp;$Y7&amp;"_年間発電",データシート3!$A$1:$AB$1,0),0)/10^3</f>
        <v>292698.57400000002</v>
      </c>
      <c r="AE7" s="554">
        <f t="shared" ref="AE7:AE16" si="0">$AD7*3600/100000000</f>
        <v>10.537148664000002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1177.5</v>
      </c>
      <c r="K12" s="651">
        <f t="shared" ref="K12:Q12" si="1">SUM(K6:K11)</f>
        <v>1317.9</v>
      </c>
      <c r="L12" s="651">
        <f t="shared" si="1"/>
        <v>1376.6</v>
      </c>
      <c r="M12" s="651">
        <f t="shared" si="1"/>
        <v>1441.9</v>
      </c>
      <c r="N12" s="651">
        <f t="shared" si="1"/>
        <v>1568.3</v>
      </c>
      <c r="O12" s="651">
        <f t="shared" si="1"/>
        <v>1675.8999999999999</v>
      </c>
      <c r="P12" s="651">
        <f t="shared" si="1"/>
        <v>1727.8999999999999</v>
      </c>
      <c r="Q12" s="651">
        <f t="shared" si="1"/>
        <v>1811.700000000001</v>
      </c>
      <c r="R12" s="652">
        <f t="shared" ref="R12" si="2">SUM(R6:R11)</f>
        <v>1932.1000000000006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v>
      </c>
      <c r="AD13" s="666">
        <f>SUM(AD14:AD16)</f>
        <v>102.282</v>
      </c>
      <c r="AE13" s="667">
        <f t="shared" si="0"/>
        <v>3.6821520000000002E-3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17</v>
      </c>
      <c r="AD16" s="1022">
        <f>VLOOKUP(年度マスタ!$K$4&amp;"_"&amp;年度マスタ!$K$9,データシート3!A:AB,MATCH("ea_"&amp;$Y16&amp;"_年間発電",データシート3!$A$1:$AB$1,0),0)/10^3</f>
        <v>102.282</v>
      </c>
      <c r="AE16" s="554">
        <f t="shared" si="0"/>
        <v>3.6821520000000002E-3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7.6714013899999998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55.6402997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1298.0497919999998</v>
      </c>
      <c r="K19" s="615">
        <f>K6*別紙!$C5/100*別紙!$E5/10^3</f>
        <v>1399.8199679999998</v>
      </c>
      <c r="L19" s="615">
        <f>L6*別紙!$C5/100*別紙!$E5/10^3</f>
        <v>1470.2670119999998</v>
      </c>
      <c r="M19" s="615">
        <f>M6*別紙!$C5/100*別紙!$E5/10^3</f>
        <v>1521.0320879999999</v>
      </c>
      <c r="N19" s="615">
        <f>N6*別紙!$C5/100*別紙!$E5/10^3</f>
        <v>1648.96488</v>
      </c>
      <c r="O19" s="615">
        <f>O6*別紙!$C5/100*別紙!$E5/10^3</f>
        <v>1778.0977919999998</v>
      </c>
      <c r="P19" s="615">
        <f>P6*別紙!$C5/100*別紙!$E5/10^3</f>
        <v>1840.5040319999996</v>
      </c>
      <c r="Q19" s="615">
        <f>Q6*別紙!$C5/100*別紙!$E5/10^3</f>
        <v>1941.074088000001</v>
      </c>
      <c r="R19" s="639">
        <f>R6*別紙!$C5/100*別紙!$E5/10^3</f>
        <v>2085.5685360000007</v>
      </c>
      <c r="S19" s="572"/>
      <c r="T19" s="191"/>
      <c r="U19" s="588"/>
      <c r="W19" s="201"/>
      <c r="X19" s="201"/>
      <c r="Y19" s="173"/>
      <c r="Z19" s="628" t="s">
        <v>389</v>
      </c>
      <c r="AA19" s="671"/>
      <c r="AB19" s="672"/>
      <c r="AC19" s="673">
        <f>SUM($AC$6,$AC$9,$AC$10,$AC$13)</f>
        <v>220055</v>
      </c>
      <c r="AD19" s="673">
        <f>SUM($AD$6,$AD$9,$AD$10,$AD$13)</f>
        <v>292800.85600000003</v>
      </c>
      <c r="AE19" s="674">
        <f>SUM($AE$6,$AE$9,$AE$10,$AE$13,$AE$17,$AE$18)</f>
        <v>73.852531905999996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126.85268400000002</v>
      </c>
      <c r="K20" s="617">
        <f>K7*別紙!$C6/100*別紙!$E6/10^3</f>
        <v>200.39814000000001</v>
      </c>
      <c r="L20" s="617">
        <f>L7*別紙!$C6/100*別紙!$E6/10^3</f>
        <v>200.39814000000001</v>
      </c>
      <c r="M20" s="617">
        <f>M7*別紙!$C6/100*別紙!$E6/10^3</f>
        <v>230.82162</v>
      </c>
      <c r="N20" s="617">
        <f>N7*別紙!$C6/100*別紙!$E6/10^3</f>
        <v>257.01226800000001</v>
      </c>
      <c r="O20" s="617">
        <f>O7*別紙!$C6/100*別紙!$E6/10^3</f>
        <v>257.01226800000001</v>
      </c>
      <c r="P20" s="617">
        <f>P7*別紙!$C6/100*別紙!$E6/10^3</f>
        <v>257.01226800000001</v>
      </c>
      <c r="Q20" s="617">
        <f>Q7*別紙!$C6/100*別紙!$E6/10^3</f>
        <v>257.01226800000001</v>
      </c>
      <c r="R20" s="634">
        <f>R7*別紙!$C6/100*別紙!$E6/10^3</f>
        <v>257.01226800000001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1424.9024759999998</v>
      </c>
      <c r="K25" s="657">
        <f t="shared" si="3"/>
        <v>1600.2181079999998</v>
      </c>
      <c r="L25" s="657">
        <f t="shared" si="3"/>
        <v>1670.6651519999998</v>
      </c>
      <c r="M25" s="657">
        <f t="shared" si="3"/>
        <v>1751.8537079999999</v>
      </c>
      <c r="N25" s="657">
        <f t="shared" si="3"/>
        <v>1905.9771479999999</v>
      </c>
      <c r="O25" s="657">
        <f t="shared" si="3"/>
        <v>2035.1100599999997</v>
      </c>
      <c r="P25" s="657">
        <f t="shared" si="3"/>
        <v>2097.5162999999998</v>
      </c>
      <c r="Q25" s="657">
        <f t="shared" si="3"/>
        <v>2198.0863560000012</v>
      </c>
      <c r="R25" s="658">
        <f t="shared" ref="R25" si="4">SUM(R19:R24)</f>
        <v>2342.5808040000006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1824121.9219432995</v>
      </c>
      <c r="K26" s="654">
        <f>(VLOOKUP(年度マスタ!$K$4&amp;"_"&amp;K$18,データシート1!$A:$BT,MATCH("da_合計",データシート1!$A$1:$BT$1,0),0))/10^3</f>
        <v>1713432.7606284688</v>
      </c>
      <c r="L26" s="654">
        <f>(VLOOKUP(年度マスタ!$K$4&amp;"_"&amp;L$18,データシート1!$A:$BT,MATCH("da_合計",データシート1!$A$1:$BT$1,0),0))/10^3</f>
        <v>1802112.4302712244</v>
      </c>
      <c r="M26" s="654">
        <f>(VLOOKUP(年度マスタ!$K$4&amp;"_"&amp;M$18,データシート1!$A:$BT,MATCH("da_合計",データシート1!$A$1:$BT$1,0),0))/10^3</f>
        <v>1722310.7665439418</v>
      </c>
      <c r="N26" s="654">
        <f>(VLOOKUP(年度マスタ!$K$4&amp;"_"&amp;N$18,データシート1!$A:$BT,MATCH("da_合計",データシート1!$A$1:$BT$1,0),0))/10^3</f>
        <v>1731366.0593416493</v>
      </c>
      <c r="O26" s="654">
        <f>(VLOOKUP(年度マスタ!$K$4&amp;"_"&amp;O$18,データシート1!$A:$BT,MATCH("da_合計",データシート1!$A$1:$BT$1,0),0))/10^3</f>
        <v>1604477.3471461923</v>
      </c>
      <c r="P26" s="654">
        <f>(VLOOKUP(年度マスタ!$K$4&amp;"_"&amp;P$18,データシート1!$A:$BT,MATCH("da_合計",データシート1!$A$1:$BT$1,0),0))/10^3</f>
        <v>1717698.4346172011</v>
      </c>
      <c r="Q26" s="654">
        <f>(VLOOKUP(年度マスタ!$K$4&amp;"_"&amp;Q$18,データシート1!$A:$BT,MATCH("da_合計",データシート1!$A$1:$BT$1,0),0))/10^3</f>
        <v>1728758.2666028184</v>
      </c>
      <c r="R26" s="655">
        <f>Q26</f>
        <v>1728758.2666028184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7.8114431873172298E-4</v>
      </c>
      <c r="K27" s="839">
        <f t="shared" ref="K27:P27" si="5">K25/K26</f>
        <v>9.3392524338863287E-4</v>
      </c>
      <c r="L27" s="839">
        <f t="shared" si="5"/>
        <v>9.2705933544254986E-4</v>
      </c>
      <c r="M27" s="839">
        <f t="shared" si="5"/>
        <v>1.017153084118112E-3</v>
      </c>
      <c r="N27" s="839">
        <f t="shared" si="5"/>
        <v>1.1008516296806387E-3</v>
      </c>
      <c r="O27" s="839">
        <f t="shared" si="5"/>
        <v>1.2683943862590228E-3</v>
      </c>
      <c r="P27" s="839">
        <f t="shared" si="5"/>
        <v>1.2211202256043525E-3</v>
      </c>
      <c r="Q27" s="839">
        <f>Q25/Q26</f>
        <v>1.2714827737711756E-3</v>
      </c>
      <c r="R27" s="840">
        <f>R25/R26</f>
        <v>1.3550655688856976E-3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1.3550655688856976E-3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0.16937061800744577</v>
      </c>
      <c r="AA52" s="173"/>
      <c r="AB52" s="678" t="s">
        <v>413</v>
      </c>
      <c r="AC52" s="679">
        <f>$AD6</f>
        <v>292698.57400000002</v>
      </c>
      <c r="AD52" s="680">
        <f>R19+R20</f>
        <v>2342.5808040000006</v>
      </c>
      <c r="AE52" s="681">
        <f t="shared" ref="AE52:AE54" si="6">IFERROR(AD52/AC52,"-")</f>
        <v>8.0033898764399185E-3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1435957.4106028182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297</v>
      </c>
      <c r="AK54" s="443">
        <f>VLOOKUP(年度マスタ!$K$4&amp;"_"&amp;AK$53,データシート1!$A$1:$BT$2000,MATCH("ca_太陽光発電（10kW未満）",データシート1!$A$1:$BT$1,0),0)</f>
        <v>315</v>
      </c>
      <c r="AL54" s="443">
        <f>VLOOKUP(年度マスタ!$K$4&amp;"_"&amp;AL$53,データシート1!$A$1:$BT$2000,MATCH("ca_太陽光発電（10kW未満）",データシート1!$A$1:$BT$1,0),0)</f>
        <v>329</v>
      </c>
      <c r="AM54" s="443">
        <f>VLOOKUP(年度マスタ!$K$4&amp;"_"&amp;AM$53,データシート1!$A$1:$BT$2000,MATCH("ca_太陽光発電（10kW未満）",データシート1!$A$1:$BT$1,0),0)</f>
        <v>341</v>
      </c>
      <c r="AN54" s="443">
        <f>VLOOKUP(年度マスタ!$K$4&amp;"_"&amp;AN$53,データシート1!$A$1:$BT$2000,MATCH("ca_太陽光発電（10kW未満）",データシート1!$A$1:$BT$1,0),0)</f>
        <v>363</v>
      </c>
      <c r="AO54" s="443">
        <f>VLOOKUP(年度マスタ!$K$4&amp;"_"&amp;AO$53,データシート1!$A$1:$BT$2000,MATCH("ca_太陽光発電（10kW未満）",データシート1!$A$1:$BT$1,0),0)</f>
        <v>392</v>
      </c>
      <c r="AP54" s="443">
        <f>VLOOKUP(年度マスタ!$K$4&amp;"_"&amp;AP$53,データシート1!$A$1:$BT$2000,MATCH("ca_太陽光発電（10kW未満）",データシート1!$A$1:$BT$1,0),0)</f>
        <v>403</v>
      </c>
      <c r="AQ54" s="443">
        <f>VLOOKUP(年度マスタ!$K$4&amp;"_"&amp;AQ$53,データシート1!$A$1:$BT$2000,MATCH("ca_太陽光発電（10kW未満）",データシート1!$A$1:$BT$1,0),0)</f>
        <v>425</v>
      </c>
      <c r="AR54" s="443">
        <f>VLOOKUP(年度マスタ!$K$4&amp;"_"&amp;AR$53,データシート1!$A$1:$BT$2000,MATCH("ca_太陽光発電（10kW未満）",データシート1!$A$1:$BT$1,0),0)</f>
        <v>453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102.282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台東区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台東区</v>
      </c>
      <c r="AZ12" s="1023" t="str">
        <f>年度マスタ!$K4</f>
        <v>13106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台東区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台東区</v>
      </c>
      <c r="AZ4" s="1038" t="str">
        <f>年度マスタ!$K4</f>
        <v>13106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台東区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16</v>
      </c>
      <c r="H7" s="701">
        <f t="shared" si="0"/>
        <v>17</v>
      </c>
      <c r="I7" s="701">
        <f t="shared" si="0"/>
        <v>15</v>
      </c>
      <c r="J7" s="701">
        <f t="shared" si="0"/>
        <v>16</v>
      </c>
      <c r="K7" s="702">
        <f t="shared" si="0"/>
        <v>16</v>
      </c>
      <c r="L7" s="702">
        <f t="shared" si="0"/>
        <v>13</v>
      </c>
      <c r="M7" s="702">
        <f t="shared" si="0"/>
        <v>12</v>
      </c>
      <c r="N7" s="702">
        <f t="shared" si="0"/>
        <v>12</v>
      </c>
      <c r="O7" s="702">
        <f>SUM(O8:O13)</f>
        <v>12</v>
      </c>
      <c r="P7" s="702">
        <f t="shared" si="0"/>
        <v>12</v>
      </c>
      <c r="Q7" s="703">
        <f>SUM(Q8:Q13)</f>
        <v>12</v>
      </c>
      <c r="R7" s="909">
        <f t="shared" si="0"/>
        <v>76.408000000000001</v>
      </c>
      <c r="S7" s="910">
        <f t="shared" si="0"/>
        <v>85.048999999999992</v>
      </c>
      <c r="T7" s="910">
        <f t="shared" si="0"/>
        <v>77.068999999999988</v>
      </c>
      <c r="U7" s="910">
        <f t="shared" si="0"/>
        <v>79.899000000000001</v>
      </c>
      <c r="V7" s="910">
        <f t="shared" si="0"/>
        <v>74.74799999999999</v>
      </c>
      <c r="W7" s="910">
        <f t="shared" si="0"/>
        <v>67.234999999999999</v>
      </c>
      <c r="X7" s="910">
        <f t="shared" si="0"/>
        <v>65.204000000000008</v>
      </c>
      <c r="Y7" s="910">
        <f t="shared" si="0"/>
        <v>67.381</v>
      </c>
      <c r="Z7" s="910">
        <f>SUM(Z8:Z13)</f>
        <v>65.977000000000004</v>
      </c>
      <c r="AA7" s="910">
        <f>SUM(AA8:AA13)</f>
        <v>55.44700000000001</v>
      </c>
      <c r="AB7" s="911">
        <f t="shared" si="0"/>
        <v>54.887999999999998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2.3090000000000002</v>
      </c>
      <c r="T10" s="916">
        <f>VLOOKUP($D$3&amp;"_"&amp;T$3,データシート1!$A:$BU,MATCH($R$2&amp;"_"&amp;$C10,データシート1!$A$1:$BU$1,0),0)</f>
        <v>2.6339999999999999</v>
      </c>
      <c r="U10" s="916">
        <f>VLOOKUP($D$3&amp;"_"&amp;U$3,データシート1!$A:$BU,MATCH($R$2&amp;"_"&amp;$C10,データシート1!$A$1:$BU$1,0),0)</f>
        <v>2.8079999999999998</v>
      </c>
      <c r="V10" s="916">
        <f>VLOOKUP($D$3&amp;"_"&amp;V$3,データシート1!$A:$BU,MATCH($R$2&amp;"_"&amp;$C10,データシート1!$A$1:$BU$1,0),0)</f>
        <v>2.4420000000000002</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16</v>
      </c>
      <c r="I11" s="714">
        <f>VLOOKUP($D$3&amp;"_"&amp;I$3,データシート1!$A:$BU,MATCH($G$2&amp;"_"&amp;$C11,データシート1!$A$1:$BU$1,0),0)</f>
        <v>14</v>
      </c>
      <c r="J11" s="714">
        <f>VLOOKUP($D$3&amp;"_"&amp;J$3,データシート1!$A:$BU,MATCH($G$2&amp;"_"&amp;$C11,データシート1!$A$1:$BU$1,0),0)</f>
        <v>15</v>
      </c>
      <c r="K11" s="715">
        <f>VLOOKUP($D$3&amp;"_"&amp;K$3,データシート1!$A:$BU,MATCH($G$2&amp;"_"&amp;$C11,データシート1!$A$1:$BU$1,0),0)</f>
        <v>15</v>
      </c>
      <c r="L11" s="715">
        <f>VLOOKUP($D$3&amp;"_"&amp;L$3,データシート1!$A:$BU,MATCH($G$2&amp;"_"&amp;$C11,データシート1!$A$1:$BU$1,0),0)</f>
        <v>13</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12</v>
      </c>
      <c r="Q11" s="716">
        <f>VLOOKUP($D$3&amp;"_"&amp;Q$3,データシート1!$A:$BU,MATCH($G$2&amp;"_"&amp;$C11,データシート1!$A$1:$BU$1,0),0)</f>
        <v>12</v>
      </c>
      <c r="R11" s="915">
        <f>VLOOKUP($D$3&amp;"_"&amp;R$3,データシート1!$A:$BU,MATCH($R$2&amp;"_"&amp;$C11,データシート1!$A$1:$BU$1,0),0)</f>
        <v>76.408000000000001</v>
      </c>
      <c r="S11" s="916">
        <f>VLOOKUP($D$3&amp;"_"&amp;S$3,データシート1!$A:$BU,MATCH($R$2&amp;"_"&amp;$C11,データシート1!$A$1:$BU$1,0),0)</f>
        <v>82.74</v>
      </c>
      <c r="T11" s="916">
        <f>VLOOKUP($D$3&amp;"_"&amp;T$3,データシート1!$A:$BU,MATCH($R$2&amp;"_"&amp;$C11,データシート1!$A$1:$BU$1,0),0)</f>
        <v>74.434999999999988</v>
      </c>
      <c r="U11" s="916">
        <f>VLOOKUP($D$3&amp;"_"&amp;U$3,データシート1!$A:$BU,MATCH($R$2&amp;"_"&amp;$C11,データシート1!$A$1:$BU$1,0),0)</f>
        <v>77.091000000000008</v>
      </c>
      <c r="V11" s="916">
        <f>VLOOKUP($D$3&amp;"_"&amp;V$3,データシート1!$A:$BU,MATCH($R$2&amp;"_"&amp;$C11,データシート1!$A$1:$BU$1,0),0)</f>
        <v>72.305999999999997</v>
      </c>
      <c r="W11" s="916">
        <f>VLOOKUP($D$3&amp;"_"&amp;W$3,データシート1!$A:$BU,MATCH($R$2&amp;"_"&amp;$C11,データシート1!$A$1:$BU$1,0),0)</f>
        <v>67.234999999999999</v>
      </c>
      <c r="X11" s="916">
        <f>VLOOKUP($D$3&amp;"_"&amp;X$3,データシート1!$A:$BU,MATCH($R$2&amp;"_"&amp;$C11,データシート1!$A$1:$BU$1,0),0)</f>
        <v>65.204000000000008</v>
      </c>
      <c r="Y11" s="916">
        <f>VLOOKUP($D$3&amp;"_"&amp;Y$3,データシート1!$A:$BU,MATCH($R$2&amp;"_"&amp;$C11,データシート1!$A$1:$BU$1,0),0)</f>
        <v>67.381</v>
      </c>
      <c r="Z11" s="916">
        <f>VLOOKUP($D$3&amp;"_"&amp;Z$3,データシート1!$A:$BU,MATCH($R$2&amp;"_"&amp;$C11,データシート1!$A$1:$BU$1,0),0)</f>
        <v>65.977000000000004</v>
      </c>
      <c r="AA11" s="916">
        <f>VLOOKUP($D$3&amp;"_"&amp;AA$3,データシート1!$A:$BU,MATCH($R$2&amp;"_"&amp;$C11,データシート1!$A$1:$BU$1,0),0)</f>
        <v>55.44700000000001</v>
      </c>
      <c r="AB11" s="917">
        <f>VLOOKUP($D$3&amp;"_"&amp;AB$3,データシート1!$A:$BU,MATCH($R$2&amp;"_"&amp;$C11,データシート1!$A$1:$BU$1,0),0)</f>
        <v>54.887999999999998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2.3090000000000002</v>
      </c>
      <c r="T26" s="925">
        <f>VLOOKUP($D$3&amp;"_"&amp;T$3,データシート2!$A:$SI,MATCH($R$2&amp;"_"&amp;$B26,データシート2!$A$1:$SI$1,0),0)</f>
        <v>2.6339999999999999</v>
      </c>
      <c r="U26" s="925">
        <f>VLOOKUP($D$3&amp;"_"&amp;U$3,データシート2!$A:$SI,MATCH($R$2&amp;"_"&amp;$B26,データシート2!$A$1:$SI$1,0),0)</f>
        <v>2.8079999999999998</v>
      </c>
      <c r="V26" s="925">
        <f>VLOOKUP($D$3&amp;"_"&amp;V$3,データシート2!$A:$SI,MATCH($R$2&amp;"_"&amp;$B26,データシート2!$A$1:$SI$1,0),0)</f>
        <v>2.4420000000000002</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2.3090000000000002</v>
      </c>
      <c r="T33" s="938">
        <f>VLOOKUP($D$3&amp;"_"&amp;T$3,データシート2!$A:$SI,MATCH($R$2&amp;"_"&amp;$C33,データシート2!$A$1:$SI$1,0),0)</f>
        <v>2.6339999999999999</v>
      </c>
      <c r="U33" s="938">
        <f>VLOOKUP($D$3&amp;"_"&amp;U$3,データシート2!$A:$SI,MATCH($R$2&amp;"_"&amp;$C33,データシート2!$A$1:$SI$1,0),0)</f>
        <v>2.8079999999999998</v>
      </c>
      <c r="V33" s="938">
        <f>VLOOKUP($D$3&amp;"_"&amp;V$3,データシート2!$A:$SI,MATCH($R$2&amp;"_"&amp;$C33,データシート2!$A$1:$SI$1,0),0)</f>
        <v>2.4420000000000002</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3</v>
      </c>
      <c r="I62" s="734">
        <f>VLOOKUP($D$3&amp;"_"&amp;I$3,データシート2!$A:$SI,MATCH($G$2&amp;"_"&amp;$B62,データシート2!$A$1:$SI$1,0),0)</f>
        <v>2</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24.123000000000001</v>
      </c>
      <c r="S62" s="925">
        <f>VLOOKUP($D$3&amp;"_"&amp;S$3,データシート2!$A:$SI,MATCH($R$2&amp;"_"&amp;$B62,データシート2!$A$1:$SI$1,0),0)</f>
        <v>25.786000000000001</v>
      </c>
      <c r="T62" s="925">
        <f>VLOOKUP($D$3&amp;"_"&amp;T$3,データシート2!$A:$SI,MATCH($R$2&amp;"_"&amp;$B62,データシート2!$A$1:$SI$1,0),0)</f>
        <v>21.794</v>
      </c>
      <c r="U62" s="925">
        <f>VLOOKUP($D$3&amp;"_"&amp;U$3,データシート2!$A:$SI,MATCH($R$2&amp;"_"&amp;$B62,データシート2!$A$1:$SI$1,0),0)</f>
        <v>29.15</v>
      </c>
      <c r="V62" s="925">
        <f>VLOOKUP($D$3&amp;"_"&amp;V$3,データシート2!$A:$SI,MATCH($R$2&amp;"_"&amp;$B62,データシート2!$A$1:$SI$1,0),0)</f>
        <v>27.786999999999999</v>
      </c>
      <c r="W62" s="925">
        <f>VLOOKUP($D$3&amp;"_"&amp;W$3,データシート2!$A:$SI,MATCH($R$2&amp;"_"&amp;$B62,データシート2!$A$1:$SI$1,0),0)</f>
        <v>25.498000000000001</v>
      </c>
      <c r="X62" s="925">
        <f>VLOOKUP($D$3&amp;"_"&amp;X$3,データシート2!$A:$SI,MATCH($R$2&amp;"_"&amp;$B62,データシート2!$A$1:$SI$1,0),0)</f>
        <v>22.907</v>
      </c>
      <c r="Y62" s="925">
        <f>VLOOKUP($D$3&amp;"_"&amp;Y$3,データシート2!$A:$SI,MATCH($R$2&amp;"_"&amp;$B62,データシート2!$A$1:$SI$1,0),0)</f>
        <v>23.75</v>
      </c>
      <c r="Z62" s="925">
        <f>VLOOKUP($D$3&amp;"_"&amp;Z$3,データシート2!$A:$SI,MATCH($R$2&amp;"_"&amp;$B62,データシート2!$A$1:$SI$1,0),0)</f>
        <v>23.931999999999999</v>
      </c>
      <c r="AA62" s="925">
        <f>VLOOKUP($D$3&amp;"_"&amp;AA$3,データシート2!$A:$SI,MATCH($R$2&amp;"_"&amp;$B62,データシート2!$A$1:$SI$1,0),0)</f>
        <v>21.536999999999999</v>
      </c>
      <c r="AB62" s="926">
        <f>VLOOKUP($D$3&amp;"_"&amp;AB$3,データシート2!$A:$SI,MATCH($R$2&amp;"_"&amp;$B62,データシート2!$A$1:$SI$1,0),0)</f>
        <v>20.274000000000001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18.428000000000001</v>
      </c>
      <c r="S63" s="928">
        <f>VLOOKUP($D$3&amp;"_"&amp;S$3,データシート2!$A:$SI,MATCH($R$2&amp;"_"&amp;$C63,データシート2!$A$1:$SI$1,0),0)</f>
        <v>19.114999999999998</v>
      </c>
      <c r="T63" s="928">
        <f>VLOOKUP($D$3&amp;"_"&amp;T$3,データシート2!$A:$SI,MATCH($R$2&amp;"_"&amp;$C63,データシート2!$A$1:$SI$1,0),0)</f>
        <v>21.794</v>
      </c>
      <c r="U63" s="928">
        <f>VLOOKUP($D$3&amp;"_"&amp;U$3,データシート2!$A:$SI,MATCH($R$2&amp;"_"&amp;$C63,データシート2!$A$1:$SI$1,0),0)</f>
        <v>22.751999999999999</v>
      </c>
      <c r="V63" s="928">
        <f>VLOOKUP($D$3&amp;"_"&amp;V$3,データシート2!$A:$SI,MATCH($R$2&amp;"_"&amp;$C63,データシート2!$A$1:$SI$1,0),0)</f>
        <v>23.297000000000001</v>
      </c>
      <c r="W63" s="928">
        <f>VLOOKUP($D$3&amp;"_"&amp;W$3,データシート2!$A:$SI,MATCH($R$2&amp;"_"&amp;$C63,データシート2!$A$1:$SI$1,0),0)</f>
        <v>23.11</v>
      </c>
      <c r="X63" s="928">
        <f>VLOOKUP($D$3&amp;"_"&amp;X$3,データシート2!$A:$SI,MATCH($R$2&amp;"_"&amp;$C63,データシート2!$A$1:$SI$1,0),0)</f>
        <v>22.907</v>
      </c>
      <c r="Y63" s="928">
        <f>VLOOKUP($D$3&amp;"_"&amp;Y$3,データシート2!$A:$SI,MATCH($R$2&amp;"_"&amp;$C63,データシート2!$A$1:$SI$1,0),0)</f>
        <v>23.75</v>
      </c>
      <c r="Z63" s="928">
        <f>VLOOKUP($D$3&amp;"_"&amp;Z$3,データシート2!$A:$SI,MATCH($R$2&amp;"_"&amp;$C63,データシート2!$A$1:$SI$1,0),0)</f>
        <v>23.931999999999999</v>
      </c>
      <c r="AA63" s="928">
        <f>VLOOKUP($D$3&amp;"_"&amp;AA$3,データシート2!$A:$SI,MATCH($R$2&amp;"_"&amp;$C63,データシート2!$A$1:$SI$1,0),0)</f>
        <v>21.536999999999999</v>
      </c>
      <c r="AB63" s="929">
        <f>VLOOKUP($D$3&amp;"_"&amp;AB$3,データシート2!$A:$SI,MATCH($R$2&amp;"_"&amp;$C63,データシート2!$A$1:$SI$1,0),0)</f>
        <v>20.274000000000001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0</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5.6950000000000003</v>
      </c>
      <c r="S65" s="938">
        <f>VLOOKUP($D$3&amp;"_"&amp;S$3,データシート2!$A:$SI,MATCH($R$2&amp;"_"&amp;$C65,データシート2!$A$1:$SI$1,0),0)</f>
        <v>6.6710000000000003</v>
      </c>
      <c r="T65" s="938">
        <f>VLOOKUP($D$3&amp;"_"&amp;T$3,データシート2!$A:$SI,MATCH($R$2&amp;"_"&amp;$C65,データシート2!$A$1:$SI$1,0),0)</f>
        <v>0</v>
      </c>
      <c r="U65" s="938">
        <f>VLOOKUP($D$3&amp;"_"&amp;U$3,データシート2!$A:$SI,MATCH($R$2&amp;"_"&amp;$C65,データシート2!$A$1:$SI$1,0),0)</f>
        <v>6.3979999999999997</v>
      </c>
      <c r="V65" s="938">
        <f>VLOOKUP($D$3&amp;"_"&amp;V$3,データシート2!$A:$SI,MATCH($R$2&amp;"_"&amp;$C65,データシート2!$A$1:$SI$1,0),0)</f>
        <v>4.49</v>
      </c>
      <c r="W65" s="938">
        <f>VLOOKUP($D$3&amp;"_"&amp;W$3,データシート2!$A:$SI,MATCH($R$2&amp;"_"&amp;$C65,データシート2!$A$1:$SI$1,0),0)</f>
        <v>2.3879999999999999</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5</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5</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27.154</v>
      </c>
      <c r="S77" s="925">
        <f>VLOOKUP($D$3&amp;"_"&amp;S$3,データシート2!$A:$SI,MATCH($R$2&amp;"_"&amp;$B77,データシート2!$A$1:$SI$1,0),0)</f>
        <v>25.719000000000001</v>
      </c>
      <c r="T77" s="925">
        <f>VLOOKUP($D$3&amp;"_"&amp;T$3,データシート2!$A:$SI,MATCH($R$2&amp;"_"&amp;$B77,データシート2!$A$1:$SI$1,0),0)</f>
        <v>16.795000000000002</v>
      </c>
      <c r="U77" s="925">
        <f>VLOOKUP($D$3&amp;"_"&amp;U$3,データシート2!$A:$SI,MATCH($R$2&amp;"_"&amp;$B77,データシート2!$A$1:$SI$1,0),0)</f>
        <v>13.087999999999999</v>
      </c>
      <c r="V77" s="925">
        <f>VLOOKUP($D$3&amp;"_"&amp;V$3,データシート2!$A:$SI,MATCH($R$2&amp;"_"&amp;$B77,データシート2!$A$1:$SI$1,0),0)</f>
        <v>15.526999999999999</v>
      </c>
      <c r="W77" s="925">
        <f>VLOOKUP($D$3&amp;"_"&amp;W$3,データシート2!$A:$SI,MATCH($R$2&amp;"_"&amp;$B77,データシート2!$A$1:$SI$1,0),0)</f>
        <v>12.731</v>
      </c>
      <c r="X77" s="925">
        <f>VLOOKUP($D$3&amp;"_"&amp;X$3,データシート2!$A:$SI,MATCH($R$2&amp;"_"&amp;$B77,データシート2!$A$1:$SI$1,0),0)</f>
        <v>11.766999999999999</v>
      </c>
      <c r="Y77" s="925">
        <f>VLOOKUP($D$3&amp;"_"&amp;Y$3,データシート2!$A:$SI,MATCH($R$2&amp;"_"&amp;$B77,データシート2!$A$1:$SI$1,0),0)</f>
        <v>13.474</v>
      </c>
      <c r="Z77" s="925">
        <f>VLOOKUP($D$3&amp;"_"&amp;Z$3,データシート2!$A:$SI,MATCH($R$2&amp;"_"&amp;$B77,データシート2!$A$1:$SI$1,0),0)</f>
        <v>12.419</v>
      </c>
      <c r="AA77" s="925">
        <f>VLOOKUP($D$3&amp;"_"&amp;AA$3,データシート2!$A:$SI,MATCH($R$2&amp;"_"&amp;$B77,データシート2!$A$1:$SI$1,0),0)</f>
        <v>10.054</v>
      </c>
      <c r="AB77" s="926">
        <f>VLOOKUP($D$3&amp;"_"&amp;AB$3,データシート2!$A:$SI,MATCH($R$2&amp;"_"&amp;$B77,データシート2!$A$1:$SI$1,0),0)</f>
        <v>10.013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18.812000000000001</v>
      </c>
      <c r="S84" s="938">
        <f>VLOOKUP($D$3&amp;"_"&amp;S$3,データシート2!$A:$SI,MATCH($R$2&amp;"_"&amp;$C84,データシート2!$A$1:$SI$1,0),0)</f>
        <v>15.891</v>
      </c>
      <c r="T84" s="938">
        <f>VLOOKUP($D$3&amp;"_"&amp;T$3,データシート2!$A:$SI,MATCH($R$2&amp;"_"&amp;$C84,データシート2!$A$1:$SI$1,0),0)</f>
        <v>16.795000000000002</v>
      </c>
      <c r="U84" s="938">
        <f>VLOOKUP($D$3&amp;"_"&amp;U$3,データシート2!$A:$SI,MATCH($R$2&amp;"_"&amp;$C84,データシート2!$A$1:$SI$1,0),0)</f>
        <v>13.087999999999999</v>
      </c>
      <c r="V84" s="938">
        <f>VLOOKUP($D$3&amp;"_"&amp;V$3,データシート2!$A:$SI,MATCH($R$2&amp;"_"&amp;$C84,データシート2!$A$1:$SI$1,0),0)</f>
        <v>13.272</v>
      </c>
      <c r="W84" s="938">
        <f>VLOOKUP($D$3&amp;"_"&amp;W$3,データシート2!$A:$SI,MATCH($R$2&amp;"_"&amp;$C84,データシート2!$A$1:$SI$1,0),0)</f>
        <v>12.731</v>
      </c>
      <c r="X84" s="938">
        <f>VLOOKUP($D$3&amp;"_"&amp;X$3,データシート2!$A:$SI,MATCH($R$2&amp;"_"&amp;$C84,データシート2!$A$1:$SI$1,0),0)</f>
        <v>11.766999999999999</v>
      </c>
      <c r="Y84" s="938">
        <f>VLOOKUP($D$3&amp;"_"&amp;Y$3,データシート2!$A:$SI,MATCH($R$2&amp;"_"&amp;$C84,データシート2!$A$1:$SI$1,0),0)</f>
        <v>13.474</v>
      </c>
      <c r="Z84" s="938">
        <f>VLOOKUP($D$3&amp;"_"&amp;Z$3,データシート2!$A:$SI,MATCH($R$2&amp;"_"&amp;$C84,データシート2!$A$1:$SI$1,0),0)</f>
        <v>12.419</v>
      </c>
      <c r="AA84" s="938">
        <f>VLOOKUP($D$3&amp;"_"&amp;AA$3,データシート2!$A:$SI,MATCH($R$2&amp;"_"&amp;$C84,データシート2!$A$1:$SI$1,0),0)</f>
        <v>10.054</v>
      </c>
      <c r="AB84" s="939">
        <f>VLOOKUP($D$3&amp;"_"&amp;AB$3,データシート2!$A:$SI,MATCH($R$2&amp;"_"&amp;$C84,データシート2!$A$1:$SI$1,0),0)</f>
        <v>10.013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1</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2.2549999999999999</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2</v>
      </c>
      <c r="H88" s="766">
        <f>VLOOKUP($D$3&amp;"_"&amp;H$3,データシート2!$A:$SI,MATCH($G$2&amp;"_"&amp;$C88,データシート2!$A$1:$SI$1,0),0)</f>
        <v>1</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8.3420000000000005</v>
      </c>
      <c r="S88" s="938">
        <f>VLOOKUP($D$3&amp;"_"&amp;S$3,データシート2!$A:$SI,MATCH($R$2&amp;"_"&amp;$C88,データシート2!$A$1:$SI$1,0),0)</f>
        <v>9.8279999999999994</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2.0209999999999999</v>
      </c>
      <c r="S90" s="925">
        <f>VLOOKUP($D$3&amp;"_"&amp;S$3,データシート2!$A:$SI,MATCH($R$2&amp;"_"&amp;$B90,データシート2!$A$1:$SI$1,0),0)</f>
        <v>2.38</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2.0209999999999999</v>
      </c>
      <c r="S91" s="928">
        <f>VLOOKUP($D$3&amp;"_"&amp;S$3,データシート2!$A:$SI,MATCH($R$2&amp;"_"&amp;$C91,データシート2!$A$1:$SI$1,0),0)</f>
        <v>2.38</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5.0380000000000003</v>
      </c>
      <c r="S97" s="925">
        <f>VLOOKUP($D$3&amp;"_"&amp;S$3,データシート2!$A:$SI,MATCH($R$2&amp;"_"&amp;$B97,データシート2!$A$1:$SI$1,0),0)</f>
        <v>9.1449999999999996</v>
      </c>
      <c r="T97" s="925">
        <f>VLOOKUP($D$3&amp;"_"&amp;T$3,データシート2!$A:$SI,MATCH($R$2&amp;"_"&amp;$B97,データシート2!$A$1:$SI$1,0),0)</f>
        <v>11.151</v>
      </c>
      <c r="U97" s="925">
        <f>VLOOKUP($D$3&amp;"_"&amp;U$3,データシート2!$A:$SI,MATCH($R$2&amp;"_"&amp;$B97,データシート2!$A$1:$SI$1,0),0)</f>
        <v>10.862</v>
      </c>
      <c r="V97" s="925">
        <f>VLOOKUP($D$3&amp;"_"&amp;V$3,データシート2!$A:$SI,MATCH($R$2&amp;"_"&amp;$B97,データシート2!$A$1:$SI$1,0),0)</f>
        <v>6.7359999999999998</v>
      </c>
      <c r="W97" s="925">
        <f>VLOOKUP($D$3&amp;"_"&amp;W$3,データシート2!$A:$SI,MATCH($R$2&amp;"_"&amp;$B97,データシート2!$A$1:$SI$1,0),0)</f>
        <v>6.4480000000000004</v>
      </c>
      <c r="X97" s="925">
        <f>VLOOKUP($D$3&amp;"_"&amp;X$3,データシート2!$A:$SI,MATCH($R$2&amp;"_"&amp;$B97,データシート2!$A$1:$SI$1,0),0)</f>
        <v>7.4749999999999996</v>
      </c>
      <c r="Y97" s="925">
        <f>VLOOKUP($D$3&amp;"_"&amp;Y$3,データシート2!$A:$SI,MATCH($R$2&amp;"_"&amp;$B97,データシート2!$A$1:$SI$1,0),0)</f>
        <v>7.7069999999999999</v>
      </c>
      <c r="Z97" s="925">
        <f>VLOOKUP($D$3&amp;"_"&amp;Z$3,データシート2!$A:$SI,MATCH($R$2&amp;"_"&amp;$B97,データシート2!$A$1:$SI$1,0),0)</f>
        <v>7.577</v>
      </c>
      <c r="AA97" s="925">
        <f>VLOOKUP($D$3&amp;"_"&amp;AA$3,データシート2!$A:$SI,MATCH($R$2&amp;"_"&amp;$B97,データシート2!$A$1:$SI$1,0),0)</f>
        <v>5.6509999999999998</v>
      </c>
      <c r="AB97" s="926">
        <f>VLOOKUP($D$3&amp;"_"&amp;AB$3,データシート2!$A:$SI,MATCH($R$2&amp;"_"&amp;$B97,データシート2!$A$1:$SI$1,0),0)</f>
        <v>6.181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5.0380000000000003</v>
      </c>
      <c r="S99" s="938">
        <f>VLOOKUP($D$3&amp;"_"&amp;S$3,データシート2!$A:$SI,MATCH($R$2&amp;"_"&amp;$C99,データシート2!$A$1:$SI$1,0),0)</f>
        <v>9.1449999999999996</v>
      </c>
      <c r="T99" s="938">
        <f>VLOOKUP($D$3&amp;"_"&amp;T$3,データシート2!$A:$SI,MATCH($R$2&amp;"_"&amp;$C99,データシート2!$A$1:$SI$1,0),0)</f>
        <v>11.151</v>
      </c>
      <c r="U99" s="938">
        <f>VLOOKUP($D$3&amp;"_"&amp;U$3,データシート2!$A:$SI,MATCH($R$2&amp;"_"&amp;$C99,データシート2!$A$1:$SI$1,0),0)</f>
        <v>10.862</v>
      </c>
      <c r="V99" s="938">
        <f>VLOOKUP($D$3&amp;"_"&amp;V$3,データシート2!$A:$SI,MATCH($R$2&amp;"_"&amp;$C99,データシート2!$A$1:$SI$1,0),0)</f>
        <v>6.7359999999999998</v>
      </c>
      <c r="W99" s="938">
        <f>VLOOKUP($D$3&amp;"_"&amp;W$3,データシート2!$A:$SI,MATCH($R$2&amp;"_"&amp;$C99,データシート2!$A$1:$SI$1,0),0)</f>
        <v>6.4480000000000004</v>
      </c>
      <c r="X99" s="938">
        <f>VLOOKUP($D$3&amp;"_"&amp;X$3,データシート2!$A:$SI,MATCH($R$2&amp;"_"&amp;$C99,データシート2!$A$1:$SI$1,0),0)</f>
        <v>7.4749999999999996</v>
      </c>
      <c r="Y99" s="938">
        <f>VLOOKUP($D$3&amp;"_"&amp;Y$3,データシート2!$A:$SI,MATCH($R$2&amp;"_"&amp;$C99,データシート2!$A$1:$SI$1,0),0)</f>
        <v>7.7069999999999999</v>
      </c>
      <c r="Z99" s="938">
        <f>VLOOKUP($D$3&amp;"_"&amp;Z$3,データシート2!$A:$SI,MATCH($R$2&amp;"_"&amp;$C99,データシート2!$A$1:$SI$1,0),0)</f>
        <v>7.577</v>
      </c>
      <c r="AA99" s="938">
        <f>VLOOKUP($D$3&amp;"_"&amp;AA$3,データシート2!$A:$SI,MATCH($R$2&amp;"_"&amp;$C99,データシート2!$A$1:$SI$1,0),0)</f>
        <v>5.6509999999999998</v>
      </c>
      <c r="AB99" s="939">
        <f>VLOOKUP($D$3&amp;"_"&amp;AB$3,データシート2!$A:$SI,MATCH($R$2&amp;"_"&amp;$C99,データシート2!$A$1:$SI$1,0),0)</f>
        <v>6.181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5.1710000000000003</v>
      </c>
      <c r="S106" s="925">
        <f>VLOOKUP($D$3&amp;"_"&amp;S$3,データシート2!$A:$SI,MATCH($R$2&amp;"_"&amp;$B106,データシート2!$A$1:$SI$1,0),0)</f>
        <v>6.1210000000000004</v>
      </c>
      <c r="T106" s="925">
        <f>VLOOKUP($D$3&amp;"_"&amp;T$3,データシート2!$A:$SI,MATCH($R$2&amp;"_"&amp;$B106,データシート2!$A$1:$SI$1,0),0)</f>
        <v>6.58</v>
      </c>
      <c r="U106" s="925">
        <f>VLOOKUP($D$3&amp;"_"&amp;U$3,データシート2!$A:$SI,MATCH($R$2&amp;"_"&amp;$B106,データシート2!$A$1:$SI$1,0),0)</f>
        <v>6.4790000000000001</v>
      </c>
      <c r="V106" s="925">
        <f>VLOOKUP($D$3&amp;"_"&amp;V$3,データシート2!$A:$SI,MATCH($R$2&amp;"_"&amp;$B106,データシート2!$A$1:$SI$1,0),0)</f>
        <v>6.343</v>
      </c>
      <c r="W106" s="925">
        <f>VLOOKUP($D$3&amp;"_"&amp;W$3,データシート2!$A:$SI,MATCH($R$2&amp;"_"&amp;$B106,データシート2!$A$1:$SI$1,0),0)</f>
        <v>6.1550000000000002</v>
      </c>
      <c r="X106" s="925">
        <f>VLOOKUP($D$3&amp;"_"&amp;X$3,データシート2!$A:$SI,MATCH($R$2&amp;"_"&amp;$B106,データシート2!$A$1:$SI$1,0),0)</f>
        <v>5.8230000000000004</v>
      </c>
      <c r="Y106" s="925">
        <f>VLOOKUP($D$3&amp;"_"&amp;Y$3,データシート2!$A:$SI,MATCH($R$2&amp;"_"&amp;$B106,データシート2!$A$1:$SI$1,0),0)</f>
        <v>5.8970000000000002</v>
      </c>
      <c r="Z106" s="925">
        <f>VLOOKUP($D$3&amp;"_"&amp;Z$3,データシート2!$A:$SI,MATCH($R$2&amp;"_"&amp;$B106,データシート2!$A$1:$SI$1,0),0)</f>
        <v>5.61</v>
      </c>
      <c r="AA106" s="925">
        <f>VLOOKUP($D$3&amp;"_"&amp;AA$3,データシート2!$A:$SI,MATCH($R$2&amp;"_"&amp;$B106,データシート2!$A$1:$SI$1,0),0)</f>
        <v>3.9529999999999998</v>
      </c>
      <c r="AB106" s="926">
        <f>VLOOKUP($D$3&amp;"_"&amp;AB$3,データシート2!$A:$SI,MATCH($R$2&amp;"_"&amp;$B106,データシート2!$A$1:$SI$1,0),0)</f>
        <v>4.2770000000000001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5.1710000000000003</v>
      </c>
      <c r="S107" s="938">
        <f>VLOOKUP($D$3&amp;"_"&amp;S$3,データシート2!$A:$SI,MATCH($R$2&amp;"_"&amp;$C107,データシート2!$A$1:$SI$1,0),0)</f>
        <v>6.1210000000000004</v>
      </c>
      <c r="T107" s="938">
        <f>VLOOKUP($D$3&amp;"_"&amp;T$3,データシート2!$A:$SI,MATCH($R$2&amp;"_"&amp;$C107,データシート2!$A$1:$SI$1,0),0)</f>
        <v>6.58</v>
      </c>
      <c r="U107" s="938">
        <f>VLOOKUP($D$3&amp;"_"&amp;U$3,データシート2!$A:$SI,MATCH($R$2&amp;"_"&amp;$C107,データシート2!$A$1:$SI$1,0),0)</f>
        <v>6.4790000000000001</v>
      </c>
      <c r="V107" s="938">
        <f>VLOOKUP($D$3&amp;"_"&amp;V$3,データシート2!$A:$SI,MATCH($R$2&amp;"_"&amp;$C107,データシート2!$A$1:$SI$1,0),0)</f>
        <v>6.343</v>
      </c>
      <c r="W107" s="938">
        <f>VLOOKUP($D$3&amp;"_"&amp;W$3,データシート2!$A:$SI,MATCH($R$2&amp;"_"&amp;$C107,データシート2!$A$1:$SI$1,0),0)</f>
        <v>6.1550000000000002</v>
      </c>
      <c r="X107" s="938">
        <f>VLOOKUP($D$3&amp;"_"&amp;X$3,データシート2!$A:$SI,MATCH($R$2&amp;"_"&amp;$C107,データシート2!$A$1:$SI$1,0),0)</f>
        <v>5.8230000000000004</v>
      </c>
      <c r="Y107" s="938">
        <f>VLOOKUP($D$3&amp;"_"&amp;Y$3,データシート2!$A:$SI,MATCH($R$2&amp;"_"&amp;$C107,データシート2!$A$1:$SI$1,0),0)</f>
        <v>5.8970000000000002</v>
      </c>
      <c r="Z107" s="938">
        <f>VLOOKUP($D$3&amp;"_"&amp;Z$3,データシート2!$A:$SI,MATCH($R$2&amp;"_"&amp;$C107,データシート2!$A$1:$SI$1,0),0)</f>
        <v>5.61</v>
      </c>
      <c r="AA107" s="938">
        <f>VLOOKUP($D$3&amp;"_"&amp;AA$3,データシート2!$A:$SI,MATCH($R$2&amp;"_"&amp;$C107,データシート2!$A$1:$SI$1,0),0)</f>
        <v>3.9529999999999998</v>
      </c>
      <c r="AB107" s="939">
        <f>VLOOKUP($D$3&amp;"_"&amp;AB$3,データシート2!$A:$SI,MATCH($R$2&amp;"_"&amp;$C107,データシート2!$A$1:$SI$1,0),0)</f>
        <v>4.2770000000000001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12.901</v>
      </c>
      <c r="S114" s="925">
        <f>VLOOKUP($D$3&amp;"_"&amp;S$3,データシート2!$A:$SI,MATCH($R$2&amp;"_"&amp;$B114,データシート2!$A$1:$SI$1,0),0)</f>
        <v>13.589</v>
      </c>
      <c r="T114" s="925">
        <f>VLOOKUP($D$3&amp;"_"&amp;T$3,データシート2!$A:$SI,MATCH($R$2&amp;"_"&amp;$B114,データシート2!$A$1:$SI$1,0),0)</f>
        <v>18.114999999999998</v>
      </c>
      <c r="U114" s="925">
        <f>VLOOKUP($D$3&amp;"_"&amp;U$3,データシート2!$A:$SI,MATCH($R$2&amp;"_"&amp;$B114,データシート2!$A$1:$SI$1,0),0)</f>
        <v>17.512</v>
      </c>
      <c r="V114" s="925">
        <f>VLOOKUP($D$3&amp;"_"&amp;V$3,データシート2!$A:$SI,MATCH($R$2&amp;"_"&amp;$B114,データシート2!$A$1:$SI$1,0),0)</f>
        <v>15.913</v>
      </c>
      <c r="W114" s="925">
        <f>VLOOKUP($D$3&amp;"_"&amp;W$3,データシート2!$A:$SI,MATCH($R$2&amp;"_"&amp;$B114,データシート2!$A$1:$SI$1,0),0)</f>
        <v>16.402999999999999</v>
      </c>
      <c r="X114" s="925">
        <f>VLOOKUP($D$3&amp;"_"&amp;X$3,データシート2!$A:$SI,MATCH($R$2&amp;"_"&amp;$B114,データシート2!$A$1:$SI$1,0),0)</f>
        <v>17.231999999999999</v>
      </c>
      <c r="Y114" s="925">
        <f>VLOOKUP($D$3&amp;"_"&amp;Y$3,データシート2!$A:$SI,MATCH($R$2&amp;"_"&amp;$B114,データシート2!$A$1:$SI$1,0),0)</f>
        <v>16.553000000000001</v>
      </c>
      <c r="Z114" s="925">
        <f>VLOOKUP($D$3&amp;"_"&amp;Z$3,データシート2!$A:$SI,MATCH($R$2&amp;"_"&amp;$B114,データシート2!$A$1:$SI$1,0),0)</f>
        <v>16.439</v>
      </c>
      <c r="AA114" s="925">
        <f>VLOOKUP($D$3&amp;"_"&amp;AA$3,データシート2!$A:$SI,MATCH($R$2&amp;"_"&amp;$B114,データシート2!$A$1:$SI$1,0),0)</f>
        <v>14.252000000000001</v>
      </c>
      <c r="AB114" s="926">
        <f>VLOOKUP($D$3&amp;"_"&amp;AB$3,データシート2!$A:$SI,MATCH($R$2&amp;"_"&amp;$B114,データシート2!$A$1:$SI$1,0),0)</f>
        <v>14.143000000000001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3.85</v>
      </c>
      <c r="S115" s="928">
        <f>VLOOKUP($D$3&amp;"_"&amp;S$3,データシート2!$A:$SI,MATCH($R$2&amp;"_"&amp;$C115,データシート2!$A$1:$SI$1,0),0)</f>
        <v>4.6189999999999998</v>
      </c>
      <c r="T115" s="928">
        <f>VLOOKUP($D$3&amp;"_"&amp;T$3,データシート2!$A:$SI,MATCH($R$2&amp;"_"&amp;$C115,データシート2!$A$1:$SI$1,0),0)</f>
        <v>5.069</v>
      </c>
      <c r="U115" s="928">
        <f>VLOOKUP($D$3&amp;"_"&amp;U$3,データシート2!$A:$SI,MATCH($R$2&amp;"_"&amp;$C115,データシート2!$A$1:$SI$1,0),0)</f>
        <v>4.8819999999999997</v>
      </c>
      <c r="V115" s="928">
        <f>VLOOKUP($D$3&amp;"_"&amp;V$3,データシート2!$A:$SI,MATCH($R$2&amp;"_"&amp;$C115,データシート2!$A$1:$SI$1,0),0)</f>
        <v>4.1040000000000001</v>
      </c>
      <c r="W115" s="928">
        <f>VLOOKUP($D$3&amp;"_"&amp;W$3,データシート2!$A:$SI,MATCH($R$2&amp;"_"&amp;$C115,データシート2!$A$1:$SI$1,0),0)</f>
        <v>4.2839999999999998</v>
      </c>
      <c r="X115" s="928">
        <f>VLOOKUP($D$3&amp;"_"&amp;X$3,データシート2!$A:$SI,MATCH($R$2&amp;"_"&amp;$C115,データシート2!$A$1:$SI$1,0),0)</f>
        <v>4.9390000000000001</v>
      </c>
      <c r="Y115" s="928">
        <f>VLOOKUP($D$3&amp;"_"&amp;Y$3,データシート2!$A:$SI,MATCH($R$2&amp;"_"&amp;$C115,データシート2!$A$1:$SI$1,0),0)</f>
        <v>4.0190000000000001</v>
      </c>
      <c r="Z115" s="928">
        <f>VLOOKUP($D$3&amp;"_"&amp;Z$3,データシート2!$A:$SI,MATCH($R$2&amp;"_"&amp;$C115,データシート2!$A$1:$SI$1,0),0)</f>
        <v>3.9470000000000001</v>
      </c>
      <c r="AA115" s="928">
        <f>VLOOKUP($D$3&amp;"_"&amp;AA$3,データシート2!$A:$SI,MATCH($R$2&amp;"_"&amp;$C115,データシート2!$A$1:$SI$1,0),0)</f>
        <v>3.2530000000000001</v>
      </c>
      <c r="AB115" s="929">
        <f>VLOOKUP($D$3&amp;"_"&amp;AB$3,データシート2!$A:$SI,MATCH($R$2&amp;"_"&amp;$C115,データシート2!$A$1:$SI$1,0),0)</f>
        <v>3.7909999999999999</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3</v>
      </c>
      <c r="J116" s="751">
        <f>VLOOKUP($D$3&amp;"_"&amp;J$3,データシート2!$A:$SI,MATCH($G$2&amp;"_"&amp;$C116,データシート2!$A$1:$SI$1,0),0)</f>
        <v>3</v>
      </c>
      <c r="K116" s="752">
        <f>VLOOKUP($D$3&amp;"_"&amp;K$3,データシート2!$A:$SI,MATCH($G$2&amp;"_"&amp;$C116,データシート2!$A$1:$SI$1,0),0)</f>
        <v>3</v>
      </c>
      <c r="L116" s="752">
        <f>VLOOKUP($D$3&amp;"_"&amp;L$3,データシート2!$A:$SI,MATCH($G$2&amp;"_"&amp;$C116,データシート2!$A$1:$SI$1,0),0)</f>
        <v>3</v>
      </c>
      <c r="M116" s="752">
        <f>VLOOKUP($D$3&amp;"_"&amp;M$3,データシート2!$A:$SI,MATCH($G$2&amp;"_"&amp;$C116,データシート2!$A$1:$SI$1,0),0)</f>
        <v>3</v>
      </c>
      <c r="N116" s="752">
        <f>VLOOKUP($D$3&amp;"_"&amp;N$3,データシート2!$A:$SI,MATCH($G$2&amp;"_"&amp;$C116,データシート2!$A$1:$SI$1,0),0)</f>
        <v>3</v>
      </c>
      <c r="O116" s="752">
        <f>VLOOKUP($D$3&amp;"_"&amp;O$3,データシート2!$A:$SI,MATCH($G$2&amp;"_"&amp;$C116,データシート2!$A$1:$SI$1,0),0)</f>
        <v>3</v>
      </c>
      <c r="P116" s="752">
        <f>VLOOKUP($D$3&amp;"_"&amp;P$3,データシート2!$A:$SI,MATCH($G$2&amp;"_"&amp;$C116,データシート2!$A$1:$SI$1,0),0)</f>
        <v>3</v>
      </c>
      <c r="Q116" s="753">
        <f>VLOOKUP($D$3&amp;"_"&amp;Q$3,データシート2!$A:$SI,MATCH($G$2&amp;"_"&amp;$C116,データシート2!$A$1:$SI$1,0),0)</f>
        <v>3</v>
      </c>
      <c r="R116" s="930">
        <f>VLOOKUP($D$3&amp;"_"&amp;R$3,データシート2!$A:$SI,MATCH($R$2&amp;"_"&amp;$C116,データシート2!$A$1:$SI$1,0),0)</f>
        <v>9.0510000000000002</v>
      </c>
      <c r="S116" s="931">
        <f>VLOOKUP($D$3&amp;"_"&amp;S$3,データシート2!$A:$SI,MATCH($R$2&amp;"_"&amp;$C116,データシート2!$A$1:$SI$1,0),0)</f>
        <v>8.9700000000000006</v>
      </c>
      <c r="T116" s="931">
        <f>VLOOKUP($D$3&amp;"_"&amp;T$3,データシート2!$A:$SI,MATCH($R$2&amp;"_"&amp;$C116,データシート2!$A$1:$SI$1,0),0)</f>
        <v>13.045999999999999</v>
      </c>
      <c r="U116" s="931">
        <f>VLOOKUP($D$3&amp;"_"&amp;U$3,データシート2!$A:$SI,MATCH($R$2&amp;"_"&amp;$C116,データシート2!$A$1:$SI$1,0),0)</f>
        <v>12.63</v>
      </c>
      <c r="V116" s="931">
        <f>VLOOKUP($D$3&amp;"_"&amp;V$3,データシート2!$A:$SI,MATCH($R$2&amp;"_"&amp;$C116,データシート2!$A$1:$SI$1,0),0)</f>
        <v>11.808999999999999</v>
      </c>
      <c r="W116" s="931">
        <f>VLOOKUP($D$3&amp;"_"&amp;W$3,データシート2!$A:$SI,MATCH($R$2&amp;"_"&amp;$C116,データシート2!$A$1:$SI$1,0),0)</f>
        <v>12.119</v>
      </c>
      <c r="X116" s="931">
        <f>VLOOKUP($D$3&amp;"_"&amp;X$3,データシート2!$A:$SI,MATCH($R$2&amp;"_"&amp;$C116,データシート2!$A$1:$SI$1,0),0)</f>
        <v>12.292999999999999</v>
      </c>
      <c r="Y116" s="931">
        <f>VLOOKUP($D$3&amp;"_"&amp;Y$3,データシート2!$A:$SI,MATCH($R$2&amp;"_"&amp;$C116,データシート2!$A$1:$SI$1,0),0)</f>
        <v>12.534000000000001</v>
      </c>
      <c r="Z116" s="931">
        <f>VLOOKUP($D$3&amp;"_"&amp;Z$3,データシート2!$A:$SI,MATCH($R$2&amp;"_"&amp;$C116,データシート2!$A$1:$SI$1,0),0)</f>
        <v>12.492000000000001</v>
      </c>
      <c r="AA116" s="931">
        <f>VLOOKUP($D$3&amp;"_"&amp;AA$3,データシート2!$A:$SI,MATCH($R$2&amp;"_"&amp;$C116,データシート2!$A$1:$SI$1,0),0)</f>
        <v>10.999000000000001</v>
      </c>
      <c r="AB116" s="932">
        <f>VLOOKUP($D$3&amp;"_"&amp;AB$3,データシート2!$A:$SI,MATCH($R$2&amp;"_"&amp;$C116,データシート2!$A$1:$SI$1,0),0)</f>
        <v>10.352</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2025-03-04T09:28:48Z</dcterms:created>
  <dcterms:modified xsi:type="dcterms:W3CDTF">2025-03-04T09:28:48Z</dcterms:modified>
  <cp:category/>
  <cp:contentStatus/>
</cp:coreProperties>
</file>