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85B610C-ED1A-4D06-A654-48E8FC8DD8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<sst xmlns="http://schemas.openxmlformats.org/spreadsheetml/2006/main" count="16781" uniqueCount="2536">
  <si>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</si>
  <si>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</si>
  <si>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</si>
  <si>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</si>
  <si>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</si>
  <si>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</si>
  <si>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</si>
  <si>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</si>
  <si>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</si>
  <si>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</si>
  <si>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</si>
  <si>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</si>
  <si>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</si>
  <si>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</si>
  <si>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</si>
  <si>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</si>
  <si>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</si>
  <si>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</si>
  <si>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</si>
  <si>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</si>
  <si>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</si>
  <si>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</si>
  <si>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</si>
  <si>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</si>
  <si>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</si>
  <si>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</si>
  <si>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</si>
  <si>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</si>
  <si>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</si>
  <si>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</si>
  <si>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</si>
  <si>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</si>
  <si>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</si>
  <si>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</si>
  <si>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</si>
  <si>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</si>
  <si>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</si>
  <si>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</si>
  <si>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</si>
  <si>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</si>
  <si>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</si>
  <si>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</si>
  <si>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</si>
  <si>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</si>
  <si>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</si>
  <si>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</si>
  <si>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</si>
  <si>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</si>
  <si>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</si>
  <si>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</si>
  <si>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</si>
  <si>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</si>
  <si>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</si>
  <si>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</si>
  <si>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</si>
  <si>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</si>
  <si>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</si>
  <si>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</si>
  <si>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</si>
  <si>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</si>
  <si>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</si>
  <si>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</si>
  <si>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</si>
  <si>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</si>
  <si>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</si>
  <si>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</si>
  <si>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</si>
  <si>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</si>
  <si>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</si>
  <si>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</si>
  <si>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</si>
  <si>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</si>
  <si>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</si>
  <si>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</si>
  <si>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</si>
  <si>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</si>
  <si>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</si>
  <si>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</si>
  <si>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</si>
  <si>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</si>
  <si>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</si>
  <si>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</si>
  <si>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</si>
  <si>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</si>
  <si>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</si>
  <si>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</si>
  <si>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</si>
  <si>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</si>
  <si>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</si>
  <si>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</si>
  <si>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</si>
  <si>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</si>
  <si>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</si>
  <si>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</si>
  <si>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</si>
  <si>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</si>
  <si>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</si>
  <si>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</si>
  <si>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</si>
  <si>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</si>
  <si>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</si>
  <si>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</si>
  <si>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</si>
  <si>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</si>
  <si>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</si>
  <si>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</si>
  <si>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</si>
  <si>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</si>
  <si>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</si>
  <si>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</si>
  <si>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</si>
  <si>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</si>
  <si>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</si>
  <si>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</si>
  <si>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</si>
  <si>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</si>
  <si>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</si>
  <si>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</si>
  <si>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</si>
  <si>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</si>
  <si>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</si>
  <si>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</si>
  <si>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</si>
  <si>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</si>
  <si>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</si>
  <si>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</si>
  <si>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</si>
  <si>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</si>
  <si>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</si>
  <si>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</si>
  <si>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</si>
  <si>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</si>
  <si>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</si>
  <si>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</si>
  <si>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</si>
  <si>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</si>
  <si>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</si>
  <si>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</si>
  <si>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</si>
  <si>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</si>
  <si>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</si>
  <si>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</si>
  <si>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</si>
  <si>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</si>
  <si>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</si>
  <si>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</si>
  <si>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</si>
  <si>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</si>
  <si>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</si>
  <si>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</si>
  <si>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</si>
  <si>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</si>
  <si>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</si>
  <si>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</si>
  <si>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</si>
  <si>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</si>
  <si>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</si>
  <si>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</si>
  <si>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</si>
  <si>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</si>
  <si>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</si>
  <si>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</si>
  <si>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</si>
  <si>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</si>
  <si>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</si>
  <si>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</si>
  <si>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</si>
  <si>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</si>
  <si>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</si>
  <si>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</si>
  <si>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</si>
  <si>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</si>
  <si>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</si>
  <si>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</si>
  <si>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</si>
  <si>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</si>
  <si>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</si>
  <si>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</si>
  <si>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</si>
  <si>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</si>
  <si>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</si>
  <si>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</si>
  <si>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</si>
  <si>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</si>
  <si>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</si>
  <si>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</si>
  <si>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</si>
  <si>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</si>
  <si>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</si>
  <si>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</si>
  <si>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</si>
  <si>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</si>
  <si>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</si>
  <si>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</si>
  <si>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</si>
  <si>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</si>
  <si>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</si>
  <si>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</si>
  <si>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</si>
  <si>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</si>
  <si>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</si>
  <si>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</si>
  <si>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</si>
  <si>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</si>
  <si>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</si>
  <si>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</si>
  <si>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</si>
  <si>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</si>
  <si>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</si>
  <si>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</si>
  <si>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</si>
  <si>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</si>
  <si>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</si>
  <si>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</si>
  <si>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</si>
  <si>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</si>
  <si>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</si>
  <si>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</si>
  <si>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</si>
  <si>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</si>
  <si>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</si>
  <si>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</si>
  <si>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</si>
  <si>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</si>
  <si>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</si>
  <si>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</si>
  <si>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</si>
  <si>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</si>
  <si>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</si>
  <si>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</si>
  <si>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</si>
  <si>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</si>
  <si>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</si>
  <si>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</si>
  <si>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</si>
  <si>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</si>
  <si>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</si>
  <si>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</si>
  <si>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</si>
  <si>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</si>
  <si>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</si>
  <si>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</si>
  <si>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</si>
  <si>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</si>
  <si>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</si>
  <si>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</si>
  <si>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</si>
  <si>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</si>
  <si>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</si>
  <si>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</si>
  <si>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</si>
  <si>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</si>
  <si>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</si>
  <si>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</si>
  <si>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</si>
  <si>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</si>
  <si>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</si>
  <si>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</si>
  <si>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</si>
  <si>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</si>
  <si>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</si>
  <si>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</si>
  <si>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</si>
  <si>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</si>
  <si>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</si>
  <si>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</si>
  <si>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</si>
  <si>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</si>
  <si>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</si>
  <si>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</si>
  <si>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</si>
  <si>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</si>
  <si>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</si>
  <si>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</si>
  <si>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</si>
  <si>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</si>
  <si>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</si>
  <si>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</si>
  <si>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</si>
  <si>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</si>
  <si>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</si>
  <si>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</si>
  <si>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</si>
  <si>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</si>
  <si>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</si>
  <si>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</si>
  <si>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</si>
  <si>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</si>
  <si>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</si>
  <si>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</si>
  <si>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</si>
  <si>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</si>
  <si>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</si>
  <si>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</si>
  <si>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</si>
  <si>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</si>
  <si>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</si>
  <si>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</si>
  <si>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</si>
  <si>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</si>
  <si>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</si>
  <si>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</si>
  <si>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</si>
  <si>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</si>
  <si>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</si>
  <si>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</si>
  <si>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</si>
  <si>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</si>
  <si>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</si>
  <si>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</si>
  <si>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</si>
  <si>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</si>
  <si>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</si>
  <si>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</si>
  <si>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</si>
  <si>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</si>
  <si>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</si>
  <si>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</si>
  <si>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</si>
  <si>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</si>
  <si>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</si>
  <si>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</si>
  <si>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</si>
  <si>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</si>
  <si>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</si>
  <si>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</si>
  <si>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</si>
  <si>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</si>
  <si>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</si>
  <si>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</si>
  <si>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</si>
  <si>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</si>
  <si>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</si>
  <si>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</si>
  <si>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</si>
  <si>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</si>
  <si>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</si>
  <si>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</si>
  <si>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</si>
  <si>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</si>
  <si>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</si>
  <si>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</si>
  <si>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</si>
  <si>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</si>
  <si>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</si>
  <si>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</si>
  <si>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</si>
  <si>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</si>
  <si>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</si>
  <si>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</si>
  <si>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</si>
  <si>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</si>
  <si>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</si>
  <si>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</si>
  <si>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</si>
  <si>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</si>
  <si>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</si>
  <si>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</si>
  <si>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</si>
  <si>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</si>
  <si>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</si>
  <si>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</si>
  <si>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</si>
  <si>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</si>
  <si>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</si>
  <si>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</si>
  <si>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</si>
  <si>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</si>
  <si>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</si>
  <si>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</si>
  <si>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</si>
  <si>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</si>
  <si>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</si>
  <si>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</si>
  <si>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</si>
  <si>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</si>
  <si>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</si>
  <si>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</si>
  <si>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</si>
  <si>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</si>
  <si>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</si>
  <si>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</si>
  <si>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</si>
  <si>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</si>
  <si>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</si>
  <si>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</si>
  <si>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</si>
  <si>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</si>
  <si>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</si>
  <si>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</si>
  <si>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</si>
  <si>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</si>
  <si>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</si>
  <si>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</si>
  <si>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</si>
  <si>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</si>
  <si>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</si>
  <si>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</si>
  <si>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</si>
  <si>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</si>
  <si>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</si>
  <si>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</si>
  <si>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</si>
  <si>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</si>
  <si>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</si>
  <si>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</si>
  <si>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</si>
  <si>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</si>
  <si>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</si>
  <si>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</si>
  <si>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</si>
  <si>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</si>
  <si>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</si>
  <si>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</si>
  <si>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</si>
  <si>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</si>
  <si>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</si>
  <si>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</si>
  <si>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</si>
  <si>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</si>
  <si>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</si>
  <si>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</si>
  <si>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</si>
  <si>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</si>
  <si>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</si>
  <si>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</si>
  <si>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</si>
  <si>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</si>
  <si>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</si>
  <si>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</si>
  <si>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</si>
  <si>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</si>
  <si>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</si>
  <si>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</si>
  <si>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</si>
  <si>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</si>
  <si>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</si>
  <si>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</si>
  <si>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</si>
  <si>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</si>
  <si>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</si>
  <si>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</si>
  <si>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</si>
  <si>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</si>
  <si>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</si>
  <si>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</si>
  <si>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</si>
  <si>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</si>
  <si>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</si>
  <si>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</si>
  <si>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</si>
  <si>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</si>
  <si>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</si>
  <si>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</si>
  <si>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</si>
  <si>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</si>
  <si>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</si>
  <si>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</si>
  <si>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</si>
  <si>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</si>
  <si>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</si>
  <si>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</si>
  <si>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</si>
  <si>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</si>
  <si>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</si>
  <si>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</si>
  <si>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</si>
  <si>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</si>
  <si>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</si>
  <si>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</si>
  <si>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</si>
  <si>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</si>
  <si>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</si>
  <si>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</si>
  <si>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</si>
  <si>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</si>
  <si>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</si>
  <si>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</si>
  <si>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</si>
  <si>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</si>
  <si>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</si>
  <si>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</si>
  <si>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</si>
  <si>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</si>
  <si>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</si>
  <si>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</si>
  <si>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</si>
  <si>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</si>
  <si>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</si>
  <si>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</si>
  <si>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</si>
  <si>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</si>
  <si>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</si>
  <si>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</si>
  <si>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</si>
  <si>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</si>
  <si>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</si>
  <si>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</si>
  <si>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</si>
  <si>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</si>
  <si>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</si>
  <si>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</si>
  <si>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</si>
  <si>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</si>
  <si>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</si>
  <si>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</si>
  <si>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</si>
  <si>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</si>
  <si>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</si>
  <si>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</si>
  <si>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</si>
  <si>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</si>
  <si>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</si>
  <si>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</si>
  <si>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</si>
  <si>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</si>
  <si>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</si>
  <si>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</si>
  <si>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</si>
  <si>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</si>
  <si>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</si>
  <si>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</si>
  <si>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</si>
  <si>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</si>
  <si>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</si>
  <si>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</si>
  <si>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</si>
  <si>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</si>
  <si>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</si>
  <si>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</si>
  <si>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</si>
  <si>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</si>
  <si>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</si>
  <si>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</si>
  <si>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</si>
  <si>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</si>
  <si>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</si>
  <si>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</si>
  <si>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</si>
  <si>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</si>
  <si>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</si>
  <si>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</si>
  <si>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</si>
  <si>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</si>
  <si>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</si>
  <si>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</si>
  <si>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</si>
  <si>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</si>
  <si>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</si>
  <si>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</si>
  <si>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</si>
  <si>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</si>
  <si>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</si>
  <si>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</si>
  <si>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</si>
  <si>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</si>
  <si>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</si>
  <si>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</si>
  <si>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</si>
  <si>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</si>
  <si>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</si>
  <si>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</si>
  <si>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</si>
  <si>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</si>
  <si>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</si>
  <si>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</si>
  <si>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</si>
  <si>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</si>
  <si>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</si>
  <si>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</si>
  <si>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</si>
  <si>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</si>
  <si>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</si>
  <si>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</si>
  <si>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</si>
  <si>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</si>
  <si>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</si>
  <si>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</si>
  <si>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</si>
  <si>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</si>
  <si>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</si>
  <si>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</si>
  <si>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</si>
  <si>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</si>
  <si>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</si>
  <si>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</si>
  <si>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</si>
  <si>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</si>
  <si>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</si>
  <si>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</si>
  <si>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</si>
  <si>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</si>
  <si>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</si>
  <si>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</si>
  <si>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</si>
  <si>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</si>
  <si>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</si>
  <si>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</si>
  <si>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</si>
  <si>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</si>
  <si>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</si>
  <si>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</si>
  <si>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</si>
  <si>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</si>
  <si>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</si>
  <si>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</si>
  <si>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</si>
  <si>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</si>
  <si>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</si>
  <si>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</si>
  <si>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</si>
  <si>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</si>
  <si>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</si>
  <si>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</si>
  <si>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</si>
  <si>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</si>
  <si>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</si>
  <si>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</si>
  <si>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</si>
  <si>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</si>
  <si>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</si>
  <si>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</si>
  <si>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</si>
  <si>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</si>
  <si>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</si>
  <si>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</si>
  <si>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</si>
  <si>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</si>
  <si>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</si>
  <si>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</si>
  <si>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</si>
  <si>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</si>
  <si>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</si>
  <si>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</si>
  <si>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</si>
  <si>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</si>
  <si>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</si>
  <si>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</si>
  <si>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</si>
  <si>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</si>
  <si>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</si>
  <si>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</si>
  <si>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</si>
  <si>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</si>
  <si>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</si>
  <si>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</si>
  <si>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</si>
  <si>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</si>
  <si>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</si>
  <si>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</si>
  <si>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</si>
  <si>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</si>
  <si>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</si>
  <si>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</si>
  <si>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</si>
  <si>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</si>
  <si>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</si>
  <si>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</si>
  <si>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</si>
  <si>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</si>
  <si>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</si>
  <si>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</si>
  <si>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</si>
  <si>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</si>
  <si>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</si>
  <si>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</si>
  <si>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</si>
  <si>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</si>
  <si>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</si>
  <si>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</si>
  <si>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</si>
  <si>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</si>
  <si>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</si>
  <si>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</si>
  <si>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</si>
  <si>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</si>
  <si>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</si>
  <si>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</si>
  <si>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</si>
  <si>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</si>
  <si>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</si>
  <si>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</si>
  <si>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</si>
  <si>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</si>
  <si>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</si>
  <si>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</si>
  <si>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</si>
  <si>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</si>
  <si>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</si>
  <si>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</si>
  <si>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</si>
  <si>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</si>
  <si>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</si>
  <si>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</si>
  <si>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</si>
  <si>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</si>
  <si>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</si>
  <si>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</si>
  <si>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</si>
  <si>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</si>
  <si>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</si>
  <si>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</si>
  <si>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</si>
  <si>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</si>
  <si>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</si>
  <si>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</si>
  <si>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</si>
  <si>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</si>
  <si>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</si>
  <si>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</si>
  <si>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</si>
  <si>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</si>
  <si>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</si>
  <si>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</si>
  <si>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</si>
  <si>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</si>
  <si>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</si>
  <si>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</si>
  <si>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</si>
  <si>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</si>
  <si>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</si>
  <si>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</si>
  <si>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</si>
  <si>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</si>
  <si>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</si>
  <si>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</si>
  <si>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</si>
  <si>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</si>
  <si>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</si>
  <si>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</si>
  <si>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</si>
  <si>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</si>
  <si>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</si>
  <si>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</si>
  <si>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</si>
  <si>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</si>
  <si>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</si>
  <si>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</si>
  <si>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</si>
  <si>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</si>
  <si>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</si>
  <si>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</si>
  <si>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</si>
  <si>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</si>
  <si>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</si>
  <si>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</si>
  <si>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</si>
  <si>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</si>
  <si>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</si>
  <si>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</si>
  <si>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</si>
  <si>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</si>
  <si>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</si>
  <si>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</si>
  <si>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</si>
  <si>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</si>
  <si>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</si>
  <si>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</si>
  <si>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</si>
  <si>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</si>
  <si>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</si>
  <si>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</si>
  <si>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</si>
  <si>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</si>
  <si>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</si>
  <si>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</si>
  <si>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</si>
  <si>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</si>
  <si>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</si>
  <si>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</si>
  <si>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</si>
  <si>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</si>
  <si>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</si>
  <si>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</si>
  <si>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</si>
  <si>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</si>
  <si>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</si>
  <si>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</si>
  <si>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</si>
  <si>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</si>
  <si>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</si>
  <si>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</si>
  <si>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</si>
  <si>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</si>
  <si>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</si>
  <si>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</si>
  <si>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</si>
  <si>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</si>
  <si>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</si>
  <si>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</si>
  <si>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</si>
  <si>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</si>
  <si>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</si>
  <si>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</si>
  <si>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</si>
  <si>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</si>
  <si>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</si>
  <si>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</si>
  <si>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</si>
  <si>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</si>
  <si>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</si>
  <si>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</si>
  <si>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</si>
  <si>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</si>
  <si>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</si>
  <si>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</si>
  <si>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</si>
  <si>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</si>
  <si>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</si>
  <si>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</si>
  <si>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</si>
  <si>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</si>
  <si>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</si>
  <si>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</si>
  <si>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</si>
  <si>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</si>
  <si>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</si>
  <si>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</si>
  <si>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</si>
  <si>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</si>
  <si>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</si>
  <si>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</si>
  <si>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</si>
  <si>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</si>
  <si>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</si>
  <si>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</si>
  <si>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</si>
  <si>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</si>
  <si>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</si>
  <si>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</si>
  <si>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</si>
  <si>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</si>
  <si>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</si>
  <si>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</si>
  <si>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</si>
  <si>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</si>
  <si>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</si>
  <si>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</si>
  <si>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</si>
  <si>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</si>
  <si>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</si>
  <si>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</si>
  <si>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</si>
  <si>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</si>
  <si>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</si>
  <si>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</si>
  <si>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</si>
  <si>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</si>
  <si>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</si>
  <si>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</si>
  <si>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</si>
  <si>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</si>
  <si>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</si>
  <si>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</si>
  <si>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</si>
  <si>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</si>
  <si>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</si>
  <si>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</si>
  <si>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</si>
  <si>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</si>
  <si>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</si>
  <si>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</si>
  <si>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</si>
  <si>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</si>
  <si>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</si>
  <si>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</si>
  <si>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</si>
  <si>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</si>
  <si>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</si>
  <si>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</si>
  <si>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</si>
  <si>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</si>
  <si>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</si>
  <si>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</si>
  <si>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</si>
  <si>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</si>
  <si>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</si>
  <si>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</si>
  <si>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</si>
  <si>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</si>
  <si>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</si>
  <si>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</si>
  <si>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</si>
  <si>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</si>
  <si>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</si>
  <si>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</si>
  <si>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</si>
  <si>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</si>
  <si>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</si>
  <si>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</si>
  <si>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</si>
  <si>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</si>
  <si>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</si>
  <si>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</si>
  <si>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</si>
  <si>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</si>
  <si>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</si>
  <si>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</si>
  <si>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</si>
  <si>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</si>
  <si>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</si>
  <si>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</si>
  <si>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</si>
  <si>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</si>
  <si>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</si>
  <si>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</si>
  <si>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</si>
  <si>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</si>
  <si>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</si>
  <si>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</si>
  <si>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</si>
  <si>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</si>
  <si>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</si>
  <si>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</si>
  <si>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</si>
  <si>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</si>
  <si>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</si>
  <si>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</si>
  <si>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</si>
  <si>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</si>
  <si>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</si>
  <si>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</si>
  <si>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</si>
  <si>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</si>
  <si>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</si>
  <si>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</si>
  <si>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</si>
  <si>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</si>
  <si>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</si>
  <si>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</si>
  <si>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</si>
  <si>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</si>
  <si>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</si>
  <si>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</si>
  <si>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</si>
  <si>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</si>
  <si>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</si>
  <si>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</si>
  <si>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</si>
  <si>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</si>
  <si>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</si>
  <si>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</si>
  <si>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</si>
  <si>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</si>
  <si>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</si>
  <si>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</si>
  <si>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</si>
  <si>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</si>
  <si>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</si>
  <si>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</si>
  <si>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</si>
  <si>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</si>
  <si>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</si>
  <si>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</si>
  <si>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</si>
  <si>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</si>
  <si>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</si>
  <si>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</si>
  <si>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</si>
  <si>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</si>
  <si>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</si>
  <si>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</si>
  <si>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</si>
  <si>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</si>
  <si>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</si>
  <si>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</si>
  <si>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</si>
  <si>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</si>
  <si>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</si>
  <si>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</si>
  <si>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</si>
  <si>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</si>
  <si>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</si>
  <si>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</si>
  <si>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</si>
  <si>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</si>
  <si>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</si>
  <si>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</si>
  <si>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</si>
  <si>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</si>
  <si>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</si>
  <si>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</si>
  <si>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</si>
  <si>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</si>
  <si>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</si>
  <si>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</si>
  <si>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</si>
  <si>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</si>
  <si>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</si>
  <si>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</si>
  <si>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</si>
  <si>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</si>
  <si>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</si>
  <si>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</si>
  <si>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</si>
  <si>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</si>
  <si>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</si>
  <si>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</si>
  <si>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</si>
  <si>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</si>
  <si>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</si>
  <si>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</si>
  <si>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</si>
  <si>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</si>
  <si>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</si>
  <si>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</si>
  <si>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</si>
  <si>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</si>
  <si>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</si>
  <si>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</si>
  <si>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</si>
  <si>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</si>
  <si>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</si>
  <si>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</si>
  <si>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</si>
  <si>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</si>
  <si>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</si>
  <si>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</si>
  <si>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</si>
  <si>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</si>
  <si>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</si>
  <si>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</si>
  <si>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</si>
  <si>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</si>
  <si>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</si>
  <si>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</si>
  <si>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</si>
  <si>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</si>
  <si>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</si>
  <si>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</si>
  <si>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</si>
  <si>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</si>
  <si>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</si>
  <si>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</si>
  <si>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</si>
  <si>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</si>
  <si>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</si>
  <si>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</si>
  <si>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</si>
  <si>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</si>
  <si>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</si>
  <si>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</si>
  <si>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</si>
  <si>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</si>
  <si>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</si>
  <si>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</si>
  <si>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</si>
  <si>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</si>
  <si>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</si>
  <si>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</si>
  <si>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</si>
  <si>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</si>
  <si>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</si>
  <si>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</si>
  <si>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</si>
  <si>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</si>
  <si>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</si>
  <si>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</si>
  <si>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</si>
  <si>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</si>
  <si>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</si>
  <si>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</si>
  <si>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</si>
  <si>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</si>
  <si>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</si>
  <si>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</si>
  <si>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</si>
  <si>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</si>
  <si>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</si>
  <si>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</si>
  <si>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</si>
  <si>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</si>
  <si>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</si>
  <si>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</si>
  <si>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</si>
  <si>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</si>
  <si>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</si>
  <si>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</si>
  <si>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</si>
  <si>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</si>
  <si>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</si>
  <si>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</si>
  <si>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</si>
  <si>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</si>
  <si>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</si>
  <si>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</si>
  <si>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</si>
  <si>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</si>
  <si>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</si>
  <si>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</si>
  <si>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</si>
  <si>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</si>
  <si>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</si>
  <si>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</si>
  <si>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</si>
  <si>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</si>
  <si>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</si>
  <si>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</si>
  <si>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</si>
  <si>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</si>
  <si>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</si>
  <si>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</si>
  <si>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</si>
  <si>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</si>
  <si>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</si>
  <si>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</si>
  <si>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</si>
  <si>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</si>
  <si>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</si>
  <si>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</si>
  <si>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</si>
  <si>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</si>
  <si>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</si>
  <si>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</si>
  <si>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</si>
  <si>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</si>
  <si>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</si>
  <si>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</si>
  <si>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</si>
  <si>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</si>
  <si>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</si>
  <si>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</si>
  <si>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</si>
  <si>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</si>
  <si>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</si>
  <si>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</si>
  <si>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</si>
  <si>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</si>
  <si>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</si>
  <si>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</si>
  <si>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</si>
  <si>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</si>
  <si>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</si>
  <si>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</si>
  <si>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</si>
  <si>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</si>
  <si>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</si>
  <si>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</si>
  <si>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</si>
  <si>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</si>
  <si>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</si>
  <si>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</si>
  <si>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</si>
  <si>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</si>
  <si>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</si>
  <si>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</si>
  <si>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</si>
  <si>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</si>
  <si>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</si>
  <si>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</si>
  <si>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</si>
  <si>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</si>
  <si>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</si>
  <si>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</si>
  <si>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</si>
  <si>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</si>
  <si>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</si>
  <si>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</si>
  <si>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</si>
  <si>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</si>
  <si>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</si>
  <si>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</si>
  <si>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</si>
  <si>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</si>
  <si>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</si>
  <si>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</si>
  <si>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</si>
  <si>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</si>
  <si>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</si>
  <si>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</si>
  <si>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</si>
  <si>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</si>
  <si>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</si>
  <si>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</si>
  <si>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</si>
  <si>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</si>
  <si>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</si>
  <si>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</si>
  <si>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</si>
  <si>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</si>
  <si>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</si>
  <si>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</si>
  <si>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</si>
  <si>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</si>
  <si>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</si>
  <si>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</si>
  <si>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</si>
  <si>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</si>
  <si>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</si>
  <si>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</si>
  <si>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</si>
  <si>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</si>
  <si>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</si>
  <si>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</si>
  <si>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</si>
  <si>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</si>
  <si>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</si>
  <si>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</si>
  <si>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</si>
  <si>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</si>
  <si>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</si>
  <si>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</si>
  <si>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</si>
  <si>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</si>
  <si>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</si>
  <si>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</si>
  <si>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</si>
  <si>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</si>
  <si>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</si>
  <si>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</si>
  <si>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</si>
  <si>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</si>
  <si>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</si>
  <si>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</si>
  <si>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</si>
  <si>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</si>
  <si>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</si>
  <si>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</si>
  <si>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</si>
  <si>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</si>
  <si>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</si>
  <si>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</si>
  <si>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</si>
  <si>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</si>
  <si>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</si>
  <si>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</si>
  <si>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</si>
  <si>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</si>
  <si>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</si>
  <si>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</si>
  <si>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</si>
  <si>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</si>
  <si>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</si>
  <si>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</si>
  <si>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</si>
  <si>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</si>
  <si>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</si>
  <si>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</si>
  <si>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</si>
  <si>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</si>
  <si>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</si>
  <si>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</si>
  <si>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</si>
  <si>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</si>
  <si>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</si>
  <si>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</si>
  <si>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</si>
  <si>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</si>
  <si>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</si>
  <si>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</si>
  <si>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</si>
  <si>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</si>
  <si>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</si>
  <si>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</si>
  <si>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</si>
  <si>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</si>
  <si>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</si>
  <si>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</si>
  <si>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</si>
  <si>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</si>
  <si>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</si>
  <si>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</si>
  <si>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</si>
  <si>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</si>
  <si>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</si>
  <si>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</si>
  <si>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</si>
  <si>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</si>
  <si>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</si>
  <si>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</si>
  <si>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</si>
  <si>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</si>
  <si>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</si>
  <si>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</si>
  <si>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</si>
  <si>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</si>
  <si>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</si>
  <si>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</si>
  <si>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</si>
  <si>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</si>
  <si>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</si>
  <si>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</si>
  <si>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</si>
  <si>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</si>
  <si>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</si>
  <si>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</si>
  <si>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</si>
  <si>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</si>
  <si>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</si>
  <si>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</si>
  <si>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</si>
  <si>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</si>
  <si>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</si>
  <si>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</si>
  <si>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</si>
  <si>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</si>
  <si>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</si>
  <si>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</si>
  <si>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</si>
  <si>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</si>
  <si>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</si>
  <si>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</si>
  <si>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</si>
  <si>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</si>
  <si>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</si>
  <si>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</si>
  <si>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</si>
  <si>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</si>
  <si>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</si>
  <si>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</si>
  <si>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</si>
  <si>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</si>
  <si>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</si>
  <si>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</si>
  <si>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</si>
  <si>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</si>
  <si>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</si>
  <si>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</si>
  <si>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</si>
  <si>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</si>
  <si>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</si>
  <si>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</si>
  <si>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</si>
  <si>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</si>
  <si>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</si>
  <si>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</si>
  <si>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</si>
  <si>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</si>
  <si>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</si>
  <si>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</si>
  <si>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</si>
  <si>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</si>
  <si>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</si>
  <si>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</si>
  <si>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</si>
  <si>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</si>
  <si>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</si>
  <si>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</si>
  <si>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</si>
  <si>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</si>
  <si>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</si>
  <si>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</si>
  <si>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</si>
  <si>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</si>
  <si>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</si>
  <si>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</si>
  <si>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</si>
  <si>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</si>
  <si>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</si>
  <si>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</si>
  <si>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</si>
  <si>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</si>
  <si>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</si>
  <si>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</si>
  <si>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</si>
  <si>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</si>
  <si>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</si>
  <si>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</si>
  <si>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</si>
  <si>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</si>
  <si>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</si>
  <si>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</si>
  <si>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</si>
  <si>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</si>
  <si>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</si>
  <si>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</si>
  <si>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</si>
  <si>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</si>
  <si>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</si>
  <si>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</si>
  <si>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</si>
  <si>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</si>
  <si>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</si>
  <si>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</si>
  <si>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</si>
  <si>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</si>
  <si>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</si>
  <si>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</si>
  <si>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</si>
  <si>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</si>
  <si>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</si>
  <si>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</si>
  <si>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</si>
  <si>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</si>
  <si>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</si>
  <si>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</si>
  <si>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</si>
  <si>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</si>
  <si>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</si>
  <si>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</si>
  <si>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</si>
  <si>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</si>
  <si>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</si>
  <si>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</si>
  <si>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</si>
  <si>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</si>
  <si>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</si>
  <si>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</si>
  <si>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</si>
  <si>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</si>
  <si>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</si>
  <si>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</si>
  <si>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</si>
  <si>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</si>
  <si>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</si>
  <si>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</si>
  <si>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</si>
  <si>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</si>
  <si>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</si>
  <si>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</si>
  <si>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</si>
  <si>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</si>
  <si>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</si>
  <si>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</si>
  <si>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</si>
  <si>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</si>
  <si>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</si>
  <si>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</si>
  <si>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</si>
  <si>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</si>
  <si>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</si>
  <si>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</si>
  <si>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</si>
  <si>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</si>
  <si>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</si>
  <si>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</si>
  <si>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</si>
  <si>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</si>
  <si>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</si>
  <si>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</si>
  <si>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</si>
  <si>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</si>
  <si>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</si>
  <si>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</si>
  <si>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</si>
  <si>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</si>
  <si>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</si>
  <si>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</si>
  <si>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</si>
  <si>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</si>
  <si>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</si>
  <si>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</si>
  <si>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</si>
  <si>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</si>
  <si>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</si>
  <si>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</si>
  <si>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</si>
  <si>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</si>
  <si>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</si>
  <si>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</si>
  <si>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</si>
  <si>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</si>
  <si>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</si>
  <si>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</si>
  <si>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</si>
  <si>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</si>
  <si>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</si>
  <si>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</si>
  <si>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</si>
  <si>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</si>
  <si>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</si>
  <si>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</si>
  <si>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</si>
  <si>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</si>
  <si>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</si>
  <si>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</si>
  <si>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</si>
  <si>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</si>
  <si>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</si>
  <si>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</si>
  <si>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</si>
  <si>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</si>
  <si>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</si>
  <si>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</si>
  <si>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</si>
  <si>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</si>
  <si>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</si>
  <si>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</si>
  <si>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</si>
  <si>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</si>
  <si>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</si>
  <si>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</si>
  <si>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</si>
  <si>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</si>
  <si>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</si>
  <si>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</si>
  <si>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</si>
  <si>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</si>
  <si>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</si>
  <si>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</si>
  <si>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</si>
  <si>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</si>
  <si>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</si>
  <si>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</si>
  <si>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</si>
  <si>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</si>
  <si>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</si>
  <si>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</si>
  <si>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</si>
  <si>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</si>
  <si>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</si>
  <si>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</si>
  <si>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</si>
  <si>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</si>
  <si>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</si>
  <si>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</si>
  <si>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</si>
  <si>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</si>
  <si>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</si>
  <si>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</si>
  <si>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</si>
  <si>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</si>
  <si>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</si>
  <si>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</si>
  <si>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</si>
  <si>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</si>
  <si>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</si>
  <si>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</si>
  <si>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</si>
  <si>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</si>
  <si>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</si>
  <si>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</si>
  <si>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</si>
  <si>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</si>
  <si>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</si>
  <si>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</si>
  <si>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</si>
  <si>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</si>
  <si>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</si>
  <si>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</si>
  <si>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</si>
  <si>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</si>
  <si>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</si>
  <si>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</si>
  <si>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</si>
  <si>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</si>
  <si>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</si>
  <si>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</si>
  <si>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</si>
  <si>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</si>
  <si>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</si>
  <si>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</si>
  <si>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</si>
  <si>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</si>
  <si>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</si>
  <si>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</si>
  <si>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</si>
  <si>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</si>
  <si>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</si>
  <si>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</si>
  <si>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</si>
  <si>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</si>
  <si>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</si>
  <si>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</si>
  <si>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</si>
  <si>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</si>
  <si>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</si>
  <si>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</si>
  <si>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</si>
  <si>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</si>
  <si>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</si>
  <si>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</si>
  <si>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</si>
  <si>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</si>
  <si>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</si>
  <si>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</si>
  <si>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</si>
  <si>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</si>
  <si>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</si>
  <si>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</si>
  <si>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</si>
  <si>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</si>
  <si>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</si>
  <si>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</si>
  <si>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</si>
  <si>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</si>
  <si>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</si>
  <si>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</si>
  <si>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</si>
  <si>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</si>
  <si>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</si>
  <si>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</si>
  <si>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</si>
  <si>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</si>
  <si>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</si>
  <si>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</si>
  <si>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</si>
  <si>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</si>
  <si>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</si>
  <si>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</si>
  <si>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</si>
  <si>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</si>
  <si>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</si>
  <si>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</si>
  <si>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</si>
  <si>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</si>
  <si>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</si>
  <si>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</si>
  <si>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</si>
  <si>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</si>
  <si>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</si>
  <si>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</si>
  <si>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</si>
  <si>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</si>
  <si>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</si>
  <si>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</si>
  <si>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</si>
  <si>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</si>
  <si>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</si>
  <si>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</si>
  <si>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</si>
  <si>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</si>
  <si>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</si>
  <si>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</si>
  <si>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</si>
  <si>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</si>
  <si>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</si>
  <si>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</si>
  <si>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</si>
  <si>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</si>
  <si>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</si>
  <si>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</si>
  <si>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</si>
  <si>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</si>
  <si>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</si>
  <si>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</si>
  <si>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</si>
  <si>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</si>
  <si>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</si>
  <si>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</si>
  <si>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</si>
  <si>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</si>
  <si>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</si>
  <si>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</si>
  <si>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</si>
  <si>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</si>
  <si>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</si>
  <si>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</si>
  <si>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</si>
  <si>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</si>
  <si>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</si>
  <si>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</si>
  <si>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</si>
  <si>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</si>
  <si>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</si>
  <si>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</si>
  <si>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</si>
  <si>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</si>
  <si>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</si>
  <si>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</si>
  <si>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</si>
  <si>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</si>
  <si>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</si>
  <si>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</si>
  <si>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</si>
  <si>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</si>
  <si>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池田町</t>
  </si>
  <si>
    <t>01692_令和6年度</t>
  </si>
  <si>
    <t>01692</t>
  </si>
  <si>
    <t>中標津町</t>
  </si>
  <si>
    <t>01692_令和4年度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</si>
  <si>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</si>
  <si>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</si>
  <si>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</si>
  <si>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</si>
  <si>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</si>
  <si>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</si>
  <si>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</si>
  <si>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</si>
  <si>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</si>
  <si>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</si>
  <si>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</si>
  <si>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</si>
  <si>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</si>
  <si>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</si>
  <si>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</si>
  <si>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</si>
  <si>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</si>
  <si>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</si>
  <si>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</si>
  <si>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</si>
  <si>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</si>
  <si>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</si>
  <si>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</si>
  <si>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</si>
  <si>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</si>
  <si>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</si>
  <si>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</si>
  <si>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</si>
  <si>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</si>
  <si>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</si>
  <si>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</si>
  <si>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</si>
  <si>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</si>
  <si>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</si>
  <si>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</si>
  <si>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</si>
  <si>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</si>
  <si>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</si>
  <si>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</si>
  <si>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</si>
  <si>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</si>
  <si>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</si>
  <si>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</si>
  <si>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</si>
  <si>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</si>
  <si>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</si>
  <si>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</si>
  <si>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</si>
  <si>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</si>
  <si>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</si>
  <si>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</si>
  <si>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</si>
  <si>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</si>
  <si>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</si>
  <si>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</si>
  <si>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</si>
  <si>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</si>
  <si>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</si>
  <si>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</si>
  <si>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</si>
  <si>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</si>
  <si>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</si>
  <si>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</si>
  <si>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</si>
  <si>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</si>
  <si>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</si>
  <si>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</si>
  <si>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</si>
  <si>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</si>
  <si>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</si>
  <si>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</si>
  <si>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</si>
  <si>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</si>
  <si>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</si>
  <si>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</si>
  <si>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</si>
  <si>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</si>
  <si>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</si>
  <si>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</si>
  <si>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</si>
  <si>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</si>
  <si>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</si>
  <si>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</si>
  <si>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</si>
  <si>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</si>
  <si>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</si>
  <si>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</si>
  <si>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</si>
  <si>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</si>
  <si>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</si>
  <si>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</si>
  <si>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</si>
  <si>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</si>
  <si>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</si>
  <si>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</si>
  <si>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</si>
  <si>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</si>
  <si>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</si>
  <si>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</si>
  <si>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</si>
  <si>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</si>
  <si>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</si>
  <si>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</si>
  <si>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</si>
  <si>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</si>
  <si>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</si>
  <si>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</si>
  <si>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</si>
  <si>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</si>
  <si>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</si>
  <si>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</si>
  <si>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</si>
  <si>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</si>
  <si>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</si>
  <si>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</si>
  <si>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</si>
  <si>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</si>
  <si>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</si>
  <si>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</si>
  <si>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</si>
  <si>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</si>
  <si>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</si>
  <si>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</si>
  <si>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</si>
  <si>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</si>
  <si>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</si>
  <si>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</si>
  <si>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</si>
  <si>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</si>
  <si>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</si>
  <si>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</si>
  <si>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</si>
  <si>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</si>
  <si>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</si>
  <si>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</si>
  <si>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</si>
  <si>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</si>
  <si>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</si>
  <si>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</si>
  <si>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</si>
  <si>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</si>
  <si>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</si>
  <si>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</si>
  <si>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</si>
  <si>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</si>
  <si>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</si>
  <si>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</si>
  <si>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</si>
  <si>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</si>
  <si>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</si>
  <si>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</si>
  <si>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</si>
  <si>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</si>
  <si>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</si>
  <si>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</si>
  <si>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</si>
  <si>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</si>
  <si>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</si>
  <si>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</si>
  <si>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</si>
  <si>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</si>
  <si>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</si>
  <si>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</si>
  <si>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</si>
  <si>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</si>
  <si>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</si>
  <si>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</si>
  <si>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</si>
  <si>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</si>
  <si>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</si>
  <si>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</si>
  <si>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</si>
  <si>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</si>
  <si>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</si>
  <si>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</si>
  <si>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</si>
  <si>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</si>
  <si>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</si>
  <si>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</si>
  <si>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</si>
  <si>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</si>
  <si>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</si>
  <si>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</si>
  <si>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</si>
  <si>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</si>
  <si>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</si>
  <si>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</si>
  <si>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</si>
  <si>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</si>
  <si>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</si>
  <si>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</si>
  <si>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</si>
  <si>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</si>
  <si>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</si>
  <si>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</si>
  <si>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</si>
  <si>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</si>
  <si>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</si>
  <si>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</si>
  <si>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</si>
  <si>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</si>
  <si>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</si>
  <si>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</si>
  <si>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</si>
  <si>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</si>
  <si>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</si>
  <si>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</si>
  <si>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</si>
  <si>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</si>
  <si>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</si>
  <si>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</si>
  <si>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</si>
  <si>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</si>
  <si>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</si>
  <si>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</si>
  <si>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</si>
  <si>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</si>
  <si>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</si>
  <si>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</si>
  <si>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</si>
  <si>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</si>
  <si>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</si>
  <si>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</si>
  <si>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</si>
  <si>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</si>
  <si>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</si>
  <si>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</si>
  <si>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</si>
  <si>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</si>
  <si>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</si>
  <si>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</si>
  <si>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</si>
  <si>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</si>
  <si>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</si>
  <si>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</si>
  <si>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</si>
  <si>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</si>
  <si>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</si>
  <si>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</si>
  <si>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</si>
  <si>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</si>
  <si>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</si>
  <si>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</si>
  <si>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</si>
  <si>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</si>
  <si>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</si>
  <si>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</si>
  <si>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</si>
  <si>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</si>
  <si>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</si>
  <si>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</si>
  <si>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</si>
  <si>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</si>
  <si>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</si>
  <si>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</si>
  <si>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</si>
  <si>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</si>
  <si>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</si>
  <si>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</si>
  <si>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</si>
  <si>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</si>
  <si>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</si>
  <si>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</si>
  <si>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</si>
  <si>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</si>
  <si>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</si>
  <si>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</si>
  <si>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</si>
  <si>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</si>
  <si>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</si>
  <si>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</si>
  <si>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</si>
  <si>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</si>
  <si>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</si>
  <si>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</si>
  <si>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</si>
  <si>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</si>
  <si>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</si>
  <si>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</si>
  <si>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</si>
  <si>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</si>
  <si>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</si>
  <si>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</si>
  <si>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</si>
  <si>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</si>
  <si>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</si>
  <si>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</si>
  <si>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</si>
  <si>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</si>
  <si>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</si>
  <si>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</si>
  <si>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</si>
  <si>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</si>
  <si>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</si>
  <si>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</si>
  <si>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</si>
  <si>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</si>
  <si>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</si>
  <si>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</si>
  <si>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</si>
  <si>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</si>
  <si>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</si>
  <si>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</si>
  <si>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</si>
  <si>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</si>
  <si>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</si>
  <si>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</si>
  <si>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</si>
  <si>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</si>
  <si>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</si>
  <si>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</si>
  <si>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</si>
  <si>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</si>
  <si>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</si>
  <si>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</si>
  <si>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</si>
  <si>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</si>
  <si>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</si>
  <si>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</si>
  <si>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</si>
  <si>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</si>
  <si>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</si>
  <si>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</si>
  <si>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</si>
  <si>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</si>
  <si>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</si>
  <si>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</si>
  <si>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</si>
  <si>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</si>
  <si>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</si>
  <si>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</si>
  <si>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</si>
  <si>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</si>
  <si>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</si>
  <si>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</si>
  <si>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</si>
  <si>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</si>
  <si>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</si>
  <si>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</si>
  <si>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</si>
  <si>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</si>
  <si>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</si>
  <si>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</si>
  <si>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</si>
  <si>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</si>
  <si>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</si>
  <si>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</si>
  <si>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</si>
  <si>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</si>
  <si>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</si>
  <si>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</si>
  <si>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</si>
  <si>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</si>
  <si>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</si>
  <si>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</si>
  <si>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</si>
  <si>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</si>
  <si>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</si>
  <si>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</si>
  <si>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</si>
  <si>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</si>
  <si>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</si>
  <si>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</si>
  <si>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</si>
  <si>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</si>
  <si>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</si>
  <si>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</si>
  <si>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</si>
  <si>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</si>
  <si>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</si>
  <si>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</si>
  <si>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</si>
  <si>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</si>
  <si>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</si>
  <si>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</si>
  <si>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</si>
  <si>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</si>
  <si>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</si>
  <si>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</si>
  <si>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</si>
  <si>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</si>
  <si>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</si>
  <si>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</si>
  <si>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</si>
  <si>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</si>
  <si>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</si>
  <si>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</si>
  <si>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</si>
  <si>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</si>
  <si>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</si>
  <si>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</si>
  <si>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</si>
  <si>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</si>
  <si>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</si>
  <si>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</si>
  <si>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</si>
  <si>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</si>
  <si>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</si>
  <si>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</si>
  <si>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</si>
  <si>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</si>
  <si>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</si>
  <si>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</si>
  <si>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</si>
  <si>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</si>
  <si>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</si>
  <si>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</si>
  <si>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</si>
  <si>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</si>
  <si>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</si>
  <si>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</si>
  <si>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</si>
  <si>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</si>
  <si>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</si>
  <si>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</si>
  <si>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</si>
  <si>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</si>
  <si>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</si>
  <si>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</si>
  <si>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</si>
  <si>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</si>
  <si>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</si>
  <si>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</si>
  <si>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</si>
  <si>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</si>
  <si>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</si>
  <si>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</si>
  <si>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</si>
  <si>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</si>
  <si>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</si>
  <si>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</si>
  <si>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</si>
  <si>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</si>
  <si>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</si>
  <si>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</si>
  <si>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</si>
  <si>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</si>
  <si>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</si>
  <si>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</si>
  <si>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</si>
  <si>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</si>
  <si>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</si>
  <si>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</si>
  <si>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</si>
  <si>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</si>
  <si>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</si>
  <si>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</si>
  <si>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</si>
  <si>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</si>
  <si>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</si>
  <si>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</si>
  <si>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</si>
  <si>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</si>
  <si>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</si>
  <si>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</si>
  <si>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</si>
  <si>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</si>
  <si>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</si>
  <si>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</si>
  <si>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</si>
  <si>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</si>
  <si>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</si>
  <si>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</si>
  <si>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</si>
  <si>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</si>
  <si>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</si>
  <si>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</si>
  <si>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</si>
  <si>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</si>
  <si>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</si>
  <si>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</si>
  <si>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</si>
  <si>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</si>
  <si>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</si>
  <si>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</si>
  <si>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</si>
  <si>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</si>
  <si>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</si>
  <si>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</si>
  <si>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</si>
  <si>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</si>
  <si>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</si>
  <si>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</si>
  <si>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</si>
  <si>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</si>
  <si>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</si>
  <si>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</si>
  <si>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</si>
  <si>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</si>
  <si>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</si>
  <si>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</si>
  <si>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</si>
  <si>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</si>
  <si>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</si>
  <si>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</si>
  <si>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</si>
  <si>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</si>
  <si>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</si>
  <si>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</si>
  <si>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</si>
  <si>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</si>
  <si>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</si>
  <si>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</si>
  <si>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</si>
  <si>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</si>
  <si>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</si>
  <si>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</si>
  <si>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</si>
  <si>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</si>
  <si>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</si>
  <si>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</si>
  <si>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</si>
  <si>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</si>
  <si>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</si>
  <si>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</si>
  <si>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</si>
  <si>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</si>
  <si>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</si>
  <si>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</si>
  <si>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</si>
  <si>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</si>
  <si>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</si>
  <si>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</si>
  <si>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</si>
  <si>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</si>
  <si>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</si>
  <si>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</si>
  <si>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</si>
  <si>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</si>
  <si>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</si>
  <si>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</si>
  <si>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</si>
  <si>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</si>
  <si>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</si>
  <si>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</si>
  <si>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</si>
  <si>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</si>
  <si>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</si>
  <si>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</si>
  <si>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</si>
  <si>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</si>
  <si>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</si>
  <si>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</si>
  <si>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</si>
  <si>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</si>
  <si>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</si>
  <si>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</si>
  <si>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</si>
  <si>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</si>
  <si>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</si>
  <si>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</si>
  <si>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</si>
  <si>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</si>
  <si>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</si>
  <si>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</si>
  <si>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</si>
  <si>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</si>
  <si>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</si>
  <si>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</si>
  <si>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</si>
  <si>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</si>
  <si>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</si>
  <si>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</si>
  <si>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</si>
  <si>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</si>
  <si>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</si>
  <si>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</si>
  <si>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</si>
  <si>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</si>
  <si>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</si>
  <si>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</si>
  <si>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</si>
  <si>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</si>
  <si>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</si>
  <si>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</si>
  <si>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</si>
  <si>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</si>
  <si>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</si>
  <si>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</si>
  <si>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</si>
  <si>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</si>
  <si>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</si>
  <si>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</si>
  <si>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</si>
  <si>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</si>
  <si>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</si>
  <si>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</si>
  <si>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</si>
  <si>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</si>
  <si>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</si>
  <si>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</si>
  <si>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</si>
  <si>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</si>
  <si>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</si>
  <si>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</si>
  <si>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</si>
  <si>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</si>
  <si>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</si>
  <si>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</si>
  <si>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</si>
  <si>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</si>
  <si>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</si>
  <si>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</si>
  <si>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</si>
  <si>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</si>
  <si>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</si>
  <si>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</si>
  <si>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</si>
  <si>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</si>
  <si>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</si>
  <si>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</si>
  <si>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</si>
  <si>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</si>
  <si>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</si>
  <si>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</si>
  <si>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</si>
  <si>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</si>
  <si>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</si>
  <si>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</si>
  <si>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</si>
  <si>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</si>
  <si>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</si>
  <si>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</si>
  <si>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</si>
  <si>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</si>
  <si>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</si>
  <si>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</si>
  <si>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</si>
  <si>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</si>
  <si>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</si>
  <si>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</si>
  <si>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</si>
  <si>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</si>
  <si>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</si>
  <si>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</si>
  <si>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</si>
  <si>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</si>
  <si>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</si>
  <si>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</si>
  <si>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</si>
  <si>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</si>
  <si>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</si>
  <si>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</si>
  <si>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</si>
  <si>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</si>
  <si>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</si>
  <si>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</si>
  <si>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</si>
  <si>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</si>
  <si>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</si>
  <si>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</si>
  <si>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</si>
  <si>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</si>
  <si>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</si>
  <si>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</si>
  <si>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</si>
  <si>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</si>
  <si>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</si>
  <si>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</si>
  <si>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</si>
  <si>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</si>
  <si>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</si>
  <si>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</si>
  <si>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</si>
  <si>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</si>
  <si>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</si>
  <si>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</si>
  <si>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</si>
  <si>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</si>
  <si>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</si>
  <si>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</si>
  <si>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</si>
  <si>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</si>
  <si>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</si>
  <si>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</si>
  <si>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</si>
  <si>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</si>
  <si>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</si>
  <si>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</si>
  <si>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</si>
  <si>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</si>
  <si>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</si>
  <si>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</si>
  <si>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</si>
  <si>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</si>
  <si>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</si>
  <si>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</si>
  <si>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</si>
  <si>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</si>
  <si>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</si>
  <si>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</si>
  <si>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</si>
  <si>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</si>
  <si>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</si>
  <si>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</si>
  <si>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</si>
  <si>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</si>
  <si>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</si>
  <si>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</si>
  <si>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</si>
  <si>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</si>
  <si>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</si>
  <si>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</si>
  <si>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</si>
  <si>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</si>
  <si>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</si>
  <si>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</si>
  <si>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</si>
  <si>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</si>
  <si>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</si>
  <si>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</si>
  <si>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</si>
  <si>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</si>
  <si>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</si>
  <si>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</si>
  <si>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</si>
  <si>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</si>
  <si>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</si>
  <si>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</si>
  <si>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</si>
  <si>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</si>
  <si>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</si>
  <si>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</si>
  <si>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</si>
  <si>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</si>
  <si>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</si>
  <si>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</si>
  <si>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</si>
  <si>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</si>
  <si>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</si>
  <si>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</si>
  <si>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</si>
  <si>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</si>
  <si>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</si>
  <si>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</si>
  <si>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</si>
  <si>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</si>
  <si>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</si>
  <si>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</si>
  <si>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</si>
  <si>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</si>
  <si>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</si>
  <si>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</si>
  <si>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</si>
  <si>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</si>
  <si>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</si>
  <si>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</si>
  <si>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</si>
  <si>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</si>
  <si>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</si>
  <si>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</si>
  <si>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</si>
  <si>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</si>
  <si>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</si>
  <si>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</si>
  <si>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</si>
  <si>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</si>
  <si>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</si>
  <si>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</si>
  <si>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</si>
  <si>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</si>
  <si>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</si>
  <si>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</si>
  <si>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</si>
  <si>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</si>
  <si>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</si>
  <si>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</si>
  <si>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</si>
  <si>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</si>
  <si>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</si>
  <si>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</si>
  <si>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</si>
  <si>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</si>
  <si>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</si>
  <si>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</si>
  <si>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</si>
  <si>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</si>
  <si>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</si>
  <si>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</si>
  <si>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</si>
  <si>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</si>
  <si>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</si>
  <si>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</si>
  <si>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</si>
  <si>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</si>
  <si>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</si>
  <si>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</si>
  <si>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</si>
  <si>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</si>
  <si>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</si>
  <si>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</si>
  <si>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</si>
  <si>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</si>
  <si>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</si>
  <si>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</si>
  <si>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</si>
  <si>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</si>
  <si>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</si>
  <si>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</si>
  <si>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</si>
  <si>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</si>
  <si>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</si>
  <si>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</si>
  <si>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</si>
  <si>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</si>
  <si>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</si>
  <si>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</si>
  <si>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</si>
  <si>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</si>
  <si>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</si>
  <si>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</si>
  <si>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</si>
  <si>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</si>
  <si>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</si>
  <si>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</si>
  <si>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</si>
  <si>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</si>
  <si>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</si>
  <si>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</si>
  <si>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</si>
  <si>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</si>
  <si>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</si>
  <si>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</si>
  <si>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</si>
  <si>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</si>
  <si>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</si>
  <si>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</si>
  <si>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</si>
  <si>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</si>
  <si>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</si>
  <si>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</si>
  <si>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</si>
  <si>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</si>
  <si>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</si>
  <si>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</si>
  <si>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</si>
  <si>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</si>
  <si>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</si>
  <si>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</si>
  <si>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</si>
  <si>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</si>
  <si>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</si>
  <si>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</si>
  <si>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</si>
  <si>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</si>
  <si>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</si>
  <si>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</si>
  <si>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</si>
  <si>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</si>
  <si>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</si>
  <si>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</si>
  <si>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</si>
  <si>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</si>
  <si>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</si>
  <si>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</si>
  <si>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</si>
  <si>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</si>
  <si>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</si>
  <si>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</si>
  <si>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</si>
  <si>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</si>
  <si>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</si>
  <si>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</si>
  <si>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</si>
  <si>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</si>
  <si>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</si>
  <si>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</si>
  <si>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</si>
  <si>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</si>
  <si>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12410_令和7年度</t>
  </si>
  <si>
    <t>12410_令和8年度</t>
  </si>
  <si>
    <t>12410_令和9年度</t>
  </si>
  <si>
    <t>12410_令和10年度</t>
  </si>
  <si>
    <t>12410_令和11年度</t>
  </si>
  <si>
    <t>12410_令和12年度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</si>
</sst>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2.1719007812055922</c:v>
                </c:pt>
                <c:pt idx="1">
                  <c:v>2.9834019501171638</c:v>
                </c:pt>
                <c:pt idx="2">
                  <c:v>3.2912115460536322</c:v>
                </c:pt>
                <c:pt idx="3">
                  <c:v>3.0323697790241431</c:v>
                </c:pt>
                <c:pt idx="4">
                  <c:v>2.5499342740786028</c:v>
                </c:pt>
                <c:pt idx="5">
                  <c:v>3.6158516395738318</c:v>
                </c:pt>
                <c:pt idx="6">
                  <c:v>3.312356356541883</c:v>
                </c:pt>
                <c:pt idx="7">
                  <c:v>2.8264022641112492</c:v>
                </c:pt>
                <c:pt idx="8">
                  <c:v>2.5195695872409853</c:v>
                </c:pt>
                <c:pt idx="9">
                  <c:v>2.6014439582256257</c:v>
                </c:pt>
                <c:pt idx="10">
                  <c:v>2.438432750517745</c:v>
                </c:pt>
                <c:pt idx="11">
                  <c:v>2.5799266768803588</c:v>
                </c:pt>
                <c:pt idx="12">
                  <c:v>3.2510841025056001</c:v>
                </c:pt>
                <c:pt idx="13">
                  <c:v>2.9021402121012878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65.479043175030228</c:v>
                </c:pt>
                <c:pt idx="1">
                  <c:v>65.793250517220102</c:v>
                </c:pt>
                <c:pt idx="2">
                  <c:v>64.384677159556503</c:v>
                </c:pt>
                <c:pt idx="3">
                  <c:v>64.313130492842944</c:v>
                </c:pt>
                <c:pt idx="4">
                  <c:v>63.229802685131808</c:v>
                </c:pt>
                <c:pt idx="5">
                  <c:v>61.696848939148879</c:v>
                </c:pt>
                <c:pt idx="6">
                  <c:v>61.086019407348694</c:v>
                </c:pt>
                <c:pt idx="7">
                  <c:v>56.18592853585109</c:v>
                </c:pt>
                <c:pt idx="8">
                  <c:v>55.529599780129757</c:v>
                </c:pt>
                <c:pt idx="9">
                  <c:v>54.857135018417566</c:v>
                </c:pt>
                <c:pt idx="10">
                  <c:v>56.331549988960766</c:v>
                </c:pt>
                <c:pt idx="11">
                  <c:v>49.082844598760005</c:v>
                </c:pt>
                <c:pt idx="12">
                  <c:v>49.081640423825071</c:v>
                </c:pt>
                <c:pt idx="13">
                  <c:v>49.478544552722425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25.274285309425441</c:v>
                </c:pt>
                <c:pt idx="1">
                  <c:v>25.890933972015929</c:v>
                </c:pt>
                <c:pt idx="2">
                  <c:v>27.431961812639191</c:v>
                </c:pt>
                <c:pt idx="3">
                  <c:v>31.054436580453348</c:v>
                </c:pt>
                <c:pt idx="4">
                  <c:v>32.288288053095243</c:v>
                </c:pt>
                <c:pt idx="5">
                  <c:v>26.624510845850349</c:v>
                </c:pt>
                <c:pt idx="6">
                  <c:v>24.766415623959521</c:v>
                </c:pt>
                <c:pt idx="7">
                  <c:v>26.132879353968139</c:v>
                </c:pt>
                <c:pt idx="8">
                  <c:v>29.096654214821474</c:v>
                </c:pt>
                <c:pt idx="9">
                  <c:v>24.368163579606978</c:v>
                </c:pt>
                <c:pt idx="10">
                  <c:v>23.379846442645039</c:v>
                </c:pt>
                <c:pt idx="11">
                  <c:v>23.108590620193389</c:v>
                </c:pt>
                <c:pt idx="12">
                  <c:v>23.688674484386691</c:v>
                </c:pt>
                <c:pt idx="13">
                  <c:v>25.484898639524175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23.024088084116521</c:v>
                </c:pt>
                <c:pt idx="1">
                  <c:v>22.98271869109545</c:v>
                </c:pt>
                <c:pt idx="2">
                  <c:v>26.626621791379819</c:v>
                </c:pt>
                <c:pt idx="3">
                  <c:v>29.755324647587301</c:v>
                </c:pt>
                <c:pt idx="4">
                  <c:v>29.502005239094299</c:v>
                </c:pt>
                <c:pt idx="5">
                  <c:v>27.96597422792475</c:v>
                </c:pt>
                <c:pt idx="6">
                  <c:v>28.412424692824668</c:v>
                </c:pt>
                <c:pt idx="7">
                  <c:v>24.43537958691347</c:v>
                </c:pt>
                <c:pt idx="8">
                  <c:v>24.792510211944546</c:v>
                </c:pt>
                <c:pt idx="9">
                  <c:v>25.294731303145685</c:v>
                </c:pt>
                <c:pt idx="10">
                  <c:v>23.090658221888948</c:v>
                </c:pt>
                <c:pt idx="11">
                  <c:v>20.91009907601979</c:v>
                </c:pt>
                <c:pt idx="12">
                  <c:v>23.056197720503256</c:v>
                </c:pt>
                <c:pt idx="13">
                  <c:v>22.770131361292758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163.6619345208787</c:v>
                </c:pt>
                <c:pt idx="1">
                  <c:v>142.60186309484391</c:v>
                </c:pt>
                <c:pt idx="2">
                  <c:v>137.00889826702669</c:v>
                </c:pt>
                <c:pt idx="3">
                  <c:v>144.52234595202566</c:v>
                </c:pt>
                <c:pt idx="4">
                  <c:v>160.08231700227796</c:v>
                </c:pt>
                <c:pt idx="5">
                  <c:v>170.04229031193827</c:v>
                </c:pt>
                <c:pt idx="6">
                  <c:v>153.16058437907526</c:v>
                </c:pt>
                <c:pt idx="7">
                  <c:v>177.55998078136375</c:v>
                </c:pt>
                <c:pt idx="8">
                  <c:v>180.69178983715165</c:v>
                </c:pt>
                <c:pt idx="9">
                  <c:v>161.78139537082828</c:v>
                </c:pt>
                <c:pt idx="10">
                  <c:v>160.04415904849816</c:v>
                </c:pt>
                <c:pt idx="11">
                  <c:v>166.40037418838742</c:v>
                </c:pt>
                <c:pt idx="12">
                  <c:v>156.82407225635944</c:v>
                </c:pt>
                <c:pt idx="13">
                  <c:v>140.93188615461551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15631</c:v>
                </c:pt>
                <c:pt idx="1">
                  <c:v>15712</c:v>
                </c:pt>
                <c:pt idx="2">
                  <c:v>15823</c:v>
                </c:pt>
                <c:pt idx="3">
                  <c:v>15952</c:v>
                </c:pt>
                <c:pt idx="4">
                  <c:v>16102</c:v>
                </c:pt>
                <c:pt idx="5">
                  <c:v>16229</c:v>
                </c:pt>
                <c:pt idx="6">
                  <c:v>16193</c:v>
                </c:pt>
                <c:pt idx="7">
                  <c:v>15266</c:v>
                </c:pt>
                <c:pt idx="8">
                  <c:v>15380</c:v>
                </c:pt>
                <c:pt idx="9">
                  <c:v>15484</c:v>
                </c:pt>
                <c:pt idx="10">
                  <c:v>16172</c:v>
                </c:pt>
                <c:pt idx="11">
                  <c:v>15527</c:v>
                </c:pt>
                <c:pt idx="12">
                  <c:v>15485</c:v>
                </c:pt>
                <c:pt idx="13">
                  <c:v>15366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6652</c:v>
                </c:pt>
                <c:pt idx="1">
                  <c:v>6534</c:v>
                </c:pt>
                <c:pt idx="2">
                  <c:v>6488</c:v>
                </c:pt>
                <c:pt idx="3">
                  <c:v>6404</c:v>
                </c:pt>
                <c:pt idx="4">
                  <c:v>6366</c:v>
                </c:pt>
                <c:pt idx="5">
                  <c:v>6300</c:v>
                </c:pt>
                <c:pt idx="6">
                  <c:v>6252</c:v>
                </c:pt>
                <c:pt idx="7">
                  <c:v>5866</c:v>
                </c:pt>
                <c:pt idx="8">
                  <c:v>5831</c:v>
                </c:pt>
                <c:pt idx="9">
                  <c:v>5844</c:v>
                </c:pt>
                <c:pt idx="10">
                  <c:v>6031</c:v>
                </c:pt>
                <c:pt idx="11">
                  <c:v>5733</c:v>
                </c:pt>
                <c:pt idx="12">
                  <c:v>5744</c:v>
                </c:pt>
                <c:pt idx="13">
                  <c:v>5716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9237</c:v>
                </c:pt>
                <c:pt idx="1">
                  <c:v>9263</c:v>
                </c:pt>
                <c:pt idx="2">
                  <c:v>9340</c:v>
                </c:pt>
                <c:pt idx="3">
                  <c:v>9618</c:v>
                </c:pt>
                <c:pt idx="4">
                  <c:v>9515</c:v>
                </c:pt>
                <c:pt idx="5">
                  <c:v>9537</c:v>
                </c:pt>
                <c:pt idx="6">
                  <c:v>9545</c:v>
                </c:pt>
                <c:pt idx="7">
                  <c:v>9610</c:v>
                </c:pt>
                <c:pt idx="8">
                  <c:v>9671</c:v>
                </c:pt>
                <c:pt idx="9">
                  <c:v>9672</c:v>
                </c:pt>
                <c:pt idx="10">
                  <c:v>9757</c:v>
                </c:pt>
                <c:pt idx="11">
                  <c:v>9865</c:v>
                </c:pt>
                <c:pt idx="12">
                  <c:v>9847</c:v>
                </c:pt>
                <c:pt idx="13">
                  <c:v>9895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116</c:v>
                </c:pt>
                <c:pt idx="1">
                  <c:v>116</c:v>
                </c:pt>
                <c:pt idx="2">
                  <c:v>116</c:v>
                </c:pt>
                <c:pt idx="3">
                  <c:v>116</c:v>
                </c:pt>
                <c:pt idx="4">
                  <c:v>116</c:v>
                </c:pt>
                <c:pt idx="5">
                  <c:v>233</c:v>
                </c:pt>
                <c:pt idx="6">
                  <c:v>233</c:v>
                </c:pt>
                <c:pt idx="7">
                  <c:v>233</c:v>
                </c:pt>
                <c:pt idx="8">
                  <c:v>233</c:v>
                </c:pt>
                <c:pt idx="9">
                  <c:v>233</c:v>
                </c:pt>
                <c:pt idx="10">
                  <c:v>233</c:v>
                </c:pt>
                <c:pt idx="11">
                  <c:v>309</c:v>
                </c:pt>
                <c:pt idx="12">
                  <c:v>309</c:v>
                </c:pt>
                <c:pt idx="13">
                  <c:v>309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1152</c:v>
                </c:pt>
                <c:pt idx="1">
                  <c:v>1152</c:v>
                </c:pt>
                <c:pt idx="2">
                  <c:v>1152</c:v>
                </c:pt>
                <c:pt idx="3">
                  <c:v>1152</c:v>
                </c:pt>
                <c:pt idx="4">
                  <c:v>1152</c:v>
                </c:pt>
                <c:pt idx="5">
                  <c:v>898</c:v>
                </c:pt>
                <c:pt idx="6">
                  <c:v>898</c:v>
                </c:pt>
                <c:pt idx="7">
                  <c:v>898</c:v>
                </c:pt>
                <c:pt idx="8">
                  <c:v>898</c:v>
                </c:pt>
                <c:pt idx="9">
                  <c:v>898</c:v>
                </c:pt>
                <c:pt idx="10">
                  <c:v>898</c:v>
                </c:pt>
                <c:pt idx="11">
                  <c:v>810</c:v>
                </c:pt>
                <c:pt idx="12">
                  <c:v>810</c:v>
                </c:pt>
                <c:pt idx="13">
                  <c:v>810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442.78750000000002</c:v>
                </c:pt>
                <c:pt idx="1">
                  <c:v>347.99209999999999</c:v>
                </c:pt>
                <c:pt idx="2">
                  <c:v>346.75650000000002</c:v>
                </c:pt>
                <c:pt idx="3">
                  <c:v>368.8426</c:v>
                </c:pt>
                <c:pt idx="4">
                  <c:v>401.30799999999999</c:v>
                </c:pt>
                <c:pt idx="5">
                  <c:v>450.42829999999998</c:v>
                </c:pt>
                <c:pt idx="6">
                  <c:v>394.7867</c:v>
                </c:pt>
                <c:pt idx="7">
                  <c:v>433.39109999999999</c:v>
                </c:pt>
                <c:pt idx="8">
                  <c:v>474.6986</c:v>
                </c:pt>
                <c:pt idx="9">
                  <c:v>469.25900000000001</c:v>
                </c:pt>
                <c:pt idx="10">
                  <c:v>465.66840000000002</c:v>
                </c:pt>
                <c:pt idx="11">
                  <c:v>504.6995</c:v>
                </c:pt>
                <c:pt idx="12">
                  <c:v>460.92360000000002</c:v>
                </c:pt>
                <c:pt idx="13">
                  <c:v>561.85630000000003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7.56</c:v>
                </c:pt>
                <c:pt idx="1">
                  <c:v>9.5749999999999993</c:v>
                </c:pt>
                <c:pt idx="2">
                  <c:v>11.026</c:v>
                </c:pt>
                <c:pt idx="3">
                  <c:v>10.705</c:v>
                </c:pt>
                <c:pt idx="4">
                  <c:v>9.8960000000000008</c:v>
                </c:pt>
                <c:pt idx="5">
                  <c:v>10.236000000000001</c:v>
                </c:pt>
                <c:pt idx="6">
                  <c:v>10.364000000000001</c:v>
                </c:pt>
                <c:pt idx="7">
                  <c:v>9.766</c:v>
                </c:pt>
                <c:pt idx="8">
                  <c:v>9.0069999999999997</c:v>
                </c:pt>
                <c:pt idx="9">
                  <c:v>7.5449999999999999</c:v>
                </c:pt>
                <c:pt idx="10">
                  <c:v>8.3460000000000001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4.1870000000000003</c:v>
                </c:pt>
                <c:pt idx="1">
                  <c:v>5.0140000000000002</c:v>
                </c:pt>
                <c:pt idx="2">
                  <c:v>5.8120000000000003</c:v>
                </c:pt>
                <c:pt idx="3">
                  <c:v>6.1680000000000001</c:v>
                </c:pt>
                <c:pt idx="4">
                  <c:v>5.7110000000000003</c:v>
                </c:pt>
                <c:pt idx="5">
                  <c:v>5.819</c:v>
                </c:pt>
                <c:pt idx="6">
                  <c:v>5.77</c:v>
                </c:pt>
                <c:pt idx="7">
                  <c:v>5.7789999999999999</c:v>
                </c:pt>
                <c:pt idx="8">
                  <c:v>5.367</c:v>
                </c:pt>
                <c:pt idx="9">
                  <c:v>4.8250000000000002</c:v>
                </c:pt>
                <c:pt idx="10">
                  <c:v>4.9020000000000001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3.3730000000000002</c:v>
                </c:pt>
                <c:pt idx="1">
                  <c:v>4.5609999999999999</c:v>
                </c:pt>
                <c:pt idx="2">
                  <c:v>5.2140000000000004</c:v>
                </c:pt>
                <c:pt idx="3">
                  <c:v>4.5369999999999999</c:v>
                </c:pt>
                <c:pt idx="4">
                  <c:v>4.1849999999999996</c:v>
                </c:pt>
                <c:pt idx="5">
                  <c:v>4.4169999999999998</c:v>
                </c:pt>
                <c:pt idx="6">
                  <c:v>4.5940000000000003</c:v>
                </c:pt>
                <c:pt idx="7">
                  <c:v>3.9870000000000001</c:v>
                </c:pt>
                <c:pt idx="8">
                  <c:v>3.64</c:v>
                </c:pt>
                <c:pt idx="9">
                  <c:v>2.72</c:v>
                </c:pt>
                <c:pt idx="10">
                  <c:v>3.444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26.626621791379819</c:v>
                </c:pt>
                <c:pt idx="1">
                  <c:v>29.755324647587301</c:v>
                </c:pt>
                <c:pt idx="2">
                  <c:v>29.502005239094299</c:v>
                </c:pt>
                <c:pt idx="3">
                  <c:v>27.96597422792475</c:v>
                </c:pt>
                <c:pt idx="4">
                  <c:v>28.412424692824668</c:v>
                </c:pt>
                <c:pt idx="5">
                  <c:v>24.43537958691347</c:v>
                </c:pt>
                <c:pt idx="6">
                  <c:v>24.792510211944546</c:v>
                </c:pt>
                <c:pt idx="7">
                  <c:v>25.294731303145685</c:v>
                </c:pt>
                <c:pt idx="8">
                  <c:v>23.090658221888948</c:v>
                </c:pt>
                <c:pt idx="9">
                  <c:v>20.91009907601979</c:v>
                </c:pt>
                <c:pt idx="10">
                  <c:v>23.056197720503256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137.00889826702669</c:v>
                </c:pt>
                <c:pt idx="1">
                  <c:v>144.52234595202566</c:v>
                </c:pt>
                <c:pt idx="2">
                  <c:v>160.08231700227796</c:v>
                </c:pt>
                <c:pt idx="3">
                  <c:v>170.04229031193827</c:v>
                </c:pt>
                <c:pt idx="4">
                  <c:v>153.16058437907526</c:v>
                </c:pt>
                <c:pt idx="5">
                  <c:v>177.55998078136375</c:v>
                </c:pt>
                <c:pt idx="6">
                  <c:v>180.69178983715165</c:v>
                </c:pt>
                <c:pt idx="7">
                  <c:v>161.78139537082828</c:v>
                </c:pt>
                <c:pt idx="8">
                  <c:v>160.04415904849816</c:v>
                </c:pt>
                <c:pt idx="9">
                  <c:v>166.40037418838742</c:v>
                </c:pt>
                <c:pt idx="10">
                  <c:v>156.82407225635944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2.461883894158548E-2</c:v>
                </c:pt>
                <c:pt idx="1">
                  <c:v>3.1559133433344821E-2</c:v>
                </c:pt>
                <c:pt idx="2">
                  <c:v>3.2570742962983262E-2</c:v>
                </c:pt>
                <c:pt idx="3">
                  <c:v>2.6681597805328243E-2</c:v>
                </c:pt>
                <c:pt idx="4">
                  <c:v>2.7324262420167108E-2</c:v>
                </c:pt>
                <c:pt idx="5">
                  <c:v>2.4876100912844867E-2</c:v>
                </c:pt>
                <c:pt idx="6">
                  <c:v>2.5424508795559221E-2</c:v>
                </c:pt>
                <c:pt idx="7">
                  <c:v>2.4644366497526937E-2</c:v>
                </c:pt>
                <c:pt idx="8">
                  <c:v>2.2743722867742844E-2</c:v>
                </c:pt>
                <c:pt idx="9">
                  <c:v>1.6346117088177924E-2</c:v>
                </c:pt>
                <c:pt idx="10">
                  <c:v>2.1960914229864612E-2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0.15724863757803148</c:v>
                </c:pt>
                <c:pt idx="1">
                  <c:v>0.16850765566782544</c:v>
                </c:pt>
                <c:pt idx="2">
                  <c:v>0.19700355799199318</c:v>
                </c:pt>
                <c:pt idx="3">
                  <c:v>0.22055373253691596</c:v>
                </c:pt>
                <c:pt idx="4">
                  <c:v>0.20100361238941594</c:v>
                </c:pt>
                <c:pt idx="5">
                  <c:v>0.23813831003944805</c:v>
                </c:pt>
                <c:pt idx="6">
                  <c:v>0.23273157702361766</c:v>
                </c:pt>
                <c:pt idx="7">
                  <c:v>0.22846655023693871</c:v>
                </c:pt>
                <c:pt idx="8">
                  <c:v>0.23243165909026861</c:v>
                </c:pt>
                <c:pt idx="9">
                  <c:v>0.23074974357885408</c:v>
                </c:pt>
                <c:pt idx="10">
                  <c:v>0.21261094563050106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3.444</c:v>
                </c:pt>
                <c:pt idx="4">
                  <c:v>4.9020000000000001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3.444</c:v>
                </c:pt>
                <c:pt idx="4" formatCode="#,##0">
                  <c:v>4.9020000000000001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4.9020000000000001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161.67443658939121</c:v>
                </c:pt>
                <c:pt idx="2">
                  <c:v>3.016522141402834</c:v>
                </c:pt>
                <c:pt idx="3">
                  <c:v>9.4737679476030738</c:v>
                </c:pt>
                <c:pt idx="4">
                  <c:v>24.31315971906492</c:v>
                </c:pt>
                <c:pt idx="5">
                  <c:v>23.769446627850652</c:v>
                </c:pt>
                <c:pt idx="7">
                  <c:v>68.12506357554193</c:v>
                </c:pt>
                <c:pt idx="8">
                  <c:v>1.57083243258393</c:v>
                </c:pt>
                <c:pt idx="9">
                  <c:v>0</c:v>
                </c:pt>
                <c:pt idx="10">
                  <c:v>1.8083343679274291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174.16472667839713</c:v>
                </c:pt>
                <c:pt idx="4" formatCode="#,##0">
                  <c:v>24.31315971906492</c:v>
                </c:pt>
                <c:pt idx="5" formatCode="#,##0">
                  <c:v>23.769446627850652</c:v>
                </c:pt>
                <c:pt idx="6" formatCode="#,##0">
                  <c:v>69.695896008125857</c:v>
                </c:pt>
                <c:pt idx="10" formatCode="#,##0">
                  <c:v>1.8083343679274291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8.3460000000000001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8.3460000000000001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4.9020000000000001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34,930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2664.9000000000033</c:v>
                </c:pt>
                <c:pt idx="1">
                  <c:v>31895.400000000012</c:v>
                </c:pt>
                <c:pt idx="2">
                  <c:v>0</c:v>
                </c:pt>
                <c:pt idx="3">
                  <c:v>0</c:v>
                </c:pt>
                <c:pt idx="4">
                  <c:v>0</c:v>
                </c:pt>
                <c:pt idx="5">
                  <c:v>370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47,981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3198.1997880000035</c:v>
                </c:pt>
                <c:pt idx="1">
                  <c:v>42189.959304000011</c:v>
                </c:pt>
                <c:pt idx="2">
                  <c:v>0</c:v>
                </c:pt>
                <c:pt idx="3">
                  <c:v>0</c:v>
                </c:pt>
                <c:pt idx="4">
                  <c:v>0</c:v>
                </c:pt>
                <c:pt idx="5">
                  <c:v>2592.96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横芝光町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52.360064172000001</c:v>
                </c:pt>
                <c:pt idx="1">
                  <c:v>6.3402839999999999E-3</c:v>
                </c:pt>
                <c:pt idx="2">
                  <c:v>0</c:v>
                </c:pt>
                <c:pt idx="3">
                  <c:v>0</c:v>
                </c:pt>
                <c:pt idx="4">
                  <c:v>4.08285593</c:v>
                </c:pt>
                <c:pt idx="5">
                  <c:v>17.80767084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1,077,752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横芝光町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1077652</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370</c:v>
                </c:pt>
                <c:pt idx="3">
                  <c:v>370</c:v>
                </c:pt>
                <c:pt idx="4">
                  <c:v>370</c:v>
                </c:pt>
                <c:pt idx="5">
                  <c:v>370</c:v>
                </c:pt>
                <c:pt idx="6">
                  <c:v>370</c:v>
                </c:pt>
                <c:pt idx="7">
                  <c:v>370</c:v>
                </c:pt>
                <c:pt idx="8">
                  <c:v>370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15116.2</c:v>
                </c:pt>
                <c:pt idx="1">
                  <c:v>23285.4</c:v>
                </c:pt>
                <c:pt idx="2">
                  <c:v>26271.000000000011</c:v>
                </c:pt>
                <c:pt idx="3">
                  <c:v>28065.4</c:v>
                </c:pt>
                <c:pt idx="4">
                  <c:v>29694.100000000009</c:v>
                </c:pt>
                <c:pt idx="5">
                  <c:v>30611.30000000001</c:v>
                </c:pt>
                <c:pt idx="6">
                  <c:v>31357.500000000011</c:v>
                </c:pt>
                <c:pt idx="7">
                  <c:v>31846.500000000015</c:v>
                </c:pt>
                <c:pt idx="8">
                  <c:v>31895.400000000012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1137.3</c:v>
                </c:pt>
                <c:pt idx="1">
                  <c:v>1342.6</c:v>
                </c:pt>
                <c:pt idx="2">
                  <c:v>1464.3</c:v>
                </c:pt>
                <c:pt idx="3">
                  <c:v>1606.7</c:v>
                </c:pt>
                <c:pt idx="4">
                  <c:v>1836.1</c:v>
                </c:pt>
                <c:pt idx="5">
                  <c:v>1981.400000000001</c:v>
                </c:pt>
                <c:pt idx="6">
                  <c:v>2203.1000000000022</c:v>
                </c:pt>
                <c:pt idx="7">
                  <c:v>2433.800000000002</c:v>
                </c:pt>
                <c:pt idx="8">
                  <c:v>2664.9000000000033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0.17083879808051414</c:v>
                </c:pt>
                <c:pt idx="1">
                  <c:v>0.24453792568368524</c:v>
                </c:pt>
                <c:pt idx="2">
                  <c:v>0.27622754069988359</c:v>
                </c:pt>
                <c:pt idx="3">
                  <c:v>0.31382012050233926</c:v>
                </c:pt>
                <c:pt idx="4">
                  <c:v>0.34153684679915874</c:v>
                </c:pt>
                <c:pt idx="5">
                  <c:v>0.34840116100089175</c:v>
                </c:pt>
                <c:pt idx="6">
                  <c:v>0.36532318258236313</c:v>
                </c:pt>
                <c:pt idx="7">
                  <c:v>0.36815151151691528</c:v>
                </c:pt>
                <c:pt idx="8">
                  <c:v>0.37079470058617026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151.574942513846</c:v>
                </c:pt>
                <c:pt idx="2">
                  <c:v>2.5453635500857308</c:v>
                </c:pt>
                <c:pt idx="3">
                  <c:v>5.9620109383462214</c:v>
                </c:pt>
                <c:pt idx="4">
                  <c:v>29.502005239094299</c:v>
                </c:pt>
                <c:pt idx="5">
                  <c:v>32.288288053095243</c:v>
                </c:pt>
                <c:pt idx="7">
                  <c:v>61.271099419272616</c:v>
                </c:pt>
                <c:pt idx="8">
                  <c:v>1.9587032658591901</c:v>
                </c:pt>
                <c:pt idx="9">
                  <c:v>0</c:v>
                </c:pt>
                <c:pt idx="10">
                  <c:v>2.5499342740786028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160.08231700227796</c:v>
                </c:pt>
                <c:pt idx="4" formatCode="#,##0">
                  <c:v>29.502005239094299</c:v>
                </c:pt>
                <c:pt idx="5" formatCode="#,##0">
                  <c:v>32.288288053095243</c:v>
                </c:pt>
                <c:pt idx="6" formatCode="#,##0">
                  <c:v>63.229802685131808</c:v>
                </c:pt>
                <c:pt idx="10" formatCode="#,##0">
                  <c:v>2.5499342740786028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248</c:v>
                </c:pt>
                <c:pt idx="1">
                  <c:v>284</c:v>
                </c:pt>
                <c:pt idx="2">
                  <c:v>304</c:v>
                </c:pt>
                <c:pt idx="3">
                  <c:v>327</c:v>
                </c:pt>
                <c:pt idx="4">
                  <c:v>363</c:v>
                </c:pt>
                <c:pt idx="5">
                  <c:v>388</c:v>
                </c:pt>
                <c:pt idx="6">
                  <c:v>421</c:v>
                </c:pt>
                <c:pt idx="7">
                  <c:v>458</c:v>
                </c:pt>
                <c:pt idx="8">
                  <c:v>496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129400.76817750937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47981.119092000015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1454622.3459999999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1454446.227</c:v>
                </c:pt>
                <c:pt idx="1">
                  <c:v>176.119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45388.159092000016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125.32389473855612</c:v>
                </c:pt>
                <c:pt idx="2">
                  <c:v>1.7746617653802488</c:v>
                </c:pt>
                <c:pt idx="3">
                  <c:v>13.833329650679158</c:v>
                </c:pt>
                <c:pt idx="4">
                  <c:v>22.770131361292758</c:v>
                </c:pt>
                <c:pt idx="5">
                  <c:v>25.484898639524175</c:v>
                </c:pt>
                <c:pt idx="7">
                  <c:v>48.142375737339137</c:v>
                </c:pt>
                <c:pt idx="8">
                  <c:v>1.3361688153832916</c:v>
                </c:pt>
                <c:pt idx="9">
                  <c:v>0</c:v>
                </c:pt>
                <c:pt idx="10">
                  <c:v>2.9021402121012878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140.93188615461551</c:v>
                </c:pt>
                <c:pt idx="4">
                  <c:v>22.770131361292758</c:v>
                </c:pt>
                <c:pt idx="5">
                  <c:v>25.484898639524175</c:v>
                </c:pt>
                <c:pt idx="6">
                  <c:v>49.478544552722425</c:v>
                </c:pt>
                <c:pt idx="10">
                  <c:v>2.9021402121012878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①CO2排出量の現状把握!$AX$43:$AX$45</c:f>
              <c:numCache>
                <c:formatCode>0%</c:formatCode>
                <c:ptCount val="3"/>
                <c:pt idx="0">
                  <c:v>0.42072759503743129</c:v>
                </c:pt>
                <c:pt idx="1">
                  <c:v>0.58963522085622944</c:v>
                </c:pt>
                <c:pt idx="2">
                  <c:v>0.58340557929843628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①CO2排出量の現状把握!$AY$43:$AY$45</c:f>
              <c:numCache>
                <c:formatCode>0%</c:formatCode>
                <c:ptCount val="3"/>
                <c:pt idx="0">
                  <c:v>0.19118662390594171</c:v>
                </c:pt>
                <c:pt idx="1">
                  <c:v>0.14010355829426818</c:v>
                </c:pt>
                <c:pt idx="2">
                  <c:v>9.4259872907416109E-2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①CO2排出量の現状把握!$AZ$43:$AZ$45</c:f>
              <c:numCache>
                <c:formatCode>0%</c:formatCode>
                <c:ptCount val="3"/>
                <c:pt idx="0">
                  <c:v>0.18034974026133399</c:v>
                </c:pt>
                <c:pt idx="1">
                  <c:v>0.12620499404504912</c:v>
                </c:pt>
                <c:pt idx="2">
                  <c:v>0.10549799949347094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①CO2排出量の現状把握!$BA$43:$BA$45</c:f>
              <c:numCache>
                <c:formatCode>0%</c:formatCode>
                <c:ptCount val="3"/>
                <c:pt idx="0">
                  <c:v>0.19226168778726088</c:v>
                </c:pt>
                <c:pt idx="1">
                  <c:v>0.13228481949299264</c:v>
                </c:pt>
                <c:pt idx="2">
                  <c:v>0.20482276747474831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①CO2排出量の現状把握!$BB$43:$BB$45</c:f>
              <c:numCache>
                <c:formatCode>0%</c:formatCode>
                <c:ptCount val="3"/>
                <c:pt idx="0">
                  <c:v>1.5474353008032191E-2</c:v>
                </c:pt>
                <c:pt idx="1">
                  <c:v>1.1771407311460546E-2</c:v>
                </c:pt>
                <c:pt idx="2">
                  <c:v>1.2013780825928362E-2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5203</c:v>
                </c:pt>
                <c:pt idx="1">
                  <c:v>5203</c:v>
                </c:pt>
                <c:pt idx="2">
                  <c:v>5203</c:v>
                </c:pt>
                <c:pt idx="3">
                  <c:v>5203</c:v>
                </c:pt>
                <c:pt idx="4">
                  <c:v>5203</c:v>
                </c:pt>
                <c:pt idx="5">
                  <c:v>5363</c:v>
                </c:pt>
                <c:pt idx="6">
                  <c:v>5363</c:v>
                </c:pt>
                <c:pt idx="7">
                  <c:v>5363</c:v>
                </c:pt>
                <c:pt idx="8">
                  <c:v>5363</c:v>
                </c:pt>
                <c:pt idx="9">
                  <c:v>5363</c:v>
                </c:pt>
                <c:pt idx="10">
                  <c:v>5363</c:v>
                </c:pt>
                <c:pt idx="11">
                  <c:v>5096</c:v>
                </c:pt>
                <c:pt idx="12">
                  <c:v>5096</c:v>
                </c:pt>
                <c:pt idx="13">
                  <c:v>5096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2.1719007812055922</c:v>
                </c:pt>
                <c:pt idx="1">
                  <c:v>2.9834019501171638</c:v>
                </c:pt>
                <c:pt idx="2">
                  <c:v>3.2912115460536322</c:v>
                </c:pt>
                <c:pt idx="3">
                  <c:v>3.0323697790241431</c:v>
                </c:pt>
                <c:pt idx="4">
                  <c:v>2.5499342740786028</c:v>
                </c:pt>
                <c:pt idx="5">
                  <c:v>3.6158516395738318</c:v>
                </c:pt>
                <c:pt idx="6">
                  <c:v>3.312356356541883</c:v>
                </c:pt>
                <c:pt idx="7">
                  <c:v>2.8264022641112492</c:v>
                </c:pt>
                <c:pt idx="8">
                  <c:v>2.5195695872409849</c:v>
                </c:pt>
                <c:pt idx="9">
                  <c:v>2.6014439582256261</c:v>
                </c:pt>
                <c:pt idx="10">
                  <c:v>2.438432750517745</c:v>
                </c:pt>
                <c:pt idx="11">
                  <c:v>2.5799266768803588</c:v>
                </c:pt>
                <c:pt idx="12">
                  <c:v>3.2510841025056001</c:v>
                </c:pt>
                <c:pt idx="13">
                  <c:v>2.9021402121012878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25876</c:v>
                </c:pt>
                <c:pt idx="1">
                  <c:v>25658</c:v>
                </c:pt>
                <c:pt idx="2">
                  <c:v>25452</c:v>
                </c:pt>
                <c:pt idx="3">
                  <c:v>25487</c:v>
                </c:pt>
                <c:pt idx="4">
                  <c:v>25321</c:v>
                </c:pt>
                <c:pt idx="5">
                  <c:v>25067</c:v>
                </c:pt>
                <c:pt idx="6">
                  <c:v>24728</c:v>
                </c:pt>
                <c:pt idx="7">
                  <c:v>24465</c:v>
                </c:pt>
                <c:pt idx="8">
                  <c:v>24217</c:v>
                </c:pt>
                <c:pt idx="9">
                  <c:v>23861</c:v>
                </c:pt>
                <c:pt idx="10">
                  <c:v>23587</c:v>
                </c:pt>
                <c:pt idx="11">
                  <c:v>23368</c:v>
                </c:pt>
                <c:pt idx="12">
                  <c:v>23041</c:v>
                </c:pt>
                <c:pt idx="13">
                  <c:v>22697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横芝光町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1558</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1656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1656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1656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1656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1656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1656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1656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1656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1656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1656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1656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1656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1656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1656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1656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1656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1656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1656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1656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1656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1558</v>
      </c>
      <c r="G50" s="70" t="s">
        <v>1781</v>
      </c>
      <c r="H50" s="70" t="s">
        <v>1656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1558</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1558</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1558</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1558</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1558</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1658</v>
      </c>
      <c r="H156" s="70" t="s">
        <v>1659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1658</v>
      </c>
      <c r="H157" s="70" t="s">
        <v>1659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1658</v>
      </c>
      <c r="H158" s="70" t="s">
        <v>1659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1658</v>
      </c>
      <c r="H159" s="70" t="s">
        <v>1659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1658</v>
      </c>
      <c r="H160" s="70" t="s">
        <v>1659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1658</v>
      </c>
      <c r="H161" s="70" t="s">
        <v>1659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1658</v>
      </c>
      <c r="H162" s="70" t="s">
        <v>1659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1658</v>
      </c>
      <c r="H163" s="70" t="s">
        <v>1659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1658</v>
      </c>
      <c r="H164" s="70" t="s">
        <v>1659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1658</v>
      </c>
      <c r="H165" s="70" t="s">
        <v>1659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1658</v>
      </c>
      <c r="H166" s="70" t="s">
        <v>1659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1658</v>
      </c>
      <c r="H167" s="70" t="s">
        <v>1659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1658</v>
      </c>
      <c r="H168" s="70" t="s">
        <v>1659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1658</v>
      </c>
      <c r="H169" s="70" t="s">
        <v>1659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1658</v>
      </c>
      <c r="H170" s="70" t="s">
        <v>1659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1658</v>
      </c>
      <c r="H171" s="70" t="s">
        <v>1659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1658</v>
      </c>
      <c r="H172" s="70" t="s">
        <v>1659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1658</v>
      </c>
      <c r="H173" s="70" t="s">
        <v>1659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1660</v>
      </c>
      <c r="B174" s="70">
        <v>221</v>
      </c>
      <c r="C174" s="70">
        <v>19</v>
      </c>
      <c r="D174" s="70">
        <v>13</v>
      </c>
      <c r="E174" s="70">
        <v>2022</v>
      </c>
      <c r="F174" s="70" t="s">
        <v>161</v>
      </c>
      <c r="G174" s="70" t="s">
        <v>1658</v>
      </c>
      <c r="H174" s="70" t="s">
        <v>1659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1658</v>
      </c>
      <c r="H175" s="70" t="s">
        <v>1659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1657</v>
      </c>
      <c r="B176" s="70">
        <v>221</v>
      </c>
      <c r="C176" s="70">
        <v>21</v>
      </c>
      <c r="D176" s="70">
        <v>13</v>
      </c>
      <c r="E176" s="70">
        <v>2024</v>
      </c>
      <c r="F176" s="70" t="s">
        <v>1558</v>
      </c>
      <c r="G176" s="70" t="s">
        <v>1658</v>
      </c>
      <c r="H176" s="70" t="s">
        <v>1659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1558</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1558</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1558</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1558</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1558</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1558</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1558</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1558</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1558</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1558</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1558</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1558</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1558</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1558</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1558</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1558</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1558</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1558</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1558</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1558</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1558</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1936</v>
      </c>
      <c r="B9" s="70">
        <v>1</v>
      </c>
      <c r="C9" s="70">
        <v>1</v>
      </c>
      <c r="D9" s="70">
        <v>1</v>
      </c>
      <c r="E9" s="70">
        <v>1990</v>
      </c>
      <c r="F9" s="70" t="s">
        <v>787</v>
      </c>
      <c r="G9" s="1073" t="s">
        <v>1937</v>
      </c>
      <c r="H9" s="70" t="s">
        <v>1938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1939</v>
      </c>
      <c r="B10" s="70">
        <v>2</v>
      </c>
      <c r="C10" s="70">
        <v>2</v>
      </c>
      <c r="D10" s="70">
        <v>1</v>
      </c>
      <c r="E10" s="70">
        <v>2005</v>
      </c>
      <c r="F10" s="70" t="s">
        <v>789</v>
      </c>
      <c r="G10" s="1073" t="s">
        <v>1937</v>
      </c>
      <c r="H10" s="70" t="s">
        <v>1938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1940</v>
      </c>
      <c r="B11" s="70">
        <v>3</v>
      </c>
      <c r="C11" s="70">
        <v>3</v>
      </c>
      <c r="D11" s="70">
        <v>1</v>
      </c>
      <c r="E11" s="70">
        <v>2006</v>
      </c>
      <c r="F11" s="70" t="s">
        <v>790</v>
      </c>
      <c r="G11" s="1073" t="s">
        <v>1937</v>
      </c>
      <c r="H11" s="70" t="s">
        <v>1938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1941</v>
      </c>
      <c r="B12" s="70">
        <v>4</v>
      </c>
      <c r="C12" s="70">
        <v>4</v>
      </c>
      <c r="D12" s="70">
        <v>1</v>
      </c>
      <c r="E12" s="70">
        <v>2007</v>
      </c>
      <c r="F12" s="70" t="s">
        <v>791</v>
      </c>
      <c r="G12" s="1073" t="s">
        <v>1937</v>
      </c>
      <c r="H12" s="70" t="s">
        <v>1938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1942</v>
      </c>
      <c r="B13" s="70">
        <v>5</v>
      </c>
      <c r="C13" s="70">
        <v>5</v>
      </c>
      <c r="D13" s="70">
        <v>1</v>
      </c>
      <c r="E13" s="70">
        <v>2008</v>
      </c>
      <c r="F13" s="70" t="s">
        <v>792</v>
      </c>
      <c r="G13" s="1073" t="s">
        <v>1937</v>
      </c>
      <c r="H13" s="70" t="s">
        <v>1938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1943</v>
      </c>
      <c r="B14" s="70">
        <v>6</v>
      </c>
      <c r="C14" s="70">
        <v>6</v>
      </c>
      <c r="D14" s="70">
        <v>1</v>
      </c>
      <c r="E14" s="70">
        <v>2009</v>
      </c>
      <c r="F14" s="70" t="s">
        <v>176</v>
      </c>
      <c r="G14" s="1073" t="s">
        <v>1937</v>
      </c>
      <c r="H14" s="70" t="s">
        <v>1938</v>
      </c>
      <c r="I14" s="1066"/>
      <c r="J14" s="73">
        <v>3.78</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5.22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3.78</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5.22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3.78</v>
      </c>
      <c r="HH14" s="73">
        <v>0</v>
      </c>
      <c r="HI14" s="73">
        <v>0</v>
      </c>
      <c r="HJ14" s="73">
        <v>0</v>
      </c>
      <c r="HK14" s="73">
        <v>0</v>
      </c>
      <c r="HL14" s="73">
        <v>5.22</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3.78</v>
      </c>
      <c r="IC14" s="73">
        <v>0</v>
      </c>
      <c r="ID14" s="73">
        <v>0</v>
      </c>
      <c r="IE14" s="73">
        <v>0</v>
      </c>
      <c r="IF14" s="73">
        <v>0</v>
      </c>
      <c r="IG14" s="73">
        <v>5.22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0</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1944</v>
      </c>
      <c r="B15" s="70">
        <v>7</v>
      </c>
      <c r="C15" s="70">
        <v>7</v>
      </c>
      <c r="D15" s="70">
        <v>1</v>
      </c>
      <c r="E15" s="70">
        <v>2010</v>
      </c>
      <c r="F15" s="70" t="s">
        <v>177</v>
      </c>
      <c r="G15" s="1073" t="s">
        <v>1937</v>
      </c>
      <c r="H15" s="70" t="s">
        <v>1938</v>
      </c>
      <c r="I15" s="1066"/>
      <c r="J15" s="73">
        <v>3.8610000000000002</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4.4640000000000004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3.8610000000000002</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4.4640000000000004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3.8610000000000002</v>
      </c>
      <c r="HH15" s="73">
        <v>0</v>
      </c>
      <c r="HI15" s="73">
        <v>0</v>
      </c>
      <c r="HJ15" s="73">
        <v>0</v>
      </c>
      <c r="HK15" s="73">
        <v>0</v>
      </c>
      <c r="HL15" s="73">
        <v>4.4640000000000004</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3.8610000000000002</v>
      </c>
      <c r="IC15" s="73">
        <v>0</v>
      </c>
      <c r="ID15" s="73">
        <v>0</v>
      </c>
      <c r="IE15" s="73">
        <v>0</v>
      </c>
      <c r="IF15" s="73">
        <v>0</v>
      </c>
      <c r="IG15" s="73">
        <v>4.4640000000000004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0</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1945</v>
      </c>
      <c r="B16" s="70">
        <v>8</v>
      </c>
      <c r="C16" s="70">
        <v>8</v>
      </c>
      <c r="D16" s="70">
        <v>1</v>
      </c>
      <c r="E16" s="70">
        <v>2011</v>
      </c>
      <c r="F16" s="70" t="s">
        <v>178</v>
      </c>
      <c r="G16" s="1073" t="s">
        <v>1937</v>
      </c>
      <c r="H16" s="70" t="s">
        <v>1938</v>
      </c>
      <c r="I16" s="1066"/>
      <c r="J16" s="73">
        <v>3.3730000000000002</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4.1870000000000003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3.3730000000000002</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4.1870000000000003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3.3730000000000002</v>
      </c>
      <c r="HH16" s="73">
        <v>0</v>
      </c>
      <c r="HI16" s="73">
        <v>0</v>
      </c>
      <c r="HJ16" s="73">
        <v>0</v>
      </c>
      <c r="HK16" s="73">
        <v>0</v>
      </c>
      <c r="HL16" s="73">
        <v>4.1870000000000003</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3.3730000000000002</v>
      </c>
      <c r="IC16" s="73">
        <v>0</v>
      </c>
      <c r="ID16" s="73">
        <v>0</v>
      </c>
      <c r="IE16" s="73">
        <v>0</v>
      </c>
      <c r="IF16" s="73">
        <v>0</v>
      </c>
      <c r="IG16" s="73">
        <v>4.1870000000000003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0</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1946</v>
      </c>
      <c r="B17" s="70">
        <v>9</v>
      </c>
      <c r="C17" s="70">
        <v>9</v>
      </c>
      <c r="D17" s="70">
        <v>1</v>
      </c>
      <c r="E17" s="70">
        <v>2012</v>
      </c>
      <c r="F17" s="70" t="s">
        <v>179</v>
      </c>
      <c r="G17" s="1073" t="s">
        <v>1937</v>
      </c>
      <c r="H17" s="70" t="s">
        <v>1938</v>
      </c>
      <c r="I17" s="1066"/>
      <c r="J17" s="73">
        <v>4.5609999999999999</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5.0140000000000002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4.5609999999999999</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5.0140000000000002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4.5609999999999999</v>
      </c>
      <c r="HH17" s="73">
        <v>0</v>
      </c>
      <c r="HI17" s="73">
        <v>0</v>
      </c>
      <c r="HJ17" s="73">
        <v>0</v>
      </c>
      <c r="HK17" s="73">
        <v>0</v>
      </c>
      <c r="HL17" s="73">
        <v>5.0140000000000002</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4.5609999999999999</v>
      </c>
      <c r="IC17" s="73">
        <v>0</v>
      </c>
      <c r="ID17" s="73">
        <v>0</v>
      </c>
      <c r="IE17" s="73">
        <v>0</v>
      </c>
      <c r="IF17" s="73">
        <v>0</v>
      </c>
      <c r="IG17" s="73">
        <v>5.0140000000000002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0</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1947</v>
      </c>
      <c r="B18" s="70">
        <v>10</v>
      </c>
      <c r="C18" s="70">
        <v>10</v>
      </c>
      <c r="D18" s="70">
        <v>1</v>
      </c>
      <c r="E18" s="70">
        <v>2013</v>
      </c>
      <c r="F18" s="70" t="s">
        <v>180</v>
      </c>
      <c r="G18" s="1073" t="s">
        <v>1937</v>
      </c>
      <c r="H18" s="70" t="s">
        <v>1938</v>
      </c>
      <c r="I18" s="1066"/>
      <c r="J18" s="73">
        <v>5.2140000000000004</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5.8120000000000003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5.2140000000000004</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5.8120000000000003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5.2140000000000004</v>
      </c>
      <c r="HH18" s="73">
        <v>0</v>
      </c>
      <c r="HI18" s="73">
        <v>0</v>
      </c>
      <c r="HJ18" s="73">
        <v>0</v>
      </c>
      <c r="HK18" s="73">
        <v>0</v>
      </c>
      <c r="HL18" s="73">
        <v>5.8120000000000003</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5.2140000000000004</v>
      </c>
      <c r="IC18" s="73">
        <v>0</v>
      </c>
      <c r="ID18" s="73">
        <v>0</v>
      </c>
      <c r="IE18" s="73">
        <v>0</v>
      </c>
      <c r="IF18" s="73">
        <v>0</v>
      </c>
      <c r="IG18" s="73">
        <v>5.8120000000000003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0</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1948</v>
      </c>
      <c r="B19" s="70">
        <v>11</v>
      </c>
      <c r="C19" s="70">
        <v>11</v>
      </c>
      <c r="D19" s="70">
        <v>1</v>
      </c>
      <c r="E19" s="70">
        <v>2014</v>
      </c>
      <c r="F19" s="70" t="s">
        <v>181</v>
      </c>
      <c r="G19" s="1073" t="s">
        <v>1937</v>
      </c>
      <c r="H19" s="70" t="s">
        <v>1938</v>
      </c>
      <c r="I19" s="1066"/>
      <c r="J19" s="73">
        <v>4.5369999999999999</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6.1680000000000001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4.5369999999999999</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6.1680000000000001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4.5369999999999999</v>
      </c>
      <c r="HH19" s="73">
        <v>0</v>
      </c>
      <c r="HI19" s="73">
        <v>0</v>
      </c>
      <c r="HJ19" s="73">
        <v>0</v>
      </c>
      <c r="HK19" s="73">
        <v>0</v>
      </c>
      <c r="HL19" s="73">
        <v>6.1680000000000001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4.5369999999999999</v>
      </c>
      <c r="IC19" s="73">
        <v>0</v>
      </c>
      <c r="ID19" s="73">
        <v>0</v>
      </c>
      <c r="IE19" s="73">
        <v>0</v>
      </c>
      <c r="IF19" s="73">
        <v>0</v>
      </c>
      <c r="IG19" s="73">
        <v>6.1680000000000001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1949</v>
      </c>
      <c r="B20" s="70">
        <v>12</v>
      </c>
      <c r="C20" s="70">
        <v>12</v>
      </c>
      <c r="D20" s="70">
        <v>1</v>
      </c>
      <c r="E20" s="70">
        <v>2015</v>
      </c>
      <c r="F20" s="70" t="s">
        <v>182</v>
      </c>
      <c r="G20" s="1073" t="s">
        <v>1937</v>
      </c>
      <c r="H20" s="70" t="s">
        <v>1938</v>
      </c>
      <c r="I20" s="1066"/>
      <c r="J20" s="73">
        <v>4.1849999999999996</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5.7110000000000003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4.1849999999999996</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5.7110000000000003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4.1849999999999996</v>
      </c>
      <c r="HH20" s="73">
        <v>0</v>
      </c>
      <c r="HI20" s="73">
        <v>0</v>
      </c>
      <c r="HJ20" s="73">
        <v>0</v>
      </c>
      <c r="HK20" s="73">
        <v>0</v>
      </c>
      <c r="HL20" s="73">
        <v>5.7110000000000003</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4.1849999999999996</v>
      </c>
      <c r="IC20" s="73">
        <v>0</v>
      </c>
      <c r="ID20" s="73">
        <v>0</v>
      </c>
      <c r="IE20" s="73">
        <v>0</v>
      </c>
      <c r="IF20" s="73">
        <v>0</v>
      </c>
      <c r="IG20" s="73">
        <v>5.7110000000000003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1950</v>
      </c>
      <c r="B21" s="70">
        <v>13</v>
      </c>
      <c r="C21" s="70">
        <v>13</v>
      </c>
      <c r="D21" s="70">
        <v>1</v>
      </c>
      <c r="E21" s="70">
        <v>2016</v>
      </c>
      <c r="F21" s="70" t="s">
        <v>155</v>
      </c>
      <c r="G21" s="1073" t="s">
        <v>1937</v>
      </c>
      <c r="H21" s="70" t="s">
        <v>1938</v>
      </c>
      <c r="I21" s="1066"/>
      <c r="J21" s="73">
        <v>4.4169999999999998</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5.819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4.4169999999999998</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5.819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4.4169999999999998</v>
      </c>
      <c r="HH21" s="73">
        <v>0</v>
      </c>
      <c r="HI21" s="73">
        <v>0</v>
      </c>
      <c r="HJ21" s="73">
        <v>0</v>
      </c>
      <c r="HK21" s="73">
        <v>0</v>
      </c>
      <c r="HL21" s="73">
        <v>5.819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4.4169999999999998</v>
      </c>
      <c r="IC21" s="73">
        <v>0</v>
      </c>
      <c r="ID21" s="73">
        <v>0</v>
      </c>
      <c r="IE21" s="73">
        <v>0</v>
      </c>
      <c r="IF21" s="73">
        <v>0</v>
      </c>
      <c r="IG21" s="73">
        <v>5.819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0</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1951</v>
      </c>
      <c r="B22" s="70">
        <v>14</v>
      </c>
      <c r="C22" s="70">
        <v>14</v>
      </c>
      <c r="D22" s="70">
        <v>1</v>
      </c>
      <c r="E22" s="70">
        <v>2017</v>
      </c>
      <c r="F22" s="70" t="s">
        <v>156</v>
      </c>
      <c r="G22" s="1073" t="s">
        <v>1937</v>
      </c>
      <c r="H22" s="70" t="s">
        <v>1938</v>
      </c>
      <c r="I22" s="1066"/>
      <c r="J22" s="73">
        <v>4.5940000000000003</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5.77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4.5940000000000003</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5.77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4.5940000000000003</v>
      </c>
      <c r="HH22" s="73">
        <v>0</v>
      </c>
      <c r="HI22" s="73">
        <v>0</v>
      </c>
      <c r="HJ22" s="73">
        <v>0</v>
      </c>
      <c r="HK22" s="73">
        <v>0</v>
      </c>
      <c r="HL22" s="73">
        <v>5.77</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4.5940000000000003</v>
      </c>
      <c r="IC22" s="73">
        <v>0</v>
      </c>
      <c r="ID22" s="73">
        <v>0</v>
      </c>
      <c r="IE22" s="73">
        <v>0</v>
      </c>
      <c r="IF22" s="73">
        <v>0</v>
      </c>
      <c r="IG22" s="73">
        <v>5.77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0</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1952</v>
      </c>
      <c r="B23" s="70">
        <v>15</v>
      </c>
      <c r="C23" s="70">
        <v>15</v>
      </c>
      <c r="D23" s="70">
        <v>1</v>
      </c>
      <c r="E23" s="70">
        <v>2018</v>
      </c>
      <c r="F23" s="70" t="s">
        <v>183</v>
      </c>
      <c r="G23" s="1073" t="s">
        <v>1937</v>
      </c>
      <c r="H23" s="70" t="s">
        <v>1938</v>
      </c>
      <c r="I23" s="1066"/>
      <c r="J23" s="73">
        <v>3.9870000000000001</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5.7789999999999999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3.9870000000000001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5.7789999999999999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3.9870000000000001</v>
      </c>
      <c r="HH23" s="73">
        <v>0</v>
      </c>
      <c r="HI23" s="73">
        <v>0</v>
      </c>
      <c r="HJ23" s="73">
        <v>0</v>
      </c>
      <c r="HK23" s="73">
        <v>0</v>
      </c>
      <c r="HL23" s="73">
        <v>5.7789999999999999</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3.9870000000000001</v>
      </c>
      <c r="IC23" s="73">
        <v>0</v>
      </c>
      <c r="ID23" s="73">
        <v>0</v>
      </c>
      <c r="IE23" s="73">
        <v>0</v>
      </c>
      <c r="IF23" s="73">
        <v>0</v>
      </c>
      <c r="IG23" s="73">
        <v>5.7789999999999999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1953</v>
      </c>
      <c r="B24" s="70">
        <v>16</v>
      </c>
      <c r="C24" s="70">
        <v>16</v>
      </c>
      <c r="D24" s="70">
        <v>1</v>
      </c>
      <c r="E24" s="70">
        <v>2019</v>
      </c>
      <c r="F24" s="70" t="s">
        <v>158</v>
      </c>
      <c r="G24" s="1073" t="s">
        <v>1937</v>
      </c>
      <c r="H24" s="70" t="s">
        <v>1938</v>
      </c>
      <c r="I24" s="1066"/>
      <c r="J24" s="73">
        <v>3.64</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5.367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3.64</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5.367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3.64</v>
      </c>
      <c r="HH24" s="73">
        <v>0</v>
      </c>
      <c r="HI24" s="73">
        <v>0</v>
      </c>
      <c r="HJ24" s="73">
        <v>0</v>
      </c>
      <c r="HK24" s="73">
        <v>0</v>
      </c>
      <c r="HL24" s="73">
        <v>5.367</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3.64</v>
      </c>
      <c r="IC24" s="73">
        <v>0</v>
      </c>
      <c r="ID24" s="73">
        <v>0</v>
      </c>
      <c r="IE24" s="73">
        <v>0</v>
      </c>
      <c r="IF24" s="73">
        <v>0</v>
      </c>
      <c r="IG24" s="73">
        <v>5.367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0</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1954</v>
      </c>
      <c r="B25" s="70">
        <v>17</v>
      </c>
      <c r="C25" s="70">
        <v>17</v>
      </c>
      <c r="D25" s="70">
        <v>1</v>
      </c>
      <c r="E25" s="70">
        <v>2020</v>
      </c>
      <c r="F25" s="70" t="s">
        <v>159</v>
      </c>
      <c r="G25" s="1073" t="s">
        <v>1937</v>
      </c>
      <c r="H25" s="70" t="s">
        <v>1938</v>
      </c>
      <c r="I25" s="1066"/>
      <c r="J25" s="73">
        <v>2.72</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4.8250000000000002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2.72</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4.8250000000000002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2.72</v>
      </c>
      <c r="HH25" s="73">
        <v>0</v>
      </c>
      <c r="HI25" s="73">
        <v>0</v>
      </c>
      <c r="HJ25" s="73">
        <v>0</v>
      </c>
      <c r="HK25" s="73">
        <v>0</v>
      </c>
      <c r="HL25" s="73">
        <v>4.8250000000000002</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2.72</v>
      </c>
      <c r="IC25" s="73">
        <v>0</v>
      </c>
      <c r="ID25" s="73">
        <v>0</v>
      </c>
      <c r="IE25" s="73">
        <v>0</v>
      </c>
      <c r="IF25" s="73">
        <v>0</v>
      </c>
      <c r="IG25" s="73">
        <v>4.8250000000000002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0</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1955</v>
      </c>
      <c r="B26" s="70">
        <v>18</v>
      </c>
      <c r="C26" s="70">
        <v>18</v>
      </c>
      <c r="D26" s="70">
        <v>1</v>
      </c>
      <c r="E26" s="70">
        <v>2021</v>
      </c>
      <c r="F26" s="70" t="s">
        <v>160</v>
      </c>
      <c r="G26" s="1073" t="s">
        <v>1937</v>
      </c>
      <c r="H26" s="70" t="s">
        <v>1938</v>
      </c>
      <c r="I26" s="1066"/>
      <c r="J26" s="73">
        <v>3.444</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4.9020000000000001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3.444</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4.9020000000000001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3.444</v>
      </c>
      <c r="HH26" s="73">
        <v>0</v>
      </c>
      <c r="HI26" s="73">
        <v>0</v>
      </c>
      <c r="HJ26" s="73">
        <v>0</v>
      </c>
      <c r="HK26" s="73">
        <v>0</v>
      </c>
      <c r="HL26" s="73">
        <v>4.9020000000000001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3.444</v>
      </c>
      <c r="IC26" s="73">
        <v>0</v>
      </c>
      <c r="ID26" s="73">
        <v>0</v>
      </c>
      <c r="IE26" s="73">
        <v>0</v>
      </c>
      <c r="IF26" s="73">
        <v>0</v>
      </c>
      <c r="IG26" s="73">
        <v>4.9020000000000001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0</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1956</v>
      </c>
      <c r="B27" s="70">
        <v>19</v>
      </c>
      <c r="C27" s="70">
        <v>19</v>
      </c>
      <c r="D27" s="70">
        <v>1</v>
      </c>
      <c r="E27" s="70">
        <v>2022</v>
      </c>
      <c r="F27" s="70" t="s">
        <v>161</v>
      </c>
      <c r="G27" s="1073" t="s">
        <v>1937</v>
      </c>
      <c r="H27" s="70" t="s">
        <v>1938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1957</v>
      </c>
      <c r="B28" s="70">
        <v>20</v>
      </c>
      <c r="C28" s="70">
        <v>20</v>
      </c>
      <c r="D28" s="70">
        <v>1</v>
      </c>
      <c r="E28" s="70">
        <v>2023</v>
      </c>
      <c r="F28" s="70" t="s">
        <v>1539</v>
      </c>
      <c r="G28" s="1073" t="s">
        <v>1937</v>
      </c>
      <c r="H28" s="70" t="s">
        <v>1938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1958</v>
      </c>
      <c r="B29" s="70">
        <v>21</v>
      </c>
      <c r="C29" s="70">
        <v>21</v>
      </c>
      <c r="D29" s="70">
        <v>1</v>
      </c>
      <c r="E29" s="70">
        <v>2024</v>
      </c>
      <c r="F29" s="70" t="s">
        <v>1558</v>
      </c>
      <c r="G29" s="1073" t="s">
        <v>1937</v>
      </c>
      <c r="H29" s="70" t="s">
        <v>1938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1937</v>
      </c>
      <c r="H30" s="70" t="s">
        <v>1938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1937</v>
      </c>
      <c r="H31" s="70" t="s">
        <v>1938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1937</v>
      </c>
      <c r="H32" s="70" t="s">
        <v>1938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1937</v>
      </c>
      <c r="H33" s="70" t="s">
        <v>1938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1937</v>
      </c>
      <c r="H34" s="70" t="s">
        <v>1938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1937</v>
      </c>
      <c r="H35" s="70" t="s">
        <v>1938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1558</v>
      </c>
      <c r="G11" s="1073" t="s">
        <v>1689</v>
      </c>
      <c r="H11" s="70" t="s">
        <v>1690</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1558</v>
      </c>
      <c r="G16" s="1073" t="s">
        <v>1661</v>
      </c>
      <c r="H16" s="70" t="s">
        <v>1662</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1558</v>
      </c>
      <c r="G19" s="1073" t="s">
        <v>1693</v>
      </c>
      <c r="H19" s="70" t="s">
        <v>1694</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1744</v>
      </c>
      <c r="B20" s="70">
        <v>12</v>
      </c>
      <c r="C20" s="70">
        <v>18</v>
      </c>
      <c r="D20" s="70">
        <v>12</v>
      </c>
      <c r="E20" s="70">
        <v>2024</v>
      </c>
      <c r="F20" s="70" t="s">
        <v>1558</v>
      </c>
      <c r="G20" s="1073" t="s">
        <v>1741</v>
      </c>
      <c r="H20" s="70" t="s">
        <v>1742</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1752</v>
      </c>
      <c r="B22" s="70">
        <v>14</v>
      </c>
      <c r="C22" s="70">
        <v>18</v>
      </c>
      <c r="D22" s="70">
        <v>14</v>
      </c>
      <c r="E22" s="70">
        <v>2024</v>
      </c>
      <c r="F22" s="70" t="s">
        <v>1558</v>
      </c>
      <c r="G22" s="1073" t="s">
        <v>1749</v>
      </c>
      <c r="H22" s="70" t="s">
        <v>1750</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1558</v>
      </c>
      <c r="G23" s="1073" t="s">
        <v>1705</v>
      </c>
      <c r="H23" s="70" t="s">
        <v>1706</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1668</v>
      </c>
      <c r="B24" s="70">
        <v>16</v>
      </c>
      <c r="C24" s="70">
        <v>18</v>
      </c>
      <c r="D24" s="70">
        <v>16</v>
      </c>
      <c r="E24" s="70">
        <v>2024</v>
      </c>
      <c r="F24" s="70" t="s">
        <v>1558</v>
      </c>
      <c r="G24" s="1073" t="s">
        <v>1665</v>
      </c>
      <c r="H24" s="70" t="s">
        <v>1666</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1558</v>
      </c>
      <c r="G25" s="1073" t="s">
        <v>1681</v>
      </c>
      <c r="H25" s="70" t="s">
        <v>1682</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1672</v>
      </c>
      <c r="B28" s="70">
        <v>20</v>
      </c>
      <c r="C28" s="70">
        <v>18</v>
      </c>
      <c r="D28" s="70">
        <v>20</v>
      </c>
      <c r="E28" s="70">
        <v>2024</v>
      </c>
      <c r="F28" s="70" t="s">
        <v>1558</v>
      </c>
      <c r="G28" s="1073" t="s">
        <v>1669</v>
      </c>
      <c r="H28" s="70" t="s">
        <v>1670</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1558</v>
      </c>
      <c r="G29" s="1073" t="s">
        <v>1733</v>
      </c>
      <c r="H29" s="70" t="s">
        <v>1734</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1748</v>
      </c>
      <c r="B30" s="70">
        <v>22</v>
      </c>
      <c r="C30" s="70">
        <v>18</v>
      </c>
      <c r="D30" s="70">
        <v>22</v>
      </c>
      <c r="E30" s="70">
        <v>2024</v>
      </c>
      <c r="F30" s="70" t="s">
        <v>1558</v>
      </c>
      <c r="G30" s="1073" t="s">
        <v>1745</v>
      </c>
      <c r="H30" s="70" t="s">
        <v>1746</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1558</v>
      </c>
      <c r="G31" s="1073" t="s">
        <v>1701</v>
      </c>
      <c r="H31" s="70" t="s">
        <v>1702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1558</v>
      </c>
      <c r="G34" s="1073" t="s">
        <v>1697</v>
      </c>
      <c r="H34" s="70" t="s">
        <v>1698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1558</v>
      </c>
      <c r="G35" s="1073" t="s">
        <v>1673</v>
      </c>
      <c r="H35" s="70" t="s">
        <v>1674</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1558</v>
      </c>
      <c r="G36" s="1073" t="s">
        <v>1753</v>
      </c>
      <c r="H36" s="70" t="s">
        <v>1754</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1728</v>
      </c>
      <c r="B40" s="70">
        <v>32</v>
      </c>
      <c r="C40" s="70">
        <v>18</v>
      </c>
      <c r="D40" s="70">
        <v>32</v>
      </c>
      <c r="E40" s="70">
        <v>2024</v>
      </c>
      <c r="F40" s="70" t="s">
        <v>1558</v>
      </c>
      <c r="G40" s="1073" t="s">
        <v>1725</v>
      </c>
      <c r="H40" s="70" t="s">
        <v>1726</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1558</v>
      </c>
      <c r="G41" s="1073" t="s">
        <v>1717</v>
      </c>
      <c r="H41" s="70" t="s">
        <v>1718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1716</v>
      </c>
      <c r="B43" s="70">
        <v>35</v>
      </c>
      <c r="C43" s="70">
        <v>18</v>
      </c>
      <c r="D43" s="70">
        <v>35</v>
      </c>
      <c r="E43" s="70">
        <v>2024</v>
      </c>
      <c r="F43" s="70" t="s">
        <v>1558</v>
      </c>
      <c r="G43" s="1073" t="s">
        <v>1713</v>
      </c>
      <c r="H43" s="70" t="s">
        <v>1714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1732</v>
      </c>
      <c r="B44" s="70">
        <v>36</v>
      </c>
      <c r="C44" s="70">
        <v>18</v>
      </c>
      <c r="D44" s="70">
        <v>36</v>
      </c>
      <c r="E44" s="70">
        <v>2024</v>
      </c>
      <c r="F44" s="70" t="s">
        <v>1558</v>
      </c>
      <c r="G44" s="1073" t="s">
        <v>1729</v>
      </c>
      <c r="H44" s="70" t="s">
        <v>1730</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1740</v>
      </c>
      <c r="B45" s="70">
        <v>37</v>
      </c>
      <c r="C45" s="70">
        <v>18</v>
      </c>
      <c r="D45" s="70">
        <v>37</v>
      </c>
      <c r="E45" s="70">
        <v>2024</v>
      </c>
      <c r="F45" s="70" t="s">
        <v>1558</v>
      </c>
      <c r="G45" s="1073" t="s">
        <v>1737</v>
      </c>
      <c r="H45" s="70" t="s">
        <v>1738</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1712</v>
      </c>
      <c r="B46" s="70">
        <v>38</v>
      </c>
      <c r="C46" s="70">
        <v>18</v>
      </c>
      <c r="D46" s="70">
        <v>38</v>
      </c>
      <c r="E46" s="70">
        <v>2024</v>
      </c>
      <c r="F46" s="70" t="s">
        <v>1558</v>
      </c>
      <c r="G46" s="1073" t="s">
        <v>1709</v>
      </c>
      <c r="H46" s="70" t="s">
        <v>1710</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1558</v>
      </c>
      <c r="G49" s="1073" t="s">
        <v>1721</v>
      </c>
      <c r="H49" s="70" t="s">
        <v>1722</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1688</v>
      </c>
      <c r="B52" s="70">
        <v>44</v>
      </c>
      <c r="C52" s="70">
        <v>18</v>
      </c>
      <c r="D52" s="70">
        <v>44</v>
      </c>
      <c r="E52" s="70">
        <v>2024</v>
      </c>
      <c r="F52" s="70" t="s">
        <v>1558</v>
      </c>
      <c r="G52" s="1073" t="s">
        <v>1685</v>
      </c>
      <c r="H52" s="70" t="s">
        <v>1686</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1680</v>
      </c>
      <c r="B58" s="70">
        <v>50</v>
      </c>
      <c r="C58" s="70">
        <v>18</v>
      </c>
      <c r="D58" s="70">
        <v>50</v>
      </c>
      <c r="E58" s="70">
        <v>2024</v>
      </c>
      <c r="F58" s="70" t="s">
        <v>1558</v>
      </c>
      <c r="G58" s="1073" t="s">
        <v>1677</v>
      </c>
      <c r="H58" s="70" t="s">
        <v>1678</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1958</v>
      </c>
      <c r="B62" s="70">
        <v>54</v>
      </c>
      <c r="C62" s="70">
        <v>18</v>
      </c>
      <c r="D62" s="70">
        <v>54</v>
      </c>
      <c r="E62" s="70">
        <v>2024</v>
      </c>
      <c r="F62" s="70" t="s">
        <v>1558</v>
      </c>
      <c r="G62" s="1073" t="s">
        <v>1937</v>
      </c>
      <c r="H62" s="70" t="s">
        <v>1938</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1743</v>
      </c>
      <c r="B200" s="70">
        <v>192</v>
      </c>
      <c r="C200" s="70">
        <v>16</v>
      </c>
      <c r="D200" s="70">
        <v>12</v>
      </c>
      <c r="E200" s="70">
        <v>2022</v>
      </c>
      <c r="F200" s="70" t="s">
        <v>161</v>
      </c>
      <c r="G200" s="1073" t="s">
        <v>1741</v>
      </c>
      <c r="H200" s="70" t="s">
        <v>1742</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1751</v>
      </c>
      <c r="B202" s="70">
        <v>194</v>
      </c>
      <c r="C202" s="70">
        <v>16</v>
      </c>
      <c r="D202" s="70">
        <v>14</v>
      </c>
      <c r="E202" s="70">
        <v>2022</v>
      </c>
      <c r="F202" s="70" t="s">
        <v>161</v>
      </c>
      <c r="G202" s="1073" t="s">
        <v>1749</v>
      </c>
      <c r="H202" s="70" t="s">
        <v>1750</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1667</v>
      </c>
      <c r="B204" s="70">
        <v>196</v>
      </c>
      <c r="C204" s="70">
        <v>16</v>
      </c>
      <c r="D204" s="70">
        <v>16</v>
      </c>
      <c r="E204" s="70">
        <v>2022</v>
      </c>
      <c r="F204" s="70" t="s">
        <v>161</v>
      </c>
      <c r="G204" s="1073" t="s">
        <v>1665</v>
      </c>
      <c r="H204" s="70" t="s">
        <v>1666</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1671</v>
      </c>
      <c r="B208" s="70">
        <v>200</v>
      </c>
      <c r="C208" s="70">
        <v>16</v>
      </c>
      <c r="D208" s="70">
        <v>20</v>
      </c>
      <c r="E208" s="70">
        <v>2022</v>
      </c>
      <c r="F208" s="70" t="s">
        <v>161</v>
      </c>
      <c r="G208" s="1073" t="s">
        <v>1669</v>
      </c>
      <c r="H208" s="70" t="s">
        <v>1670</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1747</v>
      </c>
      <c r="B210" s="70">
        <v>202</v>
      </c>
      <c r="C210" s="70">
        <v>16</v>
      </c>
      <c r="D210" s="70">
        <v>22</v>
      </c>
      <c r="E210" s="70">
        <v>2022</v>
      </c>
      <c r="F210" s="70" t="s">
        <v>161</v>
      </c>
      <c r="G210" s="1073" t="s">
        <v>1745</v>
      </c>
      <c r="H210" s="70" t="s">
        <v>1746</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1727</v>
      </c>
      <c r="B220" s="70">
        <v>212</v>
      </c>
      <c r="C220" s="70">
        <v>16</v>
      </c>
      <c r="D220" s="70">
        <v>32</v>
      </c>
      <c r="E220" s="70">
        <v>2022</v>
      </c>
      <c r="F220" s="70" t="s">
        <v>161</v>
      </c>
      <c r="G220" s="1073" t="s">
        <v>1725</v>
      </c>
      <c r="H220" s="70" t="s">
        <v>1726</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1715</v>
      </c>
      <c r="B223" s="70">
        <v>215</v>
      </c>
      <c r="C223" s="70">
        <v>16</v>
      </c>
      <c r="D223" s="70">
        <v>35</v>
      </c>
      <c r="E223" s="70">
        <v>2022</v>
      </c>
      <c r="F223" s="70" t="s">
        <v>161</v>
      </c>
      <c r="G223" s="1073" t="s">
        <v>1713</v>
      </c>
      <c r="H223" s="70" t="s">
        <v>1714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1731</v>
      </c>
      <c r="B224" s="70">
        <v>216</v>
      </c>
      <c r="C224" s="70">
        <v>16</v>
      </c>
      <c r="D224" s="70">
        <v>36</v>
      </c>
      <c r="E224" s="70">
        <v>2022</v>
      </c>
      <c r="F224" s="70" t="s">
        <v>161</v>
      </c>
      <c r="G224" s="1073" t="s">
        <v>1729</v>
      </c>
      <c r="H224" s="70" t="s">
        <v>1730</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1739</v>
      </c>
      <c r="B225" s="70">
        <v>217</v>
      </c>
      <c r="C225" s="70">
        <v>16</v>
      </c>
      <c r="D225" s="70">
        <v>37</v>
      </c>
      <c r="E225" s="70">
        <v>2022</v>
      </c>
      <c r="F225" s="70" t="s">
        <v>161</v>
      </c>
      <c r="G225" s="1073" t="s">
        <v>1737</v>
      </c>
      <c r="H225" s="70" t="s">
        <v>1738</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1711</v>
      </c>
      <c r="B226" s="70">
        <v>218</v>
      </c>
      <c r="C226" s="70">
        <v>16</v>
      </c>
      <c r="D226" s="70">
        <v>38</v>
      </c>
      <c r="E226" s="70">
        <v>2022</v>
      </c>
      <c r="F226" s="70" t="s">
        <v>161</v>
      </c>
      <c r="G226" s="1073" t="s">
        <v>1709</v>
      </c>
      <c r="H226" s="70" t="s">
        <v>1710</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1687</v>
      </c>
      <c r="B232" s="70">
        <v>224</v>
      </c>
      <c r="C232" s="70">
        <v>16</v>
      </c>
      <c r="D232" s="70">
        <v>44</v>
      </c>
      <c r="E232" s="70">
        <v>2022</v>
      </c>
      <c r="F232" s="70" t="s">
        <v>161</v>
      </c>
      <c r="G232" s="1073" t="s">
        <v>1685</v>
      </c>
      <c r="H232" s="70" t="s">
        <v>1686</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1679</v>
      </c>
      <c r="B238" s="70">
        <v>230</v>
      </c>
      <c r="C238" s="70">
        <v>16</v>
      </c>
      <c r="D238" s="70">
        <v>50</v>
      </c>
      <c r="E238" s="70">
        <v>2022</v>
      </c>
      <c r="F238" s="70" t="s">
        <v>161</v>
      </c>
      <c r="G238" s="1073" t="s">
        <v>1677</v>
      </c>
      <c r="H238" s="70" t="s">
        <v>1678</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1956</v>
      </c>
      <c r="B242" s="70">
        <v>234</v>
      </c>
      <c r="C242" s="70">
        <v>16</v>
      </c>
      <c r="D242" s="70">
        <v>54</v>
      </c>
      <c r="E242" s="70">
        <v>2022</v>
      </c>
      <c r="F242" s="70" t="s">
        <v>161</v>
      </c>
      <c r="G242" s="1073" t="s">
        <v>1937</v>
      </c>
      <c r="H242" s="70" t="s">
        <v>1938</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1937</v>
      </c>
      <c r="H6" s="77" t="s">
        <v>1938</v>
      </c>
      <c r="I6" s="77" t="s">
        <v>2508</v>
      </c>
      <c r="J6" s="77" t="s">
        <v>2509</v>
      </c>
      <c r="K6" s="1080">
        <v>31</v>
      </c>
      <c r="L6" s="1081">
        <v>15</v>
      </c>
      <c r="M6" s="1044"/>
      <c r="N6" s="988">
        <v>1</v>
      </c>
      <c r="O6" s="77" t="s">
        <v>1758</v>
      </c>
      <c r="P6" s="77" t="s">
        <v>1759</v>
      </c>
      <c r="Q6" s="77" t="s">
        <v>1501</v>
      </c>
      <c r="R6" s="16"/>
      <c r="S6" s="77">
        <v>1</v>
      </c>
      <c r="T6" s="77" t="s">
        <v>1937</v>
      </c>
      <c r="U6" s="77" t="s">
        <v>1938</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1656</v>
      </c>
      <c r="Q7" s="77" t="s">
        <v>1501</v>
      </c>
      <c r="R7" s="16"/>
      <c r="S7" s="77">
        <v>2</v>
      </c>
      <c r="T7" s="76" t="s">
        <v>795</v>
      </c>
      <c r="U7" s="77" t="s">
        <v>1503</v>
      </c>
      <c r="V7" s="77" t="s">
        <v>1503</v>
      </c>
      <c r="W7" s="16"/>
      <c r="X7" s="77">
        <v>2</v>
      </c>
      <c r="Y7" s="692" t="s">
        <v>1781</v>
      </c>
      <c r="Z7" s="77" t="s">
        <v>1656</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2475</v>
      </c>
      <c r="AE9" s="77" t="s">
        <v>2476</v>
      </c>
      <c r="AF9" s="77" t="s">
        <v>1501</v>
      </c>
    </row>
    <row r="10" spans="1:32" ht="12">
      <c r="A10" s="16"/>
      <c r="B10" s="16"/>
      <c r="C10" s="16"/>
      <c r="D10" s="16"/>
      <c r="F10" s="75" t="s">
        <v>1501</v>
      </c>
      <c r="G10" s="76" t="s">
        <v>1937</v>
      </c>
      <c r="H10" s="77" t="s">
        <v>1938</v>
      </c>
      <c r="I10" s="77" t="s">
        <v>2508</v>
      </c>
      <c r="J10" s="77" t="s">
        <v>2509</v>
      </c>
      <c r="K10" s="1079">
        <v>31</v>
      </c>
      <c r="L10" s="1045">
        <v>15</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2435</v>
      </c>
      <c r="AE11" s="77" t="s">
        <v>2436</v>
      </c>
      <c r="AF11" s="77" t="s">
        <v>1501</v>
      </c>
    </row>
    <row r="12" spans="1:32" ht="12">
      <c r="A12" s="16"/>
      <c r="B12" s="16"/>
      <c r="C12" s="16"/>
      <c r="D12" s="16"/>
      <c r="F12" s="75" t="s">
        <v>1505</v>
      </c>
      <c r="G12" s="76" t="s">
        <v>1937</v>
      </c>
      <c r="H12" s="77"/>
      <c r="I12" s="77" t="s">
        <v>1937</v>
      </c>
      <c r="J12" s="77"/>
      <c r="K12" s="1079" t="s">
        <v>1548</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1658</v>
      </c>
      <c r="P13" s="77" t="s">
        <v>1659</v>
      </c>
      <c r="Q13" s="77" t="s">
        <v>1501</v>
      </c>
      <c r="R13" s="16"/>
      <c r="S13" s="16"/>
      <c r="T13" s="16"/>
      <c r="U13" s="16"/>
      <c r="V13" s="16"/>
      <c r="W13" s="16"/>
      <c r="X13" s="77">
        <v>8</v>
      </c>
      <c r="Y13" s="692" t="s">
        <v>1658</v>
      </c>
      <c r="Z13" s="77" t="s">
        <v>1659</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1741</v>
      </c>
      <c r="AE17" s="77" t="s">
        <v>1742</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1749</v>
      </c>
      <c r="AE19" s="77" t="s">
        <v>1750</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1665</v>
      </c>
      <c r="AE21" s="77" t="s">
        <v>1666</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1669</v>
      </c>
      <c r="AE25" s="77" t="s">
        <v>1670</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1745</v>
      </c>
      <c r="AE27" s="77" t="s">
        <v>1746</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1725</v>
      </c>
      <c r="AE37" s="77" t="s">
        <v>1726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1713</v>
      </c>
      <c r="AE40" s="77" t="s">
        <v>1714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1729</v>
      </c>
      <c r="AE41" s="77" t="s">
        <v>1730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1737</v>
      </c>
      <c r="AE42" s="77" t="s">
        <v>1738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1709</v>
      </c>
      <c r="AE43" s="77" t="s">
        <v>1710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1685</v>
      </c>
      <c r="AE49" s="77" t="s">
        <v>1686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1677</v>
      </c>
      <c r="AE55" s="77" t="s">
        <v>1678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1937</v>
      </c>
      <c r="AE59" s="77" t="s">
        <v>1938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横芝光町</v>
      </c>
      <c r="K4" s="70" t="str">
        <f>HLOOKUP(K3,比較地域マスタ!$E$5:$L$6,2,0)</f>
        <v>12410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横芝光町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174.16472667839713</v>
      </c>
      <c r="BB5" s="29"/>
      <c r="BC5" s="17"/>
      <c r="BD5" s="1005">
        <f>SUM(BC6:BC8)</f>
        <v>160.08231700227796</v>
      </c>
      <c r="BE5" s="29"/>
      <c r="BF5" s="17"/>
      <c r="BG5" s="1005">
        <f>AK35</f>
        <v>140.93188615461551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161.67443658939121</v>
      </c>
      <c r="BA6" s="17"/>
      <c r="BB6" s="29"/>
      <c r="BC6" s="1005">
        <f>O32</f>
        <v>151.574942513846</v>
      </c>
      <c r="BD6" s="17"/>
      <c r="BE6" s="29"/>
      <c r="BF6" s="1005">
        <f>AK36</f>
        <v>125.32389473855612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3.016522141402834</v>
      </c>
      <c r="BA7" s="17"/>
      <c r="BB7" s="29"/>
      <c r="BC7" s="1005">
        <f>O33</f>
        <v>2.5453635500857308</v>
      </c>
      <c r="BD7" s="17"/>
      <c r="BE7" s="29"/>
      <c r="BF7" s="1005">
        <f t="shared" ref="BF7:BF8" si="0">AK37</f>
        <v>1.7746617653802488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9.4737679476030738</v>
      </c>
      <c r="BA8" s="17"/>
      <c r="BB8" s="29"/>
      <c r="BC8" s="1005">
        <f>O34</f>
        <v>5.9620109383462214</v>
      </c>
      <c r="BD8" s="17"/>
      <c r="BE8" s="29"/>
      <c r="BF8" s="1005">
        <f t="shared" si="0"/>
        <v>13.833329650679158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293.75156340136601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24.31315971906492</v>
      </c>
      <c r="BA9" s="1005">
        <f>AZ9</f>
        <v>24.31315971906492</v>
      </c>
      <c r="BB9" s="29"/>
      <c r="BC9" s="1005">
        <f>O35</f>
        <v>29.502005239094299</v>
      </c>
      <c r="BD9" s="1005">
        <f>BC9</f>
        <v>29.502005239094299</v>
      </c>
      <c r="BE9" s="29"/>
      <c r="BF9" s="1005">
        <f>AK39</f>
        <v>22.770131361292758</v>
      </c>
      <c r="BG9" s="1005">
        <f>AK39</f>
        <v>22.770131361292758</v>
      </c>
      <c r="BH9" s="29"/>
    </row>
    <row r="10" spans="1:62" ht="17.100000000000001" customHeight="1" thickBot="1">
      <c r="B10" s="323"/>
      <c r="C10" s="324"/>
      <c r="D10" s="326"/>
      <c r="E10" s="326"/>
      <c r="F10" s="326"/>
      <c r="G10" s="325"/>
      <c r="H10" s="325"/>
      <c r="I10" s="326"/>
      <c r="J10" s="327"/>
      <c r="K10" s="334"/>
      <c r="L10" s="246" t="s">
        <v>114</v>
      </c>
      <c r="M10" s="246"/>
      <c r="N10" s="563"/>
      <c r="O10" s="906">
        <f>SUM(O11:O13)</f>
        <v>174.16472667839713</v>
      </c>
      <c r="P10" s="453">
        <f t="shared" ref="P10:P22" si="1">O10/$O$9</f>
        <v>0.59289804167077065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23.769446627850652</v>
      </c>
      <c r="BA10" s="1005">
        <f>AZ10</f>
        <v>23.769446627850652</v>
      </c>
      <c r="BB10" s="29"/>
      <c r="BC10" s="1005">
        <f>O36</f>
        <v>32.288288053095243</v>
      </c>
      <c r="BD10" s="1005">
        <f>BC10</f>
        <v>32.288288053095243</v>
      </c>
      <c r="BE10" s="29"/>
      <c r="BF10" s="1005">
        <f>AK40</f>
        <v>25.484898639524175</v>
      </c>
      <c r="BG10" s="1005">
        <f>AK40</f>
        <v>25.484898639524175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161.67443658939121</v>
      </c>
      <c r="P11" s="454">
        <f t="shared" si="1"/>
        <v>0.55037813149776549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69.695896008125857</v>
      </c>
      <c r="BB11" s="29"/>
      <c r="BC11" s="1005"/>
      <c r="BD11" s="1005">
        <f>SUM(BC12:BC14)</f>
        <v>63.229802685131808</v>
      </c>
      <c r="BE11" s="29"/>
      <c r="BF11" s="17"/>
      <c r="BG11" s="1005">
        <f>AK41</f>
        <v>49.478544552722425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3.016522141402834</v>
      </c>
      <c r="P12" s="454">
        <f t="shared" si="1"/>
        <v>1.0268956891579922E-2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68.12506357554193</v>
      </c>
      <c r="BA12" s="17"/>
      <c r="BB12" s="29"/>
      <c r="BC12" s="1005">
        <f>O38</f>
        <v>61.271099419272616</v>
      </c>
      <c r="BD12" s="17"/>
      <c r="BE12" s="29"/>
      <c r="BF12" s="1005">
        <f>AK42</f>
        <v>48.142375737339137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9.4737679476030738</v>
      </c>
      <c r="P13" s="454">
        <f t="shared" si="1"/>
        <v>3.2250953281425222E-2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1.57083243258393</v>
      </c>
      <c r="BA13" s="17"/>
      <c r="BB13" s="29"/>
      <c r="BC13" s="1005">
        <f>O41</f>
        <v>1.9587032658591901</v>
      </c>
      <c r="BD13" s="17"/>
      <c r="BE13" s="29"/>
      <c r="BF13" s="1005">
        <f>AK45</f>
        <v>1.3361688153832916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24.31315971906492</v>
      </c>
      <c r="P14" s="453">
        <f t="shared" si="1"/>
        <v>8.2767762790915786E-2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23.769446627850652</v>
      </c>
      <c r="P15" s="453">
        <f t="shared" si="1"/>
        <v>8.0916834459101708E-2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1.8083343679274291</v>
      </c>
      <c r="BA15" s="1005">
        <f>AZ15</f>
        <v>1.8083343679274291</v>
      </c>
      <c r="BB15" s="29"/>
      <c r="BC15" s="1005">
        <f>O43</f>
        <v>2.5499342740786028</v>
      </c>
      <c r="BD15" s="1005">
        <f>BC15</f>
        <v>2.5499342740786028</v>
      </c>
      <c r="BE15" s="29"/>
      <c r="BF15" s="1005">
        <f>AK47</f>
        <v>2.9021402121012878</v>
      </c>
      <c r="BG15" s="1005">
        <f>AK47</f>
        <v>2.9021402121012878</v>
      </c>
      <c r="BH15" s="29"/>
    </row>
    <row r="16" spans="1:62" ht="17.100000000000001" customHeight="1" thickBot="1">
      <c r="B16" s="323"/>
      <c r="C16" s="324"/>
      <c r="D16" s="326"/>
      <c r="E16" s="326"/>
      <c r="F16" s="326"/>
      <c r="G16" s="325"/>
      <c r="H16" s="325"/>
      <c r="I16" s="326"/>
      <c r="J16" s="327"/>
      <c r="K16" s="335"/>
      <c r="L16" s="246" t="s">
        <v>128</v>
      </c>
      <c r="M16" s="344"/>
      <c r="N16" s="345"/>
      <c r="O16" s="906">
        <f>SUM(O18:O21)</f>
        <v>69.695896008125857</v>
      </c>
      <c r="P16" s="453">
        <f t="shared" si="1"/>
        <v>0.23726136195196079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68.12506357554193</v>
      </c>
      <c r="P17" s="454">
        <f t="shared" si="1"/>
        <v>0.2319138757483295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32.235492118701707</v>
      </c>
      <c r="P18" s="454">
        <f t="shared" si="1"/>
        <v>0.10973726146490972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35.88957145684023</v>
      </c>
      <c r="P19" s="454">
        <f t="shared" si="1"/>
        <v>0.12217661428341979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1.57083243258393</v>
      </c>
      <c r="P20" s="454">
        <f t="shared" si="1"/>
        <v>5.3474862036313004E-3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1.8083343679274291</v>
      </c>
      <c r="P22" s="612">
        <f t="shared" si="1"/>
        <v>6.1559991272510106E-3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163.6619345208787</v>
      </c>
      <c r="AZ22" s="1005">
        <f t="shared" si="3"/>
        <v>142.60186309484391</v>
      </c>
      <c r="BA22" s="1005">
        <f t="shared" si="3"/>
        <v>137.00889826702669</v>
      </c>
      <c r="BB22" s="1005">
        <f t="shared" si="3"/>
        <v>144.52234595202566</v>
      </c>
      <c r="BC22" s="1005">
        <f t="shared" si="3"/>
        <v>160.08231700227796</v>
      </c>
      <c r="BD22" s="1005">
        <f t="shared" si="3"/>
        <v>170.04229031193827</v>
      </c>
      <c r="BE22" s="1005">
        <f t="shared" si="3"/>
        <v>153.16058437907526</v>
      </c>
      <c r="BF22" s="1005">
        <f t="shared" si="3"/>
        <v>177.55998078136375</v>
      </c>
      <c r="BG22" s="1005">
        <f t="shared" si="3"/>
        <v>180.69178983715165</v>
      </c>
      <c r="BH22" s="1005">
        <f t="shared" si="3"/>
        <v>161.78139537082828</v>
      </c>
      <c r="BI22" s="1005">
        <f t="shared" si="3"/>
        <v>160.04415904849816</v>
      </c>
      <c r="BJ22" s="1005">
        <f t="shared" si="3"/>
        <v>166.40037418838742</v>
      </c>
      <c r="BK22" s="1005">
        <f t="shared" si="3"/>
        <v>156.82407225635944</v>
      </c>
      <c r="BL22" s="1005">
        <f t="shared" si="3"/>
        <v>140.93188615461551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23.024088084116521</v>
      </c>
      <c r="AZ23" s="1005">
        <f t="shared" ref="AZ23:BL23" si="4">Y39</f>
        <v>22.98271869109545</v>
      </c>
      <c r="BA23" s="1005">
        <f t="shared" si="4"/>
        <v>26.626621791379819</v>
      </c>
      <c r="BB23" s="1005">
        <f t="shared" si="4"/>
        <v>29.755324647587301</v>
      </c>
      <c r="BC23" s="1005">
        <f t="shared" si="4"/>
        <v>29.502005239094299</v>
      </c>
      <c r="BD23" s="1005">
        <f t="shared" si="4"/>
        <v>27.96597422792475</v>
      </c>
      <c r="BE23" s="1005">
        <f t="shared" si="4"/>
        <v>28.412424692824668</v>
      </c>
      <c r="BF23" s="1005">
        <f t="shared" si="4"/>
        <v>24.43537958691347</v>
      </c>
      <c r="BG23" s="1005">
        <f t="shared" si="4"/>
        <v>24.792510211944546</v>
      </c>
      <c r="BH23" s="1005">
        <f t="shared" si="4"/>
        <v>25.294731303145685</v>
      </c>
      <c r="BI23" s="1005">
        <f t="shared" si="4"/>
        <v>23.090658221888948</v>
      </c>
      <c r="BJ23" s="1005">
        <f t="shared" si="4"/>
        <v>20.91009907601979</v>
      </c>
      <c r="BK23" s="1005">
        <f t="shared" si="4"/>
        <v>23.056197720503256</v>
      </c>
      <c r="BL23" s="1005">
        <f t="shared" si="4"/>
        <v>22.770131361292758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25.274285309425441</v>
      </c>
      <c r="AZ24" s="1005">
        <f t="shared" ref="AZ24:BL24" si="5">Y40</f>
        <v>25.890933972015929</v>
      </c>
      <c r="BA24" s="1005">
        <f t="shared" si="5"/>
        <v>27.431961812639191</v>
      </c>
      <c r="BB24" s="1005">
        <f t="shared" si="5"/>
        <v>31.054436580453348</v>
      </c>
      <c r="BC24" s="1005">
        <f t="shared" si="5"/>
        <v>32.288288053095243</v>
      </c>
      <c r="BD24" s="1005">
        <f t="shared" si="5"/>
        <v>26.624510845850349</v>
      </c>
      <c r="BE24" s="1005">
        <f t="shared" si="5"/>
        <v>24.766415623959521</v>
      </c>
      <c r="BF24" s="1005">
        <f t="shared" si="5"/>
        <v>26.132879353968139</v>
      </c>
      <c r="BG24" s="1005">
        <f t="shared" si="5"/>
        <v>29.096654214821474</v>
      </c>
      <c r="BH24" s="1005">
        <f t="shared" si="5"/>
        <v>24.368163579606978</v>
      </c>
      <c r="BI24" s="1005">
        <f t="shared" si="5"/>
        <v>23.379846442645039</v>
      </c>
      <c r="BJ24" s="1005">
        <f t="shared" si="5"/>
        <v>23.108590620193389</v>
      </c>
      <c r="BK24" s="1005">
        <f t="shared" si="5"/>
        <v>23.688674484386691</v>
      </c>
      <c r="BL24" s="1005">
        <f t="shared" si="5"/>
        <v>25.484898639524175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65.479043175030228</v>
      </c>
      <c r="AZ25" s="1005">
        <f t="shared" ref="AZ25:BL25" si="6">Y41</f>
        <v>65.793250517220102</v>
      </c>
      <c r="BA25" s="1005">
        <f t="shared" si="6"/>
        <v>64.384677159556503</v>
      </c>
      <c r="BB25" s="1005">
        <f t="shared" si="6"/>
        <v>64.313130492842944</v>
      </c>
      <c r="BC25" s="1005">
        <f t="shared" si="6"/>
        <v>63.229802685131808</v>
      </c>
      <c r="BD25" s="1005">
        <f t="shared" si="6"/>
        <v>61.696848939148879</v>
      </c>
      <c r="BE25" s="1005">
        <f t="shared" si="6"/>
        <v>61.086019407348694</v>
      </c>
      <c r="BF25" s="1005">
        <f t="shared" si="6"/>
        <v>56.18592853585109</v>
      </c>
      <c r="BG25" s="1005">
        <f t="shared" si="6"/>
        <v>55.529599780129757</v>
      </c>
      <c r="BH25" s="1005">
        <f t="shared" si="6"/>
        <v>54.857135018417566</v>
      </c>
      <c r="BI25" s="1005">
        <f t="shared" si="6"/>
        <v>56.331549988960766</v>
      </c>
      <c r="BJ25" s="1005">
        <f t="shared" si="6"/>
        <v>49.082844598760005</v>
      </c>
      <c r="BK25" s="1005">
        <f t="shared" si="6"/>
        <v>49.081640423825071</v>
      </c>
      <c r="BL25" s="1005">
        <f t="shared" si="6"/>
        <v>49.478544552722425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2.1719007812055922</v>
      </c>
      <c r="AZ26" s="1005">
        <f t="shared" si="7"/>
        <v>2.9834019501171638</v>
      </c>
      <c r="BA26" s="1005">
        <f t="shared" si="7"/>
        <v>3.2912115460536322</v>
      </c>
      <c r="BB26" s="1005">
        <f t="shared" si="7"/>
        <v>3.0323697790241431</v>
      </c>
      <c r="BC26" s="1005">
        <f t="shared" si="7"/>
        <v>2.5499342740786028</v>
      </c>
      <c r="BD26" s="1005">
        <f t="shared" si="7"/>
        <v>3.6158516395738318</v>
      </c>
      <c r="BE26" s="1005">
        <f t="shared" si="7"/>
        <v>3.312356356541883</v>
      </c>
      <c r="BF26" s="1005">
        <f t="shared" si="7"/>
        <v>2.8264022641112492</v>
      </c>
      <c r="BG26" s="1005">
        <f t="shared" si="7"/>
        <v>2.5195695872409853</v>
      </c>
      <c r="BH26" s="1005">
        <f t="shared" si="7"/>
        <v>2.6014439582256257</v>
      </c>
      <c r="BI26" s="1005">
        <f t="shared" si="7"/>
        <v>2.438432750517745</v>
      </c>
      <c r="BJ26" s="1005">
        <f t="shared" si="7"/>
        <v>2.5799266768803588</v>
      </c>
      <c r="BK26" s="1005">
        <f t="shared" si="7"/>
        <v>3.2510841025056001</v>
      </c>
      <c r="BL26" s="1005">
        <f t="shared" si="7"/>
        <v>2.9021402121012878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279.61125187065647</v>
      </c>
      <c r="AZ27" s="1005">
        <f t="shared" si="8"/>
        <v>260.25216822529256</v>
      </c>
      <c r="BA27" s="1005">
        <f t="shared" si="8"/>
        <v>258.74337057665588</v>
      </c>
      <c r="BB27" s="1005">
        <f t="shared" si="8"/>
        <v>272.6776074519334</v>
      </c>
      <c r="BC27" s="1005">
        <f t="shared" si="8"/>
        <v>287.65234725367793</v>
      </c>
      <c r="BD27" s="1005">
        <f t="shared" si="8"/>
        <v>289.94547596443607</v>
      </c>
      <c r="BE27" s="1005">
        <f t="shared" si="8"/>
        <v>270.73780045975002</v>
      </c>
      <c r="BF27" s="1005">
        <f t="shared" si="8"/>
        <v>287.14057052220772</v>
      </c>
      <c r="BG27" s="1005">
        <f t="shared" si="8"/>
        <v>292.63012363128843</v>
      </c>
      <c r="BH27" s="1005">
        <f t="shared" si="8"/>
        <v>268.9028692302241</v>
      </c>
      <c r="BI27" s="1005">
        <f t="shared" si="8"/>
        <v>265.28464645251063</v>
      </c>
      <c r="BJ27" s="1005">
        <f t="shared" si="8"/>
        <v>262.08183516024093</v>
      </c>
      <c r="BK27" s="1005">
        <f t="shared" si="8"/>
        <v>255.90166898758005</v>
      </c>
      <c r="BL27" s="1005">
        <f t="shared" si="8"/>
        <v>241.56760092025615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287.65234725367793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160.08231700227796</v>
      </c>
      <c r="P31" s="453">
        <f t="shared" ref="P31:P43" si="9">O31/$O$30</f>
        <v>0.55651316087159497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151.574942513846</v>
      </c>
      <c r="P32" s="454">
        <f t="shared" si="9"/>
        <v>0.52693796508524038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2.5453635500857308</v>
      </c>
      <c r="P33" s="454">
        <f t="shared" si="9"/>
        <v>8.8487494518548048E-3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5.9620109383462214</v>
      </c>
      <c r="P34" s="454">
        <f t="shared" si="9"/>
        <v>2.0726446334499677E-2</v>
      </c>
      <c r="Q34" s="328"/>
      <c r="R34" s="13"/>
      <c r="S34" s="323"/>
      <c r="T34" s="563" t="s">
        <v>112</v>
      </c>
      <c r="U34" s="332"/>
      <c r="V34" s="332"/>
      <c r="W34" s="332"/>
      <c r="X34" s="893">
        <f>X35+X39+X40+X41+X47</f>
        <v>279.61125187065647</v>
      </c>
      <c r="Y34" s="894">
        <f t="shared" ref="Y34:AK34" si="10">Y35+Y39+Y40+Y41+Y47</f>
        <v>260.25216822529256</v>
      </c>
      <c r="Z34" s="894">
        <f t="shared" si="10"/>
        <v>258.74337057665588</v>
      </c>
      <c r="AA34" s="894">
        <f t="shared" si="10"/>
        <v>272.6776074519334</v>
      </c>
      <c r="AB34" s="894">
        <f t="shared" si="10"/>
        <v>287.65234725367793</v>
      </c>
      <c r="AC34" s="894">
        <f t="shared" si="10"/>
        <v>289.94547596443607</v>
      </c>
      <c r="AD34" s="894">
        <f t="shared" si="10"/>
        <v>270.73780045975002</v>
      </c>
      <c r="AE34" s="894">
        <f t="shared" si="10"/>
        <v>287.14057052220772</v>
      </c>
      <c r="AF34" s="894">
        <f t="shared" si="10"/>
        <v>292.63012363128843</v>
      </c>
      <c r="AG34" s="894">
        <f t="shared" si="10"/>
        <v>268.9028692302241</v>
      </c>
      <c r="AH34" s="894">
        <f t="shared" si="10"/>
        <v>265.28464645251063</v>
      </c>
      <c r="AI34" s="894">
        <f t="shared" si="10"/>
        <v>262.08183516024093</v>
      </c>
      <c r="AJ34" s="894">
        <f t="shared" si="10"/>
        <v>255.90166898758005</v>
      </c>
      <c r="AK34" s="895">
        <f t="shared" si="10"/>
        <v>241.56760092025615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29.502005239094299</v>
      </c>
      <c r="P35" s="453">
        <f t="shared" si="9"/>
        <v>0.10256132279385419</v>
      </c>
      <c r="Q35" s="328"/>
      <c r="R35" s="13"/>
      <c r="S35" s="323"/>
      <c r="T35" s="334"/>
      <c r="U35" s="246" t="s">
        <v>114</v>
      </c>
      <c r="V35" s="344"/>
      <c r="W35" s="344"/>
      <c r="X35" s="896">
        <f>SUM(X36:X38)</f>
        <v>163.6619345208787</v>
      </c>
      <c r="Y35" s="897">
        <f t="shared" ref="Y35:AK35" si="11">SUM(Y36:Y38)</f>
        <v>142.60186309484391</v>
      </c>
      <c r="Z35" s="897">
        <f t="shared" si="11"/>
        <v>137.00889826702669</v>
      </c>
      <c r="AA35" s="897">
        <f t="shared" si="11"/>
        <v>144.52234595202566</v>
      </c>
      <c r="AB35" s="897">
        <f t="shared" si="11"/>
        <v>160.08231700227796</v>
      </c>
      <c r="AC35" s="897">
        <f t="shared" si="11"/>
        <v>170.04229031193827</v>
      </c>
      <c r="AD35" s="897">
        <f t="shared" si="11"/>
        <v>153.16058437907526</v>
      </c>
      <c r="AE35" s="897">
        <f t="shared" si="11"/>
        <v>177.55998078136375</v>
      </c>
      <c r="AF35" s="897">
        <f t="shared" si="11"/>
        <v>180.69178983715165</v>
      </c>
      <c r="AG35" s="897">
        <f t="shared" si="11"/>
        <v>161.78139537082828</v>
      </c>
      <c r="AH35" s="897">
        <f t="shared" si="11"/>
        <v>160.04415904849816</v>
      </c>
      <c r="AI35" s="897">
        <f t="shared" si="11"/>
        <v>166.40037418838742</v>
      </c>
      <c r="AJ35" s="897">
        <f t="shared" si="11"/>
        <v>156.82407225635944</v>
      </c>
      <c r="AK35" s="898">
        <f t="shared" si="11"/>
        <v>140.93188615461551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32.288288053095243</v>
      </c>
      <c r="P36" s="453">
        <f t="shared" si="9"/>
        <v>0.11224760848073491</v>
      </c>
      <c r="Q36" s="328"/>
      <c r="R36" s="13"/>
      <c r="S36" s="356" t="s">
        <v>184</v>
      </c>
      <c r="T36" s="335"/>
      <c r="U36" s="346"/>
      <c r="V36" s="336" t="s">
        <v>184</v>
      </c>
      <c r="W36" s="357"/>
      <c r="X36" s="899">
        <f>VLOOKUP(年度マスタ!$K$4&amp;"_"&amp;X$33,データシート1!$A:$BT,MATCH("aa_"&amp;$S36,データシート1!$A$1:$BT$1,0),0)</f>
        <v>155.51917415985321</v>
      </c>
      <c r="Y36" s="900">
        <f>VLOOKUP(年度マスタ!$K$4&amp;"_"&amp;Y$33,データシート1!$A:$BT,MATCH("aa_"&amp;$S36,データシート1!$A$1:$BT$1,0),0)</f>
        <v>134.68910556444641</v>
      </c>
      <c r="Z36" s="900">
        <f>VLOOKUP(年度マスタ!$K$4&amp;"_"&amp;Z$33,データシート1!$A:$BT,MATCH("aa_"&amp;$S36,データシート1!$A$1:$BT$1,0),0)</f>
        <v>128.1937383888818</v>
      </c>
      <c r="AA36" s="900">
        <f>VLOOKUP(年度マスタ!$K$4&amp;"_"&amp;AA$33,データシート1!$A:$BT,MATCH("aa_"&amp;$S36,データシート1!$A$1:$BT$1,0),0)</f>
        <v>135.70601952670131</v>
      </c>
      <c r="AB36" s="900">
        <f>VLOOKUP(年度マスタ!$K$4&amp;"_"&amp;AB$33,データシート1!$A:$BT,MATCH("aa_"&amp;$S36,データシート1!$A$1:$BT$1,0),0)</f>
        <v>151.574942513846</v>
      </c>
      <c r="AC36" s="900">
        <f>VLOOKUP(年度マスタ!$K$4&amp;"_"&amp;AC$33,データシート1!$A:$BT,MATCH("aa_"&amp;$S36,データシート1!$A$1:$BT$1,0),0)</f>
        <v>154.54280120227779</v>
      </c>
      <c r="AD36" s="900">
        <f>VLOOKUP(年度マスタ!$K$4&amp;"_"&amp;AD$33,データシート1!$A:$BT,MATCH("aa_"&amp;$S36,データシート1!$A$1:$BT$1,0),0)</f>
        <v>137.00275404108791</v>
      </c>
      <c r="AE36" s="900">
        <f>VLOOKUP(年度マスタ!$K$4&amp;"_"&amp;AE$33,データシート1!$A:$BT,MATCH("aa_"&amp;$S36,データシート1!$A$1:$BT$1,0),0)</f>
        <v>159.19088553538251</v>
      </c>
      <c r="AF36" s="900">
        <f>VLOOKUP(年度マスタ!$K$4&amp;"_"&amp;AF$33,データシート1!$A:$BT,MATCH("aa_"&amp;$S36,データシート1!$A$1:$BT$1,0),0)</f>
        <v>163.67037588980736</v>
      </c>
      <c r="AG36" s="900">
        <f>VLOOKUP(年度マスタ!$K$4&amp;"_"&amp;AG$33,データシート1!$A:$BT,MATCH("aa_"&amp;$S36,データシート1!$A$1:$BT$1,0),0)</f>
        <v>145.84440591486256</v>
      </c>
      <c r="AH36" s="900">
        <f>VLOOKUP(年度マスタ!$K$4&amp;"_"&amp;AH$33,データシート1!$A:$BT,MATCH("aa_"&amp;$S36,データシート1!$A$1:$BT$1,0),0)</f>
        <v>144.16313864040967</v>
      </c>
      <c r="AI36" s="900">
        <f>VLOOKUP(年度マスタ!$K$4&amp;"_"&amp;AI$33,データシート1!$A:$BT,MATCH("aa_"&amp;$S36,データシート1!$A$1:$BT$1,0),0)</f>
        <v>147.0911979346229</v>
      </c>
      <c r="AJ36" s="900">
        <f>VLOOKUP(年度マスタ!$K$4&amp;"_"&amp;AJ$33,データシート1!$A:$BT,MATCH("aa_"&amp;$S36,データシート1!$A$1:$BT$1,0),0)</f>
        <v>138.61485245501166</v>
      </c>
      <c r="AK36" s="901">
        <f>VLOOKUP(年度マスタ!$K$4&amp;"_"&amp;AK$33,データシート1!$A:$BT,MATCH("aa_"&amp;$S36,データシート1!$A$1:$BT$1,0),0)</f>
        <v>125.32389473855612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63.229802685131808</v>
      </c>
      <c r="P37" s="453">
        <f t="shared" si="9"/>
        <v>0.21981326865158529</v>
      </c>
      <c r="Q37" s="328"/>
      <c r="R37" s="13"/>
      <c r="S37" s="356" t="s">
        <v>187</v>
      </c>
      <c r="T37" s="335"/>
      <c r="U37" s="346"/>
      <c r="V37" s="336" t="s">
        <v>194</v>
      </c>
      <c r="W37" s="357"/>
      <c r="X37" s="899">
        <f>VLOOKUP(年度マスタ!$K$4&amp;"_"&amp;X$33,データシート1!$A:$BT,MATCH("aa_"&amp;$S37,データシート1!$A$1:$BT$1,0),0)</f>
        <v>1.7109132479345679</v>
      </c>
      <c r="Y37" s="900">
        <f>VLOOKUP(年度マスタ!$K$4&amp;"_"&amp;Y$33,データシート1!$A:$BT,MATCH("aa_"&amp;$S37,データシート1!$A$1:$BT$1,0),0)</f>
        <v>1.823363404454426</v>
      </c>
      <c r="Z37" s="900">
        <f>VLOOKUP(年度マスタ!$K$4&amp;"_"&amp;Z$33,データシート1!$A:$BT,MATCH("aa_"&amp;$S37,データシート1!$A$1:$BT$1,0),0)</f>
        <v>2.8783547858435261</v>
      </c>
      <c r="AA37" s="900">
        <f>VLOOKUP(年度マスタ!$K$4&amp;"_"&amp;AA$33,データシート1!$A:$BT,MATCH("aa_"&amp;$S37,データシート1!$A$1:$BT$1,0),0)</f>
        <v>2.8558290729398168</v>
      </c>
      <c r="AB37" s="900">
        <f>VLOOKUP(年度マスタ!$K$4&amp;"_"&amp;AB$33,データシート1!$A:$BT,MATCH("aa_"&amp;$S37,データシート1!$A$1:$BT$1,0),0)</f>
        <v>2.5453635500857308</v>
      </c>
      <c r="AC37" s="900">
        <f>VLOOKUP(年度マスタ!$K$4&amp;"_"&amp;AC$33,データシート1!$A:$BT,MATCH("aa_"&amp;$S37,データシート1!$A$1:$BT$1,0),0)</f>
        <v>2.1470516951555889</v>
      </c>
      <c r="AD37" s="900">
        <f>VLOOKUP(年度マスタ!$K$4&amp;"_"&amp;AD$33,データシート1!$A:$BT,MATCH("aa_"&amp;$S37,データシート1!$A$1:$BT$1,0),0)</f>
        <v>2.1322007670570322</v>
      </c>
      <c r="AE37" s="900">
        <f>VLOOKUP(年度マスタ!$K$4&amp;"_"&amp;AE$33,データシート1!$A:$BT,MATCH("aa_"&amp;$S37,データシート1!$A$1:$BT$1,0),0)</f>
        <v>2.0548126686078372</v>
      </c>
      <c r="AF37" s="900">
        <f>VLOOKUP(年度マスタ!$K$4&amp;"_"&amp;AF$33,データシート1!$A:$BT,MATCH("aa_"&amp;$S37,データシート1!$A$1:$BT$1,0),0)</f>
        <v>2.0568112755956216</v>
      </c>
      <c r="AG37" s="900">
        <f>VLOOKUP(年度マスタ!$K$4&amp;"_"&amp;AG$33,データシート1!$A:$BT,MATCH("aa_"&amp;$S37,データシート1!$A$1:$BT$1,0),0)</f>
        <v>1.9421572205972293</v>
      </c>
      <c r="AH37" s="900">
        <f>VLOOKUP(年度マスタ!$K$4&amp;"_"&amp;AH$33,データシート1!$A:$BT,MATCH("aa_"&amp;$S37,データシート1!$A$1:$BT$1,0),0)</f>
        <v>1.7698619974906502</v>
      </c>
      <c r="AI37" s="900">
        <f>VLOOKUP(年度マスタ!$K$4&amp;"_"&amp;AI$33,データシート1!$A:$BT,MATCH("aa_"&amp;$S37,データシート1!$A$1:$BT$1,0),0)</f>
        <v>1.7009346158985905</v>
      </c>
      <c r="AJ37" s="900">
        <f>VLOOKUP(年度マスタ!$K$4&amp;"_"&amp;AJ$33,データシート1!$A:$BT,MATCH("aa_"&amp;$S37,データシート1!$A$1:$BT$1,0),0)</f>
        <v>1.850754972196079</v>
      </c>
      <c r="AK37" s="901">
        <f>VLOOKUP(年度マスタ!$K$4&amp;"_"&amp;AK$33,データシート1!$A:$BT,MATCH("aa_"&amp;$S37,データシート1!$A$1:$BT$1,0),0)</f>
        <v>1.7746617653802488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61.271099419272616</v>
      </c>
      <c r="P38" s="454">
        <f t="shared" si="9"/>
        <v>0.21300399598421563</v>
      </c>
      <c r="Q38" s="328"/>
      <c r="R38" s="13"/>
      <c r="S38" s="356" t="s">
        <v>188</v>
      </c>
      <c r="T38" s="335"/>
      <c r="U38" s="348"/>
      <c r="V38" s="358" t="s">
        <v>197</v>
      </c>
      <c r="W38" s="358"/>
      <c r="X38" s="899">
        <f>VLOOKUP(年度マスタ!$K$4&amp;"_"&amp;X$33,データシート1!$A:$BT,MATCH("aa_"&amp;$S38,データシート1!$A$1:$BT$1,0),0)</f>
        <v>6.4318471130909352</v>
      </c>
      <c r="Y38" s="900">
        <f>VLOOKUP(年度マスタ!$K$4&amp;"_"&amp;Y$33,データシート1!$A:$BT,MATCH("aa_"&amp;$S38,データシート1!$A$1:$BT$1,0),0)</f>
        <v>6.0893941259430866</v>
      </c>
      <c r="Z38" s="900">
        <f>VLOOKUP(年度マスタ!$K$4&amp;"_"&amp;Z$33,データシート1!$A:$BT,MATCH("aa_"&amp;$S38,データシート1!$A$1:$BT$1,0),0)</f>
        <v>5.9368050923013698</v>
      </c>
      <c r="AA38" s="900">
        <f>VLOOKUP(年度マスタ!$K$4&amp;"_"&amp;AA$33,データシート1!$A:$BT,MATCH("aa_"&amp;$S38,データシート1!$A$1:$BT$1,0),0)</f>
        <v>5.9604973523845111</v>
      </c>
      <c r="AB38" s="900">
        <f>VLOOKUP(年度マスタ!$K$4&amp;"_"&amp;AB$33,データシート1!$A:$BT,MATCH("aa_"&amp;$S38,データシート1!$A$1:$BT$1,0),0)</f>
        <v>5.9620109383462214</v>
      </c>
      <c r="AC38" s="900">
        <f>VLOOKUP(年度マスタ!$K$4&amp;"_"&amp;AC$33,データシート1!$A:$BT,MATCH("aa_"&amp;$S38,データシート1!$A$1:$BT$1,0),0)</f>
        <v>13.352437414504889</v>
      </c>
      <c r="AD38" s="900">
        <f>VLOOKUP(年度マスタ!$K$4&amp;"_"&amp;AD$33,データシート1!$A:$BT,MATCH("aa_"&amp;$S38,データシート1!$A$1:$BT$1,0),0)</f>
        <v>14.02562957093032</v>
      </c>
      <c r="AE38" s="900">
        <f>VLOOKUP(年度マスタ!$K$4&amp;"_"&amp;AE$33,データシート1!$A:$BT,MATCH("aa_"&amp;$S38,データシート1!$A$1:$BT$1,0),0)</f>
        <v>16.314282577373408</v>
      </c>
      <c r="AF38" s="900">
        <f>VLOOKUP(年度マスタ!$K$4&amp;"_"&amp;AF$33,データシート1!$A:$BT,MATCH("aa_"&amp;$S38,データシート1!$A$1:$BT$1,0),0)</f>
        <v>14.964602671748661</v>
      </c>
      <c r="AG38" s="900">
        <f>VLOOKUP(年度マスタ!$K$4&amp;"_"&amp;AG$33,データシート1!$A:$BT,MATCH("aa_"&amp;$S38,データシート1!$A$1:$BT$1,0),0)</f>
        <v>13.994832235368474</v>
      </c>
      <c r="AH38" s="900">
        <f>VLOOKUP(年度マスタ!$K$4&amp;"_"&amp;AH$33,データシート1!$A:$BT,MATCH("aa_"&amp;$S38,データシート1!$A$1:$BT$1,0),0)</f>
        <v>14.111158410597856</v>
      </c>
      <c r="AI38" s="900">
        <f>VLOOKUP(年度マスタ!$K$4&amp;"_"&amp;AI$33,データシート1!$A:$BT,MATCH("aa_"&amp;$S38,データシート1!$A$1:$BT$1,0),0)</f>
        <v>17.608241637865909</v>
      </c>
      <c r="AJ38" s="900">
        <f>VLOOKUP(年度マスタ!$K$4&amp;"_"&amp;AJ$33,データシート1!$A:$BT,MATCH("aa_"&amp;$S38,データシート1!$A$1:$BT$1,0),0)</f>
        <v>16.358464829151693</v>
      </c>
      <c r="AK38" s="901">
        <f>VLOOKUP(年度マスタ!$K$4&amp;"_"&amp;AK$33,データシート1!$A:$BT,MATCH("aa_"&amp;$S38,データシート1!$A$1:$BT$1,0),0)</f>
        <v>13.833329650679158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29.470612705269865</v>
      </c>
      <c r="P39" s="454">
        <f t="shared" si="9"/>
        <v>0.10245218920212741</v>
      </c>
      <c r="Q39" s="328"/>
      <c r="R39" s="13"/>
      <c r="S39" s="356" t="s">
        <v>189</v>
      </c>
      <c r="T39" s="335"/>
      <c r="U39" s="343" t="s">
        <v>199</v>
      </c>
      <c r="V39" s="344"/>
      <c r="W39" s="344"/>
      <c r="X39" s="896">
        <f>VLOOKUP(年度マスタ!$K$4&amp;"_"&amp;X$33,データシート1!$A:$BT,MATCH("aa_"&amp;$S39,データシート1!$A$1:$BT$1,0),0)</f>
        <v>23.024088084116521</v>
      </c>
      <c r="Y39" s="897">
        <f>VLOOKUP(年度マスタ!$K$4&amp;"_"&amp;Y$33,データシート1!$A:$BT,MATCH("aa_"&amp;$S39,データシート1!$A$1:$BT$1,0),0)</f>
        <v>22.98271869109545</v>
      </c>
      <c r="Z39" s="897">
        <f>VLOOKUP(年度マスタ!$K$4&amp;"_"&amp;Z$33,データシート1!$A:$BT,MATCH("aa_"&amp;$S39,データシート1!$A$1:$BT$1,0),0)</f>
        <v>26.626621791379819</v>
      </c>
      <c r="AA39" s="897">
        <f>VLOOKUP(年度マスタ!$K$4&amp;"_"&amp;AA$33,データシート1!$A:$BT,MATCH("aa_"&amp;$S39,データシート1!$A$1:$BT$1,0),0)</f>
        <v>29.755324647587301</v>
      </c>
      <c r="AB39" s="897">
        <f>VLOOKUP(年度マスタ!$K$4&amp;"_"&amp;AB$33,データシート1!$A:$BT,MATCH("aa_"&amp;$S39,データシート1!$A$1:$BT$1,0),0)</f>
        <v>29.502005239094299</v>
      </c>
      <c r="AC39" s="897">
        <f>VLOOKUP(年度マスタ!$K$4&amp;"_"&amp;AC$33,データシート1!$A:$BT,MATCH("aa_"&amp;$S39,データシート1!$A$1:$BT$1,0),0)</f>
        <v>27.96597422792475</v>
      </c>
      <c r="AD39" s="897">
        <f>VLOOKUP(年度マスタ!$K$4&amp;"_"&amp;AD$33,データシート1!$A:$BT,MATCH("aa_"&amp;$S39,データシート1!$A$1:$BT$1,0),0)</f>
        <v>28.412424692824668</v>
      </c>
      <c r="AE39" s="897">
        <f>VLOOKUP(年度マスタ!$K$4&amp;"_"&amp;AE$33,データシート1!$A:$BT,MATCH("aa_"&amp;$S39,データシート1!$A$1:$BT$1,0),0)</f>
        <v>24.43537958691347</v>
      </c>
      <c r="AF39" s="897">
        <f>VLOOKUP(年度マスタ!$K$4&amp;"_"&amp;AF$33,データシート1!$A:$BT,MATCH("aa_"&amp;$S39,データシート1!$A$1:$BT$1,0),0)</f>
        <v>24.792510211944546</v>
      </c>
      <c r="AG39" s="897">
        <f>VLOOKUP(年度マスタ!$K$4&amp;"_"&amp;AG$33,データシート1!$A:$BT,MATCH("aa_"&amp;$S39,データシート1!$A$1:$BT$1,0),0)</f>
        <v>25.294731303145685</v>
      </c>
      <c r="AH39" s="897">
        <f>VLOOKUP(年度マスタ!$K$4&amp;"_"&amp;AH$33,データシート1!$A:$BT,MATCH("aa_"&amp;$S39,データシート1!$A$1:$BT$1,0),0)</f>
        <v>23.090658221888948</v>
      </c>
      <c r="AI39" s="897">
        <f>VLOOKUP(年度マスタ!$K$4&amp;"_"&amp;AI$33,データシート1!$A:$BT,MATCH("aa_"&amp;$S39,データシート1!$A$1:$BT$1,0),0)</f>
        <v>20.91009907601979</v>
      </c>
      <c r="AJ39" s="897">
        <f>VLOOKUP(年度マスタ!$K$4&amp;"_"&amp;AJ$33,データシート1!$A:$BT,MATCH("aa_"&amp;$S39,データシート1!$A$1:$BT$1,0),0)</f>
        <v>23.056197720503256</v>
      </c>
      <c r="AK39" s="898">
        <f>VLOOKUP(年度マスタ!$K$4&amp;"_"&amp;AK$33,データシート1!$A:$BT,MATCH("aa_"&amp;$S39,データシート1!$A$1:$BT$1,0),0)</f>
        <v>22.770131361292758</v>
      </c>
      <c r="AL39" s="330"/>
      <c r="AW39" s="17" t="str">
        <f>年度マスタ!K4</f>
        <v>12410</v>
      </c>
      <c r="AX39" s="17" t="s">
        <v>200</v>
      </c>
      <c r="AY39" s="17">
        <f>VLOOKUP($AW39&amp;"_"&amp;$AY$34,データシート1!$A:$BT,MATCH($AY$31&amp;"_"&amp;AY$36,データシート1!$A$1:$BT$1,0),0)</f>
        <v>125.32389473855612</v>
      </c>
      <c r="AZ39" s="17">
        <f>VLOOKUP($AW39&amp;"_"&amp;$AY$34,データシート1!$A:$BT,MATCH($AY$31&amp;"_"&amp;AZ$36,データシート1!$A$1:$BT$1,0),0)</f>
        <v>1.7746617653802488</v>
      </c>
      <c r="BA39" s="17">
        <f>VLOOKUP($AW39&amp;"_"&amp;$AY$34,データシート1!$A:$BT,MATCH($AY$31&amp;"_"&amp;BA$36,データシート1!$A$1:$BT$1,0),0)</f>
        <v>13.833329650679158</v>
      </c>
      <c r="BB39" s="17">
        <f>VLOOKUP($AW39&amp;"_"&amp;$AY$34,データシート1!$A:$BT,MATCH($AY$31&amp;"_"&amp;BB$36,データシート1!$A$1:$BT$1,0),0)</f>
        <v>22.770131361292758</v>
      </c>
      <c r="BC39" s="17">
        <f>VLOOKUP($AW39&amp;"_"&amp;$AY$34,データシート1!$A:$BT,MATCH($AY$31&amp;"_"&amp;BC$36,データシート1!$A$1:$BT$1,0),0)</f>
        <v>25.484898639524175</v>
      </c>
      <c r="BD39" s="17">
        <f>VLOOKUP($AW39&amp;"_"&amp;$AY$34,データシート1!$A:$BT,MATCH($AY$31&amp;"_"&amp;BD$36,データシート1!$A$1:$BT$1,0),0)</f>
        <v>21.981166040307269</v>
      </c>
      <c r="BE39" s="17">
        <f>VLOOKUP($AW39&amp;"_"&amp;$AY$34,データシート1!$A:$BT,MATCH($AY$31&amp;"_"&amp;BE$36,データシート1!$A$1:$BT$1,0),0)</f>
        <v>26.161209697031872</v>
      </c>
      <c r="BF39" s="17">
        <f>VLOOKUP($AW39&amp;"_"&amp;$AY$34,データシート1!$A:$BT,MATCH($AY$31&amp;"_"&amp;BF$36,データシート1!$A$1:$BT$1,0),0)</f>
        <v>1.3361688153832916</v>
      </c>
      <c r="BG39" s="17">
        <f>VLOOKUP($AW39&amp;"_"&amp;$AY$34,データシート1!$A:$BT,MATCH($AY$31&amp;"_"&amp;BG$36,データシート1!$A$1:$BT$1,0),0)</f>
        <v>0</v>
      </c>
      <c r="BH39" s="17">
        <f>VLOOKUP($AW39&amp;"_"&amp;$AY$34,データシート1!$A:$BT,MATCH($AY$31&amp;"_"&amp;BH$36,データシート1!$A$1:$BT$1,0),0)</f>
        <v>2.9021402121012878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31.800486714002748</v>
      </c>
      <c r="P40" s="454">
        <f t="shared" si="9"/>
        <v>0.11055180678208822</v>
      </c>
      <c r="Q40" s="328"/>
      <c r="R40" s="13"/>
      <c r="S40" s="356" t="s">
        <v>165</v>
      </c>
      <c r="T40" s="335"/>
      <c r="U40" s="343" t="s">
        <v>165</v>
      </c>
      <c r="V40" s="344"/>
      <c r="W40" s="344"/>
      <c r="X40" s="896">
        <f>VLOOKUP(年度マスタ!$K$4&amp;"_"&amp;X$33,データシート1!$A:$BT,MATCH("aa_"&amp;$S40,データシート1!$A$1:$BT$1,0),0)</f>
        <v>25.274285309425441</v>
      </c>
      <c r="Y40" s="897">
        <f>VLOOKUP(年度マスタ!$K$4&amp;"_"&amp;Y$33,データシート1!$A:$BT,MATCH("aa_"&amp;$S40,データシート1!$A$1:$BT$1,0),0)</f>
        <v>25.890933972015929</v>
      </c>
      <c r="Z40" s="897">
        <f>VLOOKUP(年度マスタ!$K$4&amp;"_"&amp;Z$33,データシート1!$A:$BT,MATCH("aa_"&amp;$S40,データシート1!$A$1:$BT$1,0),0)</f>
        <v>27.431961812639191</v>
      </c>
      <c r="AA40" s="897">
        <f>VLOOKUP(年度マスタ!$K$4&amp;"_"&amp;AA$33,データシート1!$A:$BT,MATCH("aa_"&amp;$S40,データシート1!$A$1:$BT$1,0),0)</f>
        <v>31.054436580453348</v>
      </c>
      <c r="AB40" s="897">
        <f>VLOOKUP(年度マスタ!$K$4&amp;"_"&amp;AB$33,データシート1!$A:$BT,MATCH("aa_"&amp;$S40,データシート1!$A$1:$BT$1,0),0)</f>
        <v>32.288288053095243</v>
      </c>
      <c r="AC40" s="897">
        <f>VLOOKUP(年度マスタ!$K$4&amp;"_"&amp;AC$33,データシート1!$A:$BT,MATCH("aa_"&amp;$S40,データシート1!$A$1:$BT$1,0),0)</f>
        <v>26.624510845850349</v>
      </c>
      <c r="AD40" s="897">
        <f>VLOOKUP(年度マスタ!$K$4&amp;"_"&amp;AD$33,データシート1!$A:$BT,MATCH("aa_"&amp;$S40,データシート1!$A$1:$BT$1,0),0)</f>
        <v>24.766415623959521</v>
      </c>
      <c r="AE40" s="897">
        <f>VLOOKUP(年度マスタ!$K$4&amp;"_"&amp;AE$33,データシート1!$A:$BT,MATCH("aa_"&amp;$S40,データシート1!$A$1:$BT$1,0),0)</f>
        <v>26.132879353968139</v>
      </c>
      <c r="AF40" s="897">
        <f>VLOOKUP(年度マスタ!$K$4&amp;"_"&amp;AF$33,データシート1!$A:$BT,MATCH("aa_"&amp;$S40,データシート1!$A$1:$BT$1,0),0)</f>
        <v>29.096654214821474</v>
      </c>
      <c r="AG40" s="897">
        <f>VLOOKUP(年度マスタ!$K$4&amp;"_"&amp;AG$33,データシート1!$A:$BT,MATCH("aa_"&amp;$S40,データシート1!$A$1:$BT$1,0),0)</f>
        <v>24.368163579606978</v>
      </c>
      <c r="AH40" s="897">
        <f>VLOOKUP(年度マスタ!$K$4&amp;"_"&amp;AH$33,データシート1!$A:$BT,MATCH("aa_"&amp;$S40,データシート1!$A$1:$BT$1,0),0)</f>
        <v>23.379846442645039</v>
      </c>
      <c r="AI40" s="897">
        <f>VLOOKUP(年度マスタ!$K$4&amp;"_"&amp;AI$33,データシート1!$A:$BT,MATCH("aa_"&amp;$S40,データシート1!$A$1:$BT$1,0),0)</f>
        <v>23.108590620193389</v>
      </c>
      <c r="AJ40" s="897">
        <f>VLOOKUP(年度マスタ!$K$4&amp;"_"&amp;AJ$33,データシート1!$A:$BT,MATCH("aa_"&amp;$S40,データシート1!$A$1:$BT$1,0),0)</f>
        <v>23.688674484386691</v>
      </c>
      <c r="AK40" s="898">
        <f>VLOOKUP(年度マスタ!$K$4&amp;"_"&amp;AK$33,データシート1!$A:$BT,MATCH("aa_"&amp;$S40,データシート1!$A$1:$BT$1,0),0)</f>
        <v>25.484898639524175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1.9587032658591901</v>
      </c>
      <c r="P41" s="454">
        <f t="shared" si="9"/>
        <v>6.8092726673696421E-3</v>
      </c>
      <c r="Q41" s="328"/>
      <c r="R41" s="13"/>
      <c r="S41" s="356" t="s">
        <v>201</v>
      </c>
      <c r="T41" s="335"/>
      <c r="U41" s="246" t="s">
        <v>128</v>
      </c>
      <c r="V41" s="344"/>
      <c r="W41" s="344"/>
      <c r="X41" s="896">
        <f>X42+X45+X46</f>
        <v>65.479043175030228</v>
      </c>
      <c r="Y41" s="897">
        <f t="shared" ref="Y41:AH41" si="12">Y42+Y45+Y46</f>
        <v>65.793250517220102</v>
      </c>
      <c r="Z41" s="897">
        <f t="shared" si="12"/>
        <v>64.384677159556503</v>
      </c>
      <c r="AA41" s="897">
        <f t="shared" si="12"/>
        <v>64.313130492842944</v>
      </c>
      <c r="AB41" s="897">
        <f t="shared" si="12"/>
        <v>63.229802685131808</v>
      </c>
      <c r="AC41" s="897">
        <f t="shared" si="12"/>
        <v>61.696848939148879</v>
      </c>
      <c r="AD41" s="897">
        <f t="shared" si="12"/>
        <v>61.086019407348694</v>
      </c>
      <c r="AE41" s="897">
        <f t="shared" si="12"/>
        <v>56.18592853585109</v>
      </c>
      <c r="AF41" s="897">
        <f t="shared" si="12"/>
        <v>55.529599780129757</v>
      </c>
      <c r="AG41" s="897">
        <f t="shared" si="12"/>
        <v>54.857135018417566</v>
      </c>
      <c r="AH41" s="897">
        <f t="shared" si="12"/>
        <v>56.331549988960766</v>
      </c>
      <c r="AI41" s="897">
        <f>AI42+AI45+AI46</f>
        <v>49.082844598760005</v>
      </c>
      <c r="AJ41" s="897">
        <f>AJ42+AJ45+AJ46</f>
        <v>49.081640423825071</v>
      </c>
      <c r="AK41" s="898">
        <f>AK42+AK45+AK46</f>
        <v>49.478544552722425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63.970540730194998</v>
      </c>
      <c r="Y42" s="900">
        <f t="shared" ref="Y42:AK42" si="13">SUM(Y43:Y44)</f>
        <v>64.232244322433857</v>
      </c>
      <c r="Z42" s="900">
        <f t="shared" si="13"/>
        <v>62.598531091570123</v>
      </c>
      <c r="AA42" s="900">
        <f t="shared" si="13"/>
        <v>62.369850172835299</v>
      </c>
      <c r="AB42" s="900">
        <f t="shared" si="13"/>
        <v>61.271099419272616</v>
      </c>
      <c r="AC42" s="900">
        <f t="shared" si="13"/>
        <v>59.836441045319901</v>
      </c>
      <c r="AD42" s="900">
        <f t="shared" si="13"/>
        <v>59.289429708152696</v>
      </c>
      <c r="AE42" s="900">
        <f t="shared" si="13"/>
        <v>54.457915974468889</v>
      </c>
      <c r="AF42" s="900">
        <f t="shared" si="13"/>
        <v>53.875512249745128</v>
      </c>
      <c r="AG42" s="900">
        <f t="shared" si="13"/>
        <v>53.344804953132638</v>
      </c>
      <c r="AH42" s="900">
        <f t="shared" si="13"/>
        <v>54.875991040577048</v>
      </c>
      <c r="AI42" s="900">
        <f t="shared" si="13"/>
        <v>47.705050414374043</v>
      </c>
      <c r="AJ42" s="900">
        <f t="shared" si="13"/>
        <v>47.736343082280754</v>
      </c>
      <c r="AK42" s="901">
        <f t="shared" si="13"/>
        <v>48.142375737339137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2.5499342740786028</v>
      </c>
      <c r="P43" s="612">
        <f t="shared" si="9"/>
        <v>8.8646392022305991E-3</v>
      </c>
      <c r="Q43" s="328"/>
      <c r="R43" s="13"/>
      <c r="S43" s="356" t="s">
        <v>190</v>
      </c>
      <c r="T43" s="359"/>
      <c r="U43" s="346"/>
      <c r="V43" s="360"/>
      <c r="W43" s="347" t="s">
        <v>190</v>
      </c>
      <c r="X43" s="899">
        <f>VLOOKUP(年度マスタ!$K$4&amp;"_"&amp;X$33,データシート1!$A:$BT,MATCH("aa_"&amp;$S43,データシート1!$A$1:$BT$1,0),0)</f>
        <v>30.920365575218071</v>
      </c>
      <c r="Y43" s="900">
        <f>VLOOKUP(年度マスタ!$K$4&amp;"_"&amp;Y$33,データシート1!$A:$BT,MATCH("aa_"&amp;$S43,データシート1!$A$1:$BT$1,0),0)</f>
        <v>30.93683793809376</v>
      </c>
      <c r="Z43" s="900">
        <f>VLOOKUP(年度マスタ!$K$4&amp;"_"&amp;Z$33,データシート1!$A:$BT,MATCH("aa_"&amp;$S43,データシート1!$A$1:$BT$1,0),0)</f>
        <v>30.492937286172722</v>
      </c>
      <c r="AA43" s="900">
        <f>VLOOKUP(年度マスタ!$K$4&amp;"_"&amp;AA$33,データシート1!$A:$BT,MATCH("aa_"&amp;$S43,データシート1!$A$1:$BT$1,0),0)</f>
        <v>30.499626862432955</v>
      </c>
      <c r="AB43" s="900">
        <f>VLOOKUP(年度マスタ!$K$4&amp;"_"&amp;AB$33,データシート1!$A:$BT,MATCH("aa_"&amp;$S43,データシート1!$A$1:$BT$1,0),0)</f>
        <v>29.470612705269865</v>
      </c>
      <c r="AC43" s="900">
        <f>VLOOKUP(年度マスタ!$K$4&amp;"_"&amp;AC$33,データシート1!$A:$BT,MATCH("aa_"&amp;$S43,データシート1!$A$1:$BT$1,0),0)</f>
        <v>28.202067976103919</v>
      </c>
      <c r="AD43" s="900">
        <f>VLOOKUP(年度マスタ!$K$4&amp;"_"&amp;AD$33,データシート1!$A:$BT,MATCH("aa_"&amp;$S43,データシート1!$A$1:$BT$1,0),0)</f>
        <v>27.87127785331564</v>
      </c>
      <c r="AE43" s="900">
        <f>VLOOKUP(年度マスタ!$K$4&amp;"_"&amp;AE$33,データシート1!$A:$BT,MATCH("aa_"&amp;$S43,データシート1!$A$1:$BT$1,0),0)</f>
        <v>25.956653109268714</v>
      </c>
      <c r="AF43" s="900">
        <f>VLOOKUP(年度マスタ!$K$4&amp;"_"&amp;AF$33,データシート1!$A:$BT,MATCH("aa_"&amp;$S43,データシート1!$A$1:$BT$1,0),0)</f>
        <v>25.72377273565866</v>
      </c>
      <c r="AG43" s="900">
        <f>VLOOKUP(年度マスタ!$K$4&amp;"_"&amp;AG$33,データシート1!$A:$BT,MATCH("aa_"&amp;$S43,データシート1!$A$1:$BT$1,0),0)</f>
        <v>25.411156028989705</v>
      </c>
      <c r="AH43" s="900">
        <f>VLOOKUP(年度マスタ!$K$4&amp;"_"&amp;AH$33,データシート1!$A:$BT,MATCH("aa_"&amp;$S43,データシート1!$A$1:$BT$1,0),0)</f>
        <v>25.831100549047999</v>
      </c>
      <c r="AI43" s="900">
        <f>VLOOKUP(年度マスタ!$K$4&amp;"_"&amp;AI$33,データシート1!$A:$BT,MATCH("aa_"&amp;$S43,データシート1!$A$1:$BT$1,0),0)</f>
        <v>21.729059254411474</v>
      </c>
      <c r="AJ43" s="900">
        <f>VLOOKUP(年度マスタ!$K$4&amp;"_"&amp;AJ$33,データシート1!$A:$BT,MATCH("aa_"&amp;$S43,データシート1!$A$1:$BT$1,0),0)</f>
        <v>21.046215807329826</v>
      </c>
      <c r="AK43" s="901">
        <f>VLOOKUP(年度マスタ!$K$4&amp;"_"&amp;AK$33,データシート1!$A:$BT,MATCH("aa_"&amp;$S43,データシート1!$A$1:$BT$1,0),0)</f>
        <v>21.981166040307269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33.050175154976927</v>
      </c>
      <c r="Y44" s="900">
        <f>VLOOKUP(年度マスタ!$K$4&amp;"_"&amp;Y$33,データシート1!$A:$BT,MATCH("aa_"&amp;$S44,データシート1!$A$1:$BT$1,0),0)</f>
        <v>33.295406384340097</v>
      </c>
      <c r="Z44" s="900">
        <f>VLOOKUP(年度マスタ!$K$4&amp;"_"&amp;Z$33,データシート1!$A:$BT,MATCH("aa_"&amp;$S44,データシート1!$A$1:$BT$1,0),0)</f>
        <v>32.105593805397405</v>
      </c>
      <c r="AA44" s="900">
        <f>VLOOKUP(年度マスタ!$K$4&amp;"_"&amp;AA$33,データシート1!$A:$BT,MATCH("aa_"&amp;$S44,データシート1!$A$1:$BT$1,0),0)</f>
        <v>31.870223310402341</v>
      </c>
      <c r="AB44" s="900">
        <f>VLOOKUP(年度マスタ!$K$4&amp;"_"&amp;AB$33,データシート1!$A:$BT,MATCH("aa_"&amp;$S44,データシート1!$A$1:$BT$1,0),0)</f>
        <v>31.800486714002748</v>
      </c>
      <c r="AC44" s="900">
        <f>VLOOKUP(年度マスタ!$K$4&amp;"_"&amp;AC$33,データシート1!$A:$BT,MATCH("aa_"&amp;$S44,データシート1!$A$1:$BT$1,0),0)</f>
        <v>31.634373069215979</v>
      </c>
      <c r="AD44" s="900">
        <f>VLOOKUP(年度マスタ!$K$4&amp;"_"&amp;AD$33,データシート1!$A:$BT,MATCH("aa_"&amp;$S44,データシート1!$A$1:$BT$1,0),0)</f>
        <v>31.41815185483706</v>
      </c>
      <c r="AE44" s="900">
        <f>VLOOKUP(年度マスタ!$K$4&amp;"_"&amp;AE$33,データシート1!$A:$BT,MATCH("aa_"&amp;$S44,データシート1!$A$1:$BT$1,0),0)</f>
        <v>28.501262865200175</v>
      </c>
      <c r="AF44" s="900">
        <f>VLOOKUP(年度マスタ!$K$4&amp;"_"&amp;AF$33,データシート1!$A:$BT,MATCH("aa_"&amp;$S44,データシート1!$A$1:$BT$1,0),0)</f>
        <v>28.151739514086465</v>
      </c>
      <c r="AG44" s="900">
        <f>VLOOKUP(年度マスタ!$K$4&amp;"_"&amp;AG$33,データシート1!$A:$BT,MATCH("aa_"&amp;$S44,データシート1!$A$1:$BT$1,0),0)</f>
        <v>27.933648924142933</v>
      </c>
      <c r="AH44" s="900">
        <f>VLOOKUP(年度マスタ!$K$4&amp;"_"&amp;AH$33,データシート1!$A:$BT,MATCH("aa_"&amp;$S44,データシート1!$A$1:$BT$1,0),0)</f>
        <v>29.044890491529046</v>
      </c>
      <c r="AI44" s="900">
        <f>VLOOKUP(年度マスタ!$K$4&amp;"_"&amp;AI$33,データシート1!$A:$BT,MATCH("aa_"&amp;$S44,データシート1!$A$1:$BT$1,0),0)</f>
        <v>25.975991159962565</v>
      </c>
      <c r="AJ44" s="900">
        <f>VLOOKUP(年度マスタ!$K$4&amp;"_"&amp;AJ$33,データシート1!$A:$BT,MATCH("aa_"&amp;$S44,データシート1!$A$1:$BT$1,0),0)</f>
        <v>26.690127274950925</v>
      </c>
      <c r="AK44" s="901">
        <f>VLOOKUP(年度マスタ!$K$4&amp;"_"&amp;AK$33,データシート1!$A:$BT,MATCH("aa_"&amp;$S44,データシート1!$A$1:$BT$1,0),0)</f>
        <v>26.161209697031872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1.50850244483523</v>
      </c>
      <c r="Y45" s="900">
        <f>VLOOKUP(年度マスタ!$K$4&amp;"_"&amp;Y$33,データシート1!$A:$BT,MATCH("aa_"&amp;$S45,データシート1!$A$1:$BT$1,0),0)</f>
        <v>1.5610061947862499</v>
      </c>
      <c r="Z45" s="900">
        <f>VLOOKUP(年度マスタ!$K$4&amp;"_"&amp;Z$33,データシート1!$A:$BT,MATCH("aa_"&amp;$S45,データシート1!$A$1:$BT$1,0),0)</f>
        <v>1.7861460679863801</v>
      </c>
      <c r="AA45" s="900">
        <f>VLOOKUP(年度マスタ!$K$4&amp;"_"&amp;AA$33,データシート1!$A:$BT,MATCH("aa_"&amp;$S45,データシート1!$A$1:$BT$1,0),0)</f>
        <v>1.9432803200076501</v>
      </c>
      <c r="AB45" s="900">
        <f>VLOOKUP(年度マスタ!$K$4&amp;"_"&amp;AB$33,データシート1!$A:$BT,MATCH("aa_"&amp;$S45,データシート1!$A$1:$BT$1,0),0)</f>
        <v>1.9587032658591901</v>
      </c>
      <c r="AC45" s="900">
        <f>VLOOKUP(年度マスタ!$K$4&amp;"_"&amp;AC$33,データシート1!$A:$BT,MATCH("aa_"&amp;$S45,データシート1!$A$1:$BT$1,0),0)</f>
        <v>1.8604078938289801</v>
      </c>
      <c r="AD45" s="900">
        <f>VLOOKUP(年度マスタ!$K$4&amp;"_"&amp;AD$33,データシート1!$A:$BT,MATCH("aa_"&amp;$S45,データシート1!$A$1:$BT$1,0),0)</f>
        <v>1.796589699196</v>
      </c>
      <c r="AE45" s="900">
        <f>VLOOKUP(年度マスタ!$K$4&amp;"_"&amp;AE$33,データシート1!$A:$BT,MATCH("aa_"&amp;$S45,データシート1!$A$1:$BT$1,0),0)</f>
        <v>1.7280125613822033</v>
      </c>
      <c r="AF45" s="900">
        <f>VLOOKUP(年度マスタ!$K$4&amp;"_"&amp;AF$33,データシート1!$A:$BT,MATCH("aa_"&amp;$S45,データシート1!$A$1:$BT$1,0),0)</f>
        <v>1.6540875303846301</v>
      </c>
      <c r="AG45" s="900">
        <f>VLOOKUP(年度マスタ!$K$4&amp;"_"&amp;AG$33,データシート1!$A:$BT,MATCH("aa_"&amp;$S45,データシート1!$A$1:$BT$1,0),0)</f>
        <v>1.5123300652849301</v>
      </c>
      <c r="AH45" s="900">
        <f>VLOOKUP(年度マスタ!$K$4&amp;"_"&amp;AH$33,データシート1!$A:$BT,MATCH("aa_"&amp;$S45,データシート1!$A$1:$BT$1,0),0)</f>
        <v>1.4555589483837199</v>
      </c>
      <c r="AI45" s="900">
        <f>VLOOKUP(年度マスタ!$K$4&amp;"_"&amp;AI$33,データシート1!$A:$BT,MATCH("aa_"&amp;$S45,データシート1!$A$1:$BT$1,0),0)</f>
        <v>1.37779418438596</v>
      </c>
      <c r="AJ45" s="900">
        <f>VLOOKUP(年度マスタ!$K$4&amp;"_"&amp;AJ$33,データシート1!$A:$BT,MATCH("aa_"&amp;$S45,データシート1!$A$1:$BT$1,0),0)</f>
        <v>1.3452973415443199</v>
      </c>
      <c r="AK45" s="901">
        <f>VLOOKUP(年度マスタ!$K$4&amp;"_"&amp;AK$33,データシート1!$A:$BT,MATCH("aa_"&amp;$S45,データシート1!$A$1:$BT$1,0),0)</f>
        <v>1.3361688153832916</v>
      </c>
      <c r="AL45" s="330"/>
      <c r="AW45" s="17" t="str">
        <f>AW48</f>
        <v>横芝光町</v>
      </c>
      <c r="AX45" s="1010">
        <f t="shared" ref="AX45:BB45" si="15">AX48/$BC48</f>
        <v>0.58340557929843628</v>
      </c>
      <c r="AY45" s="1010">
        <f t="shared" si="15"/>
        <v>9.4259872907416109E-2</v>
      </c>
      <c r="AZ45" s="1010">
        <f t="shared" si="15"/>
        <v>0.10549799949347094</v>
      </c>
      <c r="BA45" s="1010">
        <f t="shared" si="15"/>
        <v>0.20482276747474831</v>
      </c>
      <c r="BB45" s="1010">
        <f t="shared" si="15"/>
        <v>1.2013780825928362E-2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2.1719007812055922</v>
      </c>
      <c r="Y47" s="903">
        <f>VLOOKUP(年度マスタ!$K$4&amp;"_"&amp;Y$33,データシート1!$A:$BT,MATCH("aa_"&amp;$S47,データシート1!$A$1:$BT$1,0),0)</f>
        <v>2.9834019501171638</v>
      </c>
      <c r="Z47" s="903">
        <f>VLOOKUP(年度マスタ!$K$4&amp;"_"&amp;Z$33,データシート1!$A:$BT,MATCH("aa_"&amp;$S47,データシート1!$A$1:$BT$1,0),0)</f>
        <v>3.2912115460536322</v>
      </c>
      <c r="AA47" s="903">
        <f>VLOOKUP(年度マスタ!$K$4&amp;"_"&amp;AA$33,データシート1!$A:$BT,MATCH("aa_"&amp;$S47,データシート1!$A$1:$BT$1,0),0)</f>
        <v>3.0323697790241431</v>
      </c>
      <c r="AB47" s="903">
        <f>VLOOKUP(年度マスタ!$K$4&amp;"_"&amp;AB$33,データシート1!$A:$BT,MATCH("aa_"&amp;$S47,データシート1!$A$1:$BT$1,0),0)</f>
        <v>2.5499342740786028</v>
      </c>
      <c r="AC47" s="903">
        <f>VLOOKUP(年度マスタ!$K$4&amp;"_"&amp;AC$33,データシート1!$A:$BT,MATCH("aa_"&amp;$S47,データシート1!$A$1:$BT$1,0),0)</f>
        <v>3.6158516395738318</v>
      </c>
      <c r="AD47" s="903">
        <f>VLOOKUP(年度マスタ!$K$4&amp;"_"&amp;AD$33,データシート1!$A:$BT,MATCH("aa_"&amp;$S47,データシート1!$A$1:$BT$1,0),0)</f>
        <v>3.312356356541883</v>
      </c>
      <c r="AE47" s="903">
        <f>VLOOKUP(年度マスタ!$K$4&amp;"_"&amp;AE$33,データシート1!$A:$BT,MATCH("aa_"&amp;$S47,データシート1!$A$1:$BT$1,0),0)</f>
        <v>2.8264022641112492</v>
      </c>
      <c r="AF47" s="903">
        <f>VLOOKUP(年度マスタ!$K$4&amp;"_"&amp;AF$33,データシート1!$A:$BT,MATCH("aa_"&amp;$S47,データシート1!$A$1:$BT$1,0),0)</f>
        <v>2.5195695872409853</v>
      </c>
      <c r="AG47" s="903">
        <f>VLOOKUP(年度マスタ!$K$4&amp;"_"&amp;AG$33,データシート1!$A:$BT,MATCH("aa_"&amp;$S47,データシート1!$A$1:$BT$1,0),0)</f>
        <v>2.6014439582256257</v>
      </c>
      <c r="AH47" s="903">
        <f>VLOOKUP(年度マスタ!$K$4&amp;"_"&amp;AH$33,データシート1!$A:$BT,MATCH("aa_"&amp;$S47,データシート1!$A$1:$BT$1,0),0)</f>
        <v>2.438432750517745</v>
      </c>
      <c r="AI47" s="903">
        <f>VLOOKUP(年度マスタ!$K$4&amp;"_"&amp;AI$33,データシート1!$A:$BT,MATCH("aa_"&amp;$S47,データシート1!$A$1:$BT$1,0),0)</f>
        <v>2.5799266768803588</v>
      </c>
      <c r="AJ47" s="903">
        <f>VLOOKUP(年度マスタ!$K$4&amp;"_"&amp;AJ$33,データシート1!$A:$BT,MATCH("aa_"&amp;$S47,データシート1!$A$1:$BT$1,0),0)</f>
        <v>3.2510841025056001</v>
      </c>
      <c r="AK47" s="904">
        <f>VLOOKUP(年度マスタ!$K$4&amp;"_"&amp;AK$33,データシート1!$A:$BT,MATCH("aa_"&amp;$S47,データシート1!$A$1:$BT$1,0),0)</f>
        <v>2.9021402121012878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横芝光町</v>
      </c>
      <c r="AX48" s="1011">
        <f>SUM(AY39:BA39)</f>
        <v>140.93188615461551</v>
      </c>
      <c r="AY48" s="1011">
        <f>BB39</f>
        <v>22.770131361292758</v>
      </c>
      <c r="AZ48" s="1011">
        <f>BC39</f>
        <v>25.484898639524175</v>
      </c>
      <c r="BA48" s="1011">
        <f>SUM(BD39:BG39)</f>
        <v>49.478544552722425</v>
      </c>
      <c r="BB48" s="1011">
        <f>BH39</f>
        <v>2.9021402121012878</v>
      </c>
      <c r="BC48" s="1011">
        <f>SUM(AX48:BB48)</f>
        <v>241.56760092025615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241.56760092025615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140.93188615461551</v>
      </c>
      <c r="P52" s="453">
        <f t="shared" ref="P52:P64" si="18">O52/$O$51</f>
        <v>0.58340557929843628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125.32389473855612</v>
      </c>
      <c r="P53" s="454">
        <f t="shared" si="18"/>
        <v>0.51879430130999549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1.7746617653802488</v>
      </c>
      <c r="P54" s="454">
        <f t="shared" si="18"/>
        <v>7.34643950024607E-3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13.833329650679158</v>
      </c>
      <c r="P55" s="454">
        <f t="shared" si="18"/>
        <v>5.7264838488194768E-2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22.770131361292758</v>
      </c>
      <c r="P56" s="453">
        <f t="shared" si="18"/>
        <v>9.4259872907416109E-2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25.484898639524175</v>
      </c>
      <c r="P57" s="453">
        <f t="shared" si="18"/>
        <v>0.10549799949347094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49.478544552722425</v>
      </c>
      <c r="P58" s="453">
        <f t="shared" si="18"/>
        <v>0.20482276747474831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48.142375737339137</v>
      </c>
      <c r="P59" s="454">
        <f t="shared" si="18"/>
        <v>0.19929152565964925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21.981166040307269</v>
      </c>
      <c r="P60" s="454">
        <f t="shared" si="18"/>
        <v>9.0993849988862827E-2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26.161209697031872</v>
      </c>
      <c r="P61" s="454">
        <f t="shared" si="18"/>
        <v>0.10829767567078644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1.3361688153832916</v>
      </c>
      <c r="P62" s="454">
        <f t="shared" si="18"/>
        <v>5.5312418150990951E-3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2.9021402121012878</v>
      </c>
      <c r="P64" s="612">
        <f t="shared" si="18"/>
        <v>1.2013780825928362E-2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横芝光町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442.78750000000002</v>
      </c>
      <c r="AI7" s="78">
        <f>VLOOKUP(年度マスタ!$K$4&amp;"_"&amp;$AG7,データシート1!$A:$BT,MATCH("ab_"&amp;AI$2,データシート1!$A$1:$BT$1,0),0)</f>
        <v>1152</v>
      </c>
      <c r="AJ7" s="78">
        <f>VLOOKUP(年度マスタ!$K$4&amp;"_"&amp;$AG7,データシート1!$A:$BT,MATCH("ab_"&amp;AJ$2,データシート1!$A$1:$BT$1,0),0)</f>
        <v>116</v>
      </c>
      <c r="AK7" s="78">
        <f>VLOOKUP(年度マスタ!$K$4&amp;"_"&amp;$AG7,データシート1!$A:$BT,MATCH("ab_"&amp;AK$2,データシート1!$A$1:$BT$1,0),0)</f>
        <v>5203</v>
      </c>
      <c r="AL7" s="78">
        <f>VLOOKUP(年度マスタ!$K$4&amp;"_"&amp;$AG7,データシート1!$A:$BT,MATCH("ab_"&amp;AL$2,データシート1!$A$1:$BT$1,0),0)</f>
        <v>9237</v>
      </c>
      <c r="AM7" s="78">
        <f>VLOOKUP(年度マスタ!$K$4&amp;"_"&amp;$AG7,データシート1!$A:$BT,MATCH("ab_"&amp;AM$2,データシート1!$A$1:$BT$1,0),0)</f>
        <v>15631</v>
      </c>
      <c r="AN7" s="78">
        <f>VLOOKUP(年度マスタ!$K$4&amp;"_"&amp;$AG7,データシート1!$A:$BT,MATCH("ab_"&amp;AN$2,データシート1!$A$1:$BT$1,0),0)</f>
        <v>6652</v>
      </c>
      <c r="AO7" s="78">
        <f>VLOOKUP(年度マスタ!$K$4&amp;"_"&amp;$AG7,データシート1!$A:$BT,MATCH("ab_"&amp;AO$2,データシート1!$A$1:$BT$1,0),0)</f>
        <v>25876</v>
      </c>
      <c r="AP7" s="78">
        <f>VLOOKUP(年度マスタ!$K$4&amp;"_"&amp;$AG7,データシート1!$A:$BT,MATCH("ab_"&amp;AP$2,データシート1!$A$1:$BT$1,0),0)</f>
        <v>0</v>
      </c>
      <c r="AQ7" s="954">
        <f>VLOOKUP(年度マスタ!$K$4&amp;"_"&amp;$AG7,データシート1!$A:$BT,MATCH("ab_"&amp;AQ$2,データシート1!$A$1:$BT$1,0),0)</f>
        <v>2.1719007812055922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347.99209999999999</v>
      </c>
      <c r="AI8" s="78">
        <f>VLOOKUP(年度マスタ!$K$4&amp;"_"&amp;$AG8,データシート1!$A:$BT,MATCH("ab_"&amp;AI$2,データシート1!$A$1:$BT$1,0),0)</f>
        <v>1152</v>
      </c>
      <c r="AJ8" s="78">
        <f>VLOOKUP(年度マスタ!$K$4&amp;"_"&amp;$AG8,データシート1!$A:$BT,MATCH("ab_"&amp;AJ$2,データシート1!$A$1:$BT$1,0),0)</f>
        <v>116</v>
      </c>
      <c r="AK8" s="78">
        <f>VLOOKUP(年度マスタ!$K$4&amp;"_"&amp;$AG8,データシート1!$A:$BT,MATCH("ab_"&amp;AK$2,データシート1!$A$1:$BT$1,0),0)</f>
        <v>5203</v>
      </c>
      <c r="AL8" s="78">
        <f>VLOOKUP(年度マスタ!$K$4&amp;"_"&amp;$AG8,データシート1!$A:$BT,MATCH("ab_"&amp;AL$2,データシート1!$A$1:$BT$1,0),0)</f>
        <v>9263</v>
      </c>
      <c r="AM8" s="78">
        <f>VLOOKUP(年度マスタ!$K$4&amp;"_"&amp;$AG8,データシート1!$A:$BT,MATCH("ab_"&amp;AM$2,データシート1!$A$1:$BT$1,0),0)</f>
        <v>15712</v>
      </c>
      <c r="AN8" s="78">
        <f>VLOOKUP(年度マスタ!$K$4&amp;"_"&amp;$AG8,データシート1!$A:$BT,MATCH("ab_"&amp;AN$2,データシート1!$A$1:$BT$1,0),0)</f>
        <v>6534</v>
      </c>
      <c r="AO8" s="78">
        <f>VLOOKUP(年度マスタ!$K$4&amp;"_"&amp;$AG8,データシート1!$A:$BT,MATCH("ab_"&amp;AO$2,データシート1!$A$1:$BT$1,0),0)</f>
        <v>25658</v>
      </c>
      <c r="AP8" s="78">
        <f>VLOOKUP(年度マスタ!$K$4&amp;"_"&amp;$AG8,データシート1!$A:$BT,MATCH("ab_"&amp;AP$2,データシート1!$A$1:$BT$1,0),0)</f>
        <v>0</v>
      </c>
      <c r="AQ8" s="954">
        <f>VLOOKUP(年度マスタ!$K$4&amp;"_"&amp;$AG8,データシート1!$A:$BT,MATCH("ab_"&amp;AQ$2,データシート1!$A$1:$BT$1,0),0)</f>
        <v>2.9834019501171638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346.75650000000002</v>
      </c>
      <c r="AI9" s="78">
        <f>VLOOKUP(年度マスタ!$K$4&amp;"_"&amp;$AG9,データシート1!$A:$BT,MATCH("ab_"&amp;AI$2,データシート1!$A$1:$BT$1,0),0)</f>
        <v>1152</v>
      </c>
      <c r="AJ9" s="78">
        <f>VLOOKUP(年度マスタ!$K$4&amp;"_"&amp;$AG9,データシート1!$A:$BT,MATCH("ab_"&amp;AJ$2,データシート1!$A$1:$BT$1,0),0)</f>
        <v>116</v>
      </c>
      <c r="AK9" s="78">
        <f>VLOOKUP(年度マスタ!$K$4&amp;"_"&amp;$AG9,データシート1!$A:$BT,MATCH("ab_"&amp;AK$2,データシート1!$A$1:$BT$1,0),0)</f>
        <v>5203</v>
      </c>
      <c r="AL9" s="78">
        <f>VLOOKUP(年度マスタ!$K$4&amp;"_"&amp;$AG9,データシート1!$A:$BT,MATCH("ab_"&amp;AL$2,データシート1!$A$1:$BT$1,0),0)</f>
        <v>9340</v>
      </c>
      <c r="AM9" s="78">
        <f>VLOOKUP(年度マスタ!$K$4&amp;"_"&amp;$AG9,データシート1!$A:$BT,MATCH("ab_"&amp;AM$2,データシート1!$A$1:$BT$1,0),0)</f>
        <v>15823</v>
      </c>
      <c r="AN9" s="78">
        <f>VLOOKUP(年度マスタ!$K$4&amp;"_"&amp;$AG9,データシート1!$A:$BT,MATCH("ab_"&amp;AN$2,データシート1!$A$1:$BT$1,0),0)</f>
        <v>6488</v>
      </c>
      <c r="AO9" s="78">
        <f>VLOOKUP(年度マスタ!$K$4&amp;"_"&amp;$AG9,データシート1!$A:$BT,MATCH("ab_"&amp;AO$2,データシート1!$A$1:$BT$1,0),0)</f>
        <v>25452</v>
      </c>
      <c r="AP9" s="78">
        <f>VLOOKUP(年度マスタ!$K$4&amp;"_"&amp;$AG9,データシート1!$A:$BT,MATCH("ab_"&amp;AP$2,データシート1!$A$1:$BT$1,0),0)</f>
        <v>0</v>
      </c>
      <c r="AQ9" s="954">
        <f>VLOOKUP(年度マスタ!$K$4&amp;"_"&amp;$AG9,データシート1!$A:$BT,MATCH("ab_"&amp;AQ$2,データシート1!$A$1:$BT$1,0),0)</f>
        <v>3.2912115460536322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368.8426</v>
      </c>
      <c r="AI10" s="78">
        <f>VLOOKUP(年度マスタ!$K$4&amp;"_"&amp;$AG10,データシート1!$A:$BT,MATCH("ab_"&amp;AI$2,データシート1!$A$1:$BT$1,0),0)</f>
        <v>1152</v>
      </c>
      <c r="AJ10" s="78">
        <f>VLOOKUP(年度マスタ!$K$4&amp;"_"&amp;$AG10,データシート1!$A:$BT,MATCH("ab_"&amp;AJ$2,データシート1!$A$1:$BT$1,0),0)</f>
        <v>116</v>
      </c>
      <c r="AK10" s="78">
        <f>VLOOKUP(年度マスタ!$K$4&amp;"_"&amp;$AG10,データシート1!$A:$BT,MATCH("ab_"&amp;AK$2,データシート1!$A$1:$BT$1,0),0)</f>
        <v>5203</v>
      </c>
      <c r="AL10" s="78">
        <f>VLOOKUP(年度マスタ!$K$4&amp;"_"&amp;$AG10,データシート1!$A:$BT,MATCH("ab_"&amp;AL$2,データシート1!$A$1:$BT$1,0),0)</f>
        <v>9618</v>
      </c>
      <c r="AM10" s="78">
        <f>VLOOKUP(年度マスタ!$K$4&amp;"_"&amp;$AG10,データシート1!$A:$BT,MATCH("ab_"&amp;AM$2,データシート1!$A$1:$BT$1,0),0)</f>
        <v>15952</v>
      </c>
      <c r="AN10" s="78">
        <f>VLOOKUP(年度マスタ!$K$4&amp;"_"&amp;$AG10,データシート1!$A:$BT,MATCH("ab_"&amp;AN$2,データシート1!$A$1:$BT$1,0),0)</f>
        <v>6404</v>
      </c>
      <c r="AO10" s="78">
        <f>VLOOKUP(年度マスタ!$K$4&amp;"_"&amp;$AG10,データシート1!$A:$BT,MATCH("ab_"&amp;AO$2,データシート1!$A$1:$BT$1,0),0)</f>
        <v>25487</v>
      </c>
      <c r="AP10" s="78">
        <f>VLOOKUP(年度マスタ!$K$4&amp;"_"&amp;$AG10,データシート1!$A:$BT,MATCH("ab_"&amp;AP$2,データシート1!$A$1:$BT$1,0),0)</f>
        <v>0</v>
      </c>
      <c r="AQ10" s="954">
        <f>VLOOKUP(年度マスタ!$K$4&amp;"_"&amp;$AG10,データシート1!$A:$BT,MATCH("ab_"&amp;AQ$2,データシート1!$A$1:$BT$1,0),0)</f>
        <v>3.0323697790241431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401.30799999999999</v>
      </c>
      <c r="AI11" s="78">
        <f>VLOOKUP(年度マスタ!$K$4&amp;"_"&amp;$AG11,データシート1!$A:$BT,MATCH("ab_"&amp;AI$2,データシート1!$A$1:$BT$1,0),0)</f>
        <v>1152</v>
      </c>
      <c r="AJ11" s="78">
        <f>VLOOKUP(年度マスタ!$K$4&amp;"_"&amp;$AG11,データシート1!$A:$BT,MATCH("ab_"&amp;AJ$2,データシート1!$A$1:$BT$1,0),0)</f>
        <v>116</v>
      </c>
      <c r="AK11" s="78">
        <f>VLOOKUP(年度マスタ!$K$4&amp;"_"&amp;$AG11,データシート1!$A:$BT,MATCH("ab_"&amp;AK$2,データシート1!$A$1:$BT$1,0),0)</f>
        <v>5203</v>
      </c>
      <c r="AL11" s="78">
        <f>VLOOKUP(年度マスタ!$K$4&amp;"_"&amp;$AG11,データシート1!$A:$BT,MATCH("ab_"&amp;AL$2,データシート1!$A$1:$BT$1,0),0)</f>
        <v>9515</v>
      </c>
      <c r="AM11" s="78">
        <f>VLOOKUP(年度マスタ!$K$4&amp;"_"&amp;$AG11,データシート1!$A:$BT,MATCH("ab_"&amp;AM$2,データシート1!$A$1:$BT$1,0),0)</f>
        <v>16102</v>
      </c>
      <c r="AN11" s="78">
        <f>VLOOKUP(年度マスタ!$K$4&amp;"_"&amp;$AG11,データシート1!$A:$BT,MATCH("ab_"&amp;AN$2,データシート1!$A$1:$BT$1,0),0)</f>
        <v>6366</v>
      </c>
      <c r="AO11" s="78">
        <f>VLOOKUP(年度マスタ!$K$4&amp;"_"&amp;$AG11,データシート1!$A:$BT,MATCH("ab_"&amp;AO$2,データシート1!$A$1:$BT$1,0),0)</f>
        <v>25321</v>
      </c>
      <c r="AP11" s="78">
        <f>VLOOKUP(年度マスタ!$K$4&amp;"_"&amp;$AG11,データシート1!$A:$BT,MATCH("ab_"&amp;AP$2,データシート1!$A$1:$BT$1,0),0)</f>
        <v>0</v>
      </c>
      <c r="AQ11" s="954">
        <f>VLOOKUP(年度マスタ!$K$4&amp;"_"&amp;$AG11,データシート1!$A:$BT,MATCH("ab_"&amp;AQ$2,データシート1!$A$1:$BT$1,0),0)</f>
        <v>2.5499342740786028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450.42829999999998</v>
      </c>
      <c r="AI12" s="78">
        <f>VLOOKUP(年度マスタ!$K$4&amp;"_"&amp;$AG12,データシート1!$A:$BT,MATCH("ab_"&amp;AI$2,データシート1!$A$1:$BT$1,0),0)</f>
        <v>898</v>
      </c>
      <c r="AJ12" s="78">
        <f>VLOOKUP(年度マスタ!$K$4&amp;"_"&amp;$AG12,データシート1!$A:$BT,MATCH("ab_"&amp;AJ$2,データシート1!$A$1:$BT$1,0),0)</f>
        <v>233</v>
      </c>
      <c r="AK12" s="78">
        <f>VLOOKUP(年度マスタ!$K$4&amp;"_"&amp;$AG12,データシート1!$A:$BT,MATCH("ab_"&amp;AK$2,データシート1!$A$1:$BT$1,0),0)</f>
        <v>5363</v>
      </c>
      <c r="AL12" s="78">
        <f>VLOOKUP(年度マスタ!$K$4&amp;"_"&amp;$AG12,データシート1!$A:$BT,MATCH("ab_"&amp;AL$2,データシート1!$A$1:$BT$1,0),0)</f>
        <v>9537</v>
      </c>
      <c r="AM12" s="78">
        <f>VLOOKUP(年度マスタ!$K$4&amp;"_"&amp;$AG12,データシート1!$A:$BT,MATCH("ab_"&amp;AM$2,データシート1!$A$1:$BT$1,0),0)</f>
        <v>16229</v>
      </c>
      <c r="AN12" s="78">
        <f>VLOOKUP(年度マスタ!$K$4&amp;"_"&amp;$AG12,データシート1!$A:$BT,MATCH("ab_"&amp;AN$2,データシート1!$A$1:$BT$1,0),0)</f>
        <v>6300</v>
      </c>
      <c r="AO12" s="78">
        <f>VLOOKUP(年度マスタ!$K$4&amp;"_"&amp;$AG12,データシート1!$A:$BT,MATCH("ab_"&amp;AO$2,データシート1!$A$1:$BT$1,0),0)</f>
        <v>25067</v>
      </c>
      <c r="AP12" s="78">
        <f>VLOOKUP(年度マスタ!$K$4&amp;"_"&amp;$AG12,データシート1!$A:$BT,MATCH("ab_"&amp;AP$2,データシート1!$A$1:$BT$1,0),0)</f>
        <v>0</v>
      </c>
      <c r="AQ12" s="954">
        <f>VLOOKUP(年度マスタ!$K$4&amp;"_"&amp;$AG12,データシート1!$A:$BT,MATCH("ab_"&amp;AQ$2,データシート1!$A$1:$BT$1,0),0)</f>
        <v>3.6158516395738318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394.7867</v>
      </c>
      <c r="AI13" s="78">
        <f>VLOOKUP(年度マスタ!$K$4&amp;"_"&amp;$AG13,データシート1!$A:$BT,MATCH("ab_"&amp;AI$2,データシート1!$A$1:$BT$1,0),0)</f>
        <v>898</v>
      </c>
      <c r="AJ13" s="78">
        <f>VLOOKUP(年度マスタ!$K$4&amp;"_"&amp;$AG13,データシート1!$A:$BT,MATCH("ab_"&amp;AJ$2,データシート1!$A$1:$BT$1,0),0)</f>
        <v>233</v>
      </c>
      <c r="AK13" s="78">
        <f>VLOOKUP(年度マスタ!$K$4&amp;"_"&amp;$AG13,データシート1!$A:$BT,MATCH("ab_"&amp;AK$2,データシート1!$A$1:$BT$1,0),0)</f>
        <v>5363</v>
      </c>
      <c r="AL13" s="78">
        <f>VLOOKUP(年度マスタ!$K$4&amp;"_"&amp;$AG13,データシート1!$A:$BT,MATCH("ab_"&amp;AL$2,データシート1!$A$1:$BT$1,0),0)</f>
        <v>9545</v>
      </c>
      <c r="AM13" s="78">
        <f>VLOOKUP(年度マスタ!$K$4&amp;"_"&amp;$AG13,データシート1!$A:$BT,MATCH("ab_"&amp;AM$2,データシート1!$A$1:$BT$1,0),0)</f>
        <v>16193</v>
      </c>
      <c r="AN13" s="78">
        <f>VLOOKUP(年度マスタ!$K$4&amp;"_"&amp;$AG13,データシート1!$A:$BT,MATCH("ab_"&amp;AN$2,データシート1!$A$1:$BT$1,0),0)</f>
        <v>6252</v>
      </c>
      <c r="AO13" s="78">
        <f>VLOOKUP(年度マスタ!$K$4&amp;"_"&amp;$AG13,データシート1!$A:$BT,MATCH("ab_"&amp;AO$2,データシート1!$A$1:$BT$1,0),0)</f>
        <v>24728</v>
      </c>
      <c r="AP13" s="78">
        <f>VLOOKUP(年度マスタ!$K$4&amp;"_"&amp;$AG13,データシート1!$A:$BT,MATCH("ab_"&amp;AP$2,データシート1!$A$1:$BT$1,0),0)</f>
        <v>0</v>
      </c>
      <c r="AQ13" s="954">
        <f>VLOOKUP(年度マスタ!$K$4&amp;"_"&amp;$AG13,データシート1!$A:$BT,MATCH("ab_"&amp;AQ$2,データシート1!$A$1:$BT$1,0),0)</f>
        <v>3.312356356541883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433.39109999999999</v>
      </c>
      <c r="AI14" s="78">
        <f>VLOOKUP(年度マスタ!$K$4&amp;"_"&amp;$AG14,データシート1!$A:$BT,MATCH("ab_"&amp;AI$2,データシート1!$A$1:$BT$1,0),0)</f>
        <v>898</v>
      </c>
      <c r="AJ14" s="78">
        <f>VLOOKUP(年度マスタ!$K$4&amp;"_"&amp;$AG14,データシート1!$A:$BT,MATCH("ab_"&amp;AJ$2,データシート1!$A$1:$BT$1,0),0)</f>
        <v>233</v>
      </c>
      <c r="AK14" s="78">
        <f>VLOOKUP(年度マスタ!$K$4&amp;"_"&amp;$AG14,データシート1!$A:$BT,MATCH("ab_"&amp;AK$2,データシート1!$A$1:$BT$1,0),0)</f>
        <v>5363</v>
      </c>
      <c r="AL14" s="78">
        <f>VLOOKUP(年度マスタ!$K$4&amp;"_"&amp;$AG14,データシート1!$A:$BT,MATCH("ab_"&amp;AL$2,データシート1!$A$1:$BT$1,0),0)</f>
        <v>9610</v>
      </c>
      <c r="AM14" s="78">
        <f>VLOOKUP(年度マスタ!$K$4&amp;"_"&amp;$AG14,データシート1!$A:$BT,MATCH("ab_"&amp;AM$2,データシート1!$A$1:$BT$1,0),0)</f>
        <v>15266</v>
      </c>
      <c r="AN14" s="78">
        <f>VLOOKUP(年度マスタ!$K$4&amp;"_"&amp;$AG14,データシート1!$A:$BT,MATCH("ab_"&amp;AN$2,データシート1!$A$1:$BT$1,0),0)</f>
        <v>5866</v>
      </c>
      <c r="AO14" s="78">
        <f>VLOOKUP(年度マスタ!$K$4&amp;"_"&amp;$AG14,データシート1!$A:$BT,MATCH("ab_"&amp;AO$2,データシート1!$A$1:$BT$1,0),0)</f>
        <v>24465</v>
      </c>
      <c r="AP14" s="78">
        <f>VLOOKUP(年度マスタ!$K$4&amp;"_"&amp;$AG14,データシート1!$A:$BT,MATCH("ab_"&amp;AP$2,データシート1!$A$1:$BT$1,0),0)</f>
        <v>0</v>
      </c>
      <c r="AQ14" s="954">
        <f>VLOOKUP(年度マスタ!$K$4&amp;"_"&amp;$AG14,データシート1!$A:$BT,MATCH("ab_"&amp;AQ$2,データシート1!$A$1:$BT$1,0),0)</f>
        <v>2.8264022641112492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474.6986</v>
      </c>
      <c r="AI15" s="78">
        <f>VLOOKUP(年度マスタ!$K$4&amp;"_"&amp;$AG15,データシート1!$A:$BT,MATCH("ab_"&amp;AI$2,データシート1!$A$1:$BT$1,0),0)</f>
        <v>898</v>
      </c>
      <c r="AJ15" s="78">
        <f>VLOOKUP(年度マスタ!$K$4&amp;"_"&amp;$AG15,データシート1!$A:$BT,MATCH("ab_"&amp;AJ$2,データシート1!$A$1:$BT$1,0),0)</f>
        <v>233</v>
      </c>
      <c r="AK15" s="78">
        <f>VLOOKUP(年度マスタ!$K$4&amp;"_"&amp;$AG15,データシート1!$A:$BT,MATCH("ab_"&amp;AK$2,データシート1!$A$1:$BT$1,0),0)</f>
        <v>5363</v>
      </c>
      <c r="AL15" s="78">
        <f>VLOOKUP(年度マスタ!$K$4&amp;"_"&amp;$AG15,データシート1!$A:$BT,MATCH("ab_"&amp;AL$2,データシート1!$A$1:$BT$1,0),0)</f>
        <v>9671</v>
      </c>
      <c r="AM15" s="78">
        <f>VLOOKUP(年度マスタ!$K$4&amp;"_"&amp;$AG15,データシート1!$A:$BT,MATCH("ab_"&amp;AM$2,データシート1!$A$1:$BT$1,0),0)</f>
        <v>15380</v>
      </c>
      <c r="AN15" s="78">
        <f>VLOOKUP(年度マスタ!$K$4&amp;"_"&amp;$AG15,データシート1!$A:$BT,MATCH("ab_"&amp;AN$2,データシート1!$A$1:$BT$1,0),0)</f>
        <v>5831</v>
      </c>
      <c r="AO15" s="78">
        <f>VLOOKUP(年度マスタ!$K$4&amp;"_"&amp;$AG15,データシート1!$A:$BT,MATCH("ab_"&amp;AO$2,データシート1!$A$1:$BT$1,0),0)</f>
        <v>24217</v>
      </c>
      <c r="AP15" s="78">
        <f>VLOOKUP(年度マスタ!$K$4&amp;"_"&amp;$AG15,データシート1!$A:$BT,MATCH("ab_"&amp;AP$2,データシート1!$A$1:$BT$1,0),0)</f>
        <v>0</v>
      </c>
      <c r="AQ15" s="954">
        <f>VLOOKUP(年度マスタ!$K$4&amp;"_"&amp;$AG15,データシート1!$A:$BT,MATCH("ab_"&amp;AQ$2,データシート1!$A$1:$BT$1,0),0)</f>
        <v>2.5195695872409849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469.25900000000001</v>
      </c>
      <c r="AI16" s="78">
        <f>VLOOKUP(年度マスタ!$K$4&amp;"_"&amp;$AG16,データシート1!$A:$BT,MATCH("ab_"&amp;AI$2,データシート1!$A$1:$BT$1,0),0)</f>
        <v>898</v>
      </c>
      <c r="AJ16" s="78">
        <f>VLOOKUP(年度マスタ!$K$4&amp;"_"&amp;$AG16,データシート1!$A:$BT,MATCH("ab_"&amp;AJ$2,データシート1!$A$1:$BT$1,0),0)</f>
        <v>233</v>
      </c>
      <c r="AK16" s="78">
        <f>VLOOKUP(年度マスタ!$K$4&amp;"_"&amp;$AG16,データシート1!$A:$BT,MATCH("ab_"&amp;AK$2,データシート1!$A$1:$BT$1,0),0)</f>
        <v>5363</v>
      </c>
      <c r="AL16" s="78">
        <f>VLOOKUP(年度マスタ!$K$4&amp;"_"&amp;$AG16,データシート1!$A:$BT,MATCH("ab_"&amp;AL$2,データシート1!$A$1:$BT$1,0),0)</f>
        <v>9672</v>
      </c>
      <c r="AM16" s="78">
        <f>VLOOKUP(年度マスタ!$K$4&amp;"_"&amp;$AG16,データシート1!$A:$BT,MATCH("ab_"&amp;AM$2,データシート1!$A$1:$BT$1,0),0)</f>
        <v>15484</v>
      </c>
      <c r="AN16" s="78">
        <f>VLOOKUP(年度マスタ!$K$4&amp;"_"&amp;$AG16,データシート1!$A:$BT,MATCH("ab_"&amp;AN$2,データシート1!$A$1:$BT$1,0),0)</f>
        <v>5844</v>
      </c>
      <c r="AO16" s="78">
        <f>VLOOKUP(年度マスタ!$K$4&amp;"_"&amp;$AG16,データシート1!$A:$BT,MATCH("ab_"&amp;AO$2,データシート1!$A$1:$BT$1,0),0)</f>
        <v>23861</v>
      </c>
      <c r="AP16" s="78">
        <f>VLOOKUP(年度マスタ!$K$4&amp;"_"&amp;$AG16,データシート1!$A:$BT,MATCH("ab_"&amp;AP$2,データシート1!$A$1:$BT$1,0),0)</f>
        <v>0</v>
      </c>
      <c r="AQ16" s="954">
        <f>VLOOKUP(年度マスタ!$K$4&amp;"_"&amp;$AG16,データシート1!$A:$BT,MATCH("ab_"&amp;AQ$2,データシート1!$A$1:$BT$1,0),0)</f>
        <v>2.6014439582256261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465.66840000000002</v>
      </c>
      <c r="AI17" s="151">
        <f>VLOOKUP(年度マスタ!$K$4&amp;"_"&amp;$AG17,データシート1!$A:$BT,MATCH("ab_"&amp;AI$2,データシート1!$A$1:$BT$1,0),0)</f>
        <v>898</v>
      </c>
      <c r="AJ17" s="151">
        <f>VLOOKUP(年度マスタ!$K$4&amp;"_"&amp;$AG17,データシート1!$A:$BT,MATCH("ab_"&amp;AJ$2,データシート1!$A$1:$BT$1,0),0)</f>
        <v>233</v>
      </c>
      <c r="AK17" s="151">
        <f>VLOOKUP(年度マスタ!$K$4&amp;"_"&amp;$AG17,データシート1!$A:$BT,MATCH("ab_"&amp;AK$2,データシート1!$A$1:$BT$1,0),0)</f>
        <v>5363</v>
      </c>
      <c r="AL17" s="151">
        <f>VLOOKUP(年度マスタ!$K$4&amp;"_"&amp;$AG17,データシート1!$A:$BT,MATCH("ab_"&amp;AL$2,データシート1!$A$1:$BT$1,0),0)</f>
        <v>9757</v>
      </c>
      <c r="AM17" s="151">
        <f>VLOOKUP(年度マスタ!$K$4&amp;"_"&amp;$AG17,データシート1!$A:$BT,MATCH("ab_"&amp;AM$2,データシート1!$A$1:$BT$1,0),0)</f>
        <v>16172</v>
      </c>
      <c r="AN17" s="151">
        <f>VLOOKUP(年度マスタ!$K$4&amp;"_"&amp;$AG17,データシート1!$A:$BT,MATCH("ab_"&amp;AN$2,データシート1!$A$1:$BT$1,0),0)</f>
        <v>6031</v>
      </c>
      <c r="AO17" s="151">
        <f>VLOOKUP(年度マスタ!$K$4&amp;"_"&amp;$AG17,データシート1!$A:$BT,MATCH("ab_"&amp;AO$2,データシート1!$A$1:$BT$1,0),0)</f>
        <v>23587</v>
      </c>
      <c r="AP17" s="151">
        <f>VLOOKUP(年度マスタ!$K$4&amp;"_"&amp;$AG17,データシート1!$A:$BT,MATCH("ab_"&amp;AP$2,データシート1!$A$1:$BT$1,0),0)</f>
        <v>0</v>
      </c>
      <c r="AQ17" s="955">
        <f>VLOOKUP(年度マスタ!$K$4&amp;"_"&amp;$AG17,データシート1!$A:$BT,MATCH("ab_"&amp;AQ$2,データシート1!$A$1:$BT$1,0),0)</f>
        <v>2.438432750517745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504.6995</v>
      </c>
      <c r="AI18" s="78">
        <f>VLOOKUP(年度マスタ!$K$4&amp;"_"&amp;$AG18,データシート1!$A:$BT,MATCH("ab_"&amp;AI$2,データシート1!$A$1:$BT$1,0),0)</f>
        <v>810</v>
      </c>
      <c r="AJ18" s="78">
        <f>VLOOKUP(年度マスタ!$K$4&amp;"_"&amp;$AG18,データシート1!$A:$BT,MATCH("ab_"&amp;AJ$2,データシート1!$A$1:$BT$1,0),0)</f>
        <v>309</v>
      </c>
      <c r="AK18" s="78">
        <f>VLOOKUP(年度マスタ!$K$4&amp;"_"&amp;$AG18,データシート1!$A:$BT,MATCH("ab_"&amp;AK$2,データシート1!$A$1:$BT$1,0),0)</f>
        <v>5096</v>
      </c>
      <c r="AL18" s="78">
        <f>VLOOKUP(年度マスタ!$K$4&amp;"_"&amp;$AG18,データシート1!$A:$BT,MATCH("ab_"&amp;AL$2,データシート1!$A$1:$BT$1,0),0)</f>
        <v>9865</v>
      </c>
      <c r="AM18" s="78">
        <f>VLOOKUP(年度マスタ!$K$4&amp;"_"&amp;$AG18,データシート1!$A:$BT,MATCH("ab_"&amp;AM$2,データシート1!$A$1:$BT$1,0),0)</f>
        <v>15527</v>
      </c>
      <c r="AN18" s="78">
        <f>VLOOKUP(年度マスタ!$K$4&amp;"_"&amp;$AG18,データシート1!$A:$BT,MATCH("ab_"&amp;AN$2,データシート1!$A$1:$BT$1,0),0)</f>
        <v>5733</v>
      </c>
      <c r="AO18" s="78">
        <f>VLOOKUP(年度マスタ!$K$4&amp;"_"&amp;$AG18,データシート1!$A:$BT,MATCH("ab_"&amp;AO$2,データシート1!$A$1:$BT$1,0),0)</f>
        <v>23368</v>
      </c>
      <c r="AP18" s="78">
        <f>VLOOKUP(年度マスタ!$K$4&amp;"_"&amp;$AG18,データシート1!$A:$BT,MATCH("ab_"&amp;AP$2,データシート1!$A$1:$BT$1,0),0)</f>
        <v>0</v>
      </c>
      <c r="AQ18" s="954">
        <f>VLOOKUP(年度マスタ!$K$4&amp;"_"&amp;$AG18,データシート1!$A:$BT,MATCH("ab_"&amp;AQ$2,データシート1!$A$1:$BT$1,0),0)</f>
        <v>2.5799266768803588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460.92360000000002</v>
      </c>
      <c r="AI19" s="78">
        <f>VLOOKUP(年度マスタ!$K$4&amp;"_"&amp;$AG19,データシート1!$A:$BT,MATCH("ab_"&amp;AI$2,データシート1!$A$1:$BT$1,0),0)</f>
        <v>810</v>
      </c>
      <c r="AJ19" s="78">
        <f>VLOOKUP(年度マスタ!$K$4&amp;"_"&amp;$AG19,データシート1!$A:$BT,MATCH("ab_"&amp;AJ$2,データシート1!$A$1:$BT$1,0),0)</f>
        <v>309</v>
      </c>
      <c r="AK19" s="78">
        <f>VLOOKUP(年度マスタ!$K$4&amp;"_"&amp;$AG19,データシート1!$A:$BT,MATCH("ab_"&amp;AK$2,データシート1!$A$1:$BT$1,0),0)</f>
        <v>5096</v>
      </c>
      <c r="AL19" s="78">
        <f>VLOOKUP(年度マスタ!$K$4&amp;"_"&amp;$AG19,データシート1!$A:$BT,MATCH("ab_"&amp;AL$2,データシート1!$A$1:$BT$1,0),0)</f>
        <v>9847</v>
      </c>
      <c r="AM19" s="78">
        <f>VLOOKUP(年度マスタ!$K$4&amp;"_"&amp;$AG19,データシート1!$A:$BT,MATCH("ab_"&amp;AM$2,データシート1!$A$1:$BT$1,0),0)</f>
        <v>15485</v>
      </c>
      <c r="AN19" s="78">
        <f>VLOOKUP(年度マスタ!$K$4&amp;"_"&amp;$AG19,データシート1!$A:$BT,MATCH("ab_"&amp;AN$2,データシート1!$A$1:$BT$1,0),0)</f>
        <v>5744</v>
      </c>
      <c r="AO19" s="78">
        <f>VLOOKUP(年度マスタ!$K$4&amp;"_"&amp;$AG19,データシート1!$A:$BT,MATCH("ab_"&amp;AO$2,データシート1!$A$1:$BT$1,0),0)</f>
        <v>23041</v>
      </c>
      <c r="AP19" s="78">
        <f>VLOOKUP(年度マスタ!$K$4&amp;"_"&amp;$AG19,データシート1!$A:$BT,MATCH("ab_"&amp;AP$2,データシート1!$A$1:$BT$1,0),0)</f>
        <v>0</v>
      </c>
      <c r="AQ19" s="954">
        <f>VLOOKUP(年度マスタ!$K$4&amp;"_"&amp;$AG19,データシート1!$A:$BT,MATCH("ab_"&amp;AQ$2,データシート1!$A$1:$BT$1,0),0)</f>
        <v>3.2510841025056001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561.85630000000003</v>
      </c>
      <c r="AI20" s="78">
        <f>VLOOKUP(年度マスタ!$K$4&amp;"_"&amp;$AG20,データシート1!$A:$BT,MATCH("ab_"&amp;AI$2,データシート1!$A$1:$BT$1,0),0)</f>
        <v>810</v>
      </c>
      <c r="AJ20" s="78">
        <f>VLOOKUP(年度マスタ!$K$4&amp;"_"&amp;$AG20,データシート1!$A:$BT,MATCH("ab_"&amp;AJ$2,データシート1!$A$1:$BT$1,0),0)</f>
        <v>309</v>
      </c>
      <c r="AK20" s="78">
        <f>VLOOKUP(年度マスタ!$K$4&amp;"_"&amp;$AG20,データシート1!$A:$BT,MATCH("ab_"&amp;AK$2,データシート1!$A$1:$BT$1,0),0)</f>
        <v>5096</v>
      </c>
      <c r="AL20" s="78">
        <f>VLOOKUP(年度マスタ!$K$4&amp;"_"&amp;$AG20,データシート1!$A:$BT,MATCH("ab_"&amp;AL$2,データシート1!$A$1:$BT$1,0),0)</f>
        <v>9895</v>
      </c>
      <c r="AM20" s="78">
        <f>VLOOKUP(年度マスタ!$K$4&amp;"_"&amp;$AG20,データシート1!$A:$BT,MATCH("ab_"&amp;AM$2,データシート1!$A$1:$BT$1,0),0)</f>
        <v>15366</v>
      </c>
      <c r="AN20" s="78">
        <f>VLOOKUP(年度マスタ!$K$4&amp;"_"&amp;$AG20,データシート1!$A:$BT,MATCH("ab_"&amp;AN$2,データシート1!$A$1:$BT$1,0),0)</f>
        <v>5716</v>
      </c>
      <c r="AO20" s="78">
        <f>VLOOKUP(年度マスタ!$K$4&amp;"_"&amp;$AG20,データシート1!$A:$BT,MATCH("ab_"&amp;AO$2,データシート1!$A$1:$BT$1,0),0)</f>
        <v>22697</v>
      </c>
      <c r="AP20" s="78">
        <f>VLOOKUP(年度マスタ!$K$4&amp;"_"&amp;$AG20,データシート1!$A:$BT,MATCH("ab_"&amp;AP$2,データシート1!$A$1:$BT$1,0),0)</f>
        <v>0</v>
      </c>
      <c r="AQ20" s="954">
        <f>VLOOKUP(年度マスタ!$K$4&amp;"_"&amp;$AG20,データシート1!$A:$BT,MATCH("ab_"&amp;AQ$2,データシート1!$A$1:$BT$1,0),0)</f>
        <v>2.9021402121012878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横芝光町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3.444</v>
      </c>
      <c r="BE13" s="70" t="str">
        <f>年度マスタ!K4</f>
        <v>12410</v>
      </c>
      <c r="BF13" s="70" t="str">
        <f>年度マスタ!K4</f>
        <v>12410</v>
      </c>
      <c r="BG13" s="70" t="str">
        <f>年度マスタ!K4</f>
        <v>12410</v>
      </c>
      <c r="BH13" s="278" t="s">
        <v>195</v>
      </c>
      <c r="BI13" s="278" t="s">
        <v>195</v>
      </c>
      <c r="BJ13" s="278" t="s">
        <v>195</v>
      </c>
      <c r="BK13" s="278" t="str">
        <f>年度マスタ!K4</f>
        <v>12410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横芝光町</v>
      </c>
      <c r="BF14" s="70" t="str">
        <f>AP2</f>
        <v>横芝光町</v>
      </c>
      <c r="BG14" s="70" t="str">
        <f>AP2</f>
        <v>横芝光町</v>
      </c>
      <c r="BH14" s="70" t="s">
        <v>205</v>
      </c>
      <c r="BI14" s="70" t="s">
        <v>205</v>
      </c>
      <c r="BJ14" s="70" t="s">
        <v>205</v>
      </c>
      <c r="BK14" s="70" t="str">
        <f>AP2</f>
        <v>横芝光町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3.444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4.9020000000000001</v>
      </c>
      <c r="AY17" s="165">
        <f>AX17</f>
        <v>4.9020000000000001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7.5600000000000005</v>
      </c>
      <c r="G21" s="877">
        <f t="shared" ref="G21:O21" si="5">SUM(G22,G26,G27,G28)</f>
        <v>9.5749999999999993</v>
      </c>
      <c r="H21" s="877">
        <f t="shared" si="5"/>
        <v>11.026</v>
      </c>
      <c r="I21" s="877">
        <f t="shared" si="5"/>
        <v>10.705</v>
      </c>
      <c r="J21" s="877">
        <f t="shared" si="5"/>
        <v>9.8960000000000008</v>
      </c>
      <c r="K21" s="877">
        <f t="shared" si="5"/>
        <v>10.236000000000001</v>
      </c>
      <c r="L21" s="877">
        <f t="shared" si="5"/>
        <v>10.364000000000001</v>
      </c>
      <c r="M21" s="877">
        <f t="shared" si="5"/>
        <v>9.766</v>
      </c>
      <c r="N21" s="877">
        <f t="shared" si="5"/>
        <v>9.0069999999999997</v>
      </c>
      <c r="O21" s="877">
        <f t="shared" si="5"/>
        <v>7.5449999999999999</v>
      </c>
      <c r="P21" s="878">
        <f>SUM(P22,P26,P27,P28)</f>
        <v>8.3460000000000001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3.3730000000000002</v>
      </c>
      <c r="G22" s="879">
        <f t="shared" ref="G22:P22" si="6">SUM(G23:G25)</f>
        <v>4.5609999999999999</v>
      </c>
      <c r="H22" s="879">
        <f t="shared" si="6"/>
        <v>5.2140000000000004</v>
      </c>
      <c r="I22" s="879">
        <f t="shared" si="6"/>
        <v>4.5369999999999999</v>
      </c>
      <c r="J22" s="879">
        <f t="shared" si="6"/>
        <v>4.1849999999999996</v>
      </c>
      <c r="K22" s="879">
        <f t="shared" si="6"/>
        <v>4.4169999999999998</v>
      </c>
      <c r="L22" s="879">
        <f t="shared" si="6"/>
        <v>4.5940000000000003</v>
      </c>
      <c r="M22" s="879">
        <f t="shared" si="6"/>
        <v>3.9870000000000001</v>
      </c>
      <c r="N22" s="879">
        <f t="shared" si="6"/>
        <v>3.64</v>
      </c>
      <c r="O22" s="879">
        <f t="shared" si="6"/>
        <v>2.72</v>
      </c>
      <c r="P22" s="880">
        <f t="shared" si="6"/>
        <v>3.444</v>
      </c>
      <c r="Z22" s="273"/>
      <c r="AB22" s="272"/>
      <c r="AC22" s="521" t="s">
        <v>286</v>
      </c>
      <c r="AP22" s="16" t="s">
        <v>287</v>
      </c>
      <c r="AQ22" s="273"/>
      <c r="AV22" s="70" t="str">
        <f>AW22</f>
        <v>エネルギー起源CO2</v>
      </c>
      <c r="AW22" s="70" t="str">
        <f>D56</f>
        <v>エネルギー起源CO2</v>
      </c>
      <c r="AX22" s="165">
        <f>P56</f>
        <v>8.3460000000000001</v>
      </c>
      <c r="AY22" s="165">
        <f>AX22</f>
        <v>8.3460000000000001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163.63552005840651</v>
      </c>
      <c r="AG24" s="877">
        <f t="shared" ref="AG24:AP24" si="11">AG25+AG29</f>
        <v>174.27767059961297</v>
      </c>
      <c r="AH24" s="877">
        <f t="shared" si="11"/>
        <v>189.58432224137226</v>
      </c>
      <c r="AI24" s="877">
        <f t="shared" si="11"/>
        <v>198.00826453986303</v>
      </c>
      <c r="AJ24" s="877">
        <f t="shared" si="11"/>
        <v>181.57300907189992</v>
      </c>
      <c r="AK24" s="877">
        <f t="shared" si="11"/>
        <v>201.9953603682772</v>
      </c>
      <c r="AL24" s="877">
        <f t="shared" si="11"/>
        <v>205.48430004909619</v>
      </c>
      <c r="AM24" s="877">
        <f t="shared" si="11"/>
        <v>187.07612667397396</v>
      </c>
      <c r="AN24" s="877">
        <f t="shared" si="11"/>
        <v>183.13481727038712</v>
      </c>
      <c r="AO24" s="877">
        <f t="shared" si="11"/>
        <v>187.31047326440722</v>
      </c>
      <c r="AP24" s="878">
        <f t="shared" si="11"/>
        <v>179.88026997686271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3.3730000000000002</v>
      </c>
      <c r="G25" s="881">
        <f>IFERROR(VLOOKUP(年度マスタ!$K$4&amp;"_"&amp;G$20,データシート1!$A:$BU,MATCH("ba_"&amp;$E25,データシート1!$A$1:$BU$1,0),0),0)</f>
        <v>4.5609999999999999</v>
      </c>
      <c r="H25" s="881">
        <f>IFERROR(VLOOKUP(年度マスタ!$K$4&amp;"_"&amp;H$20,データシート1!$A:$BU,MATCH("ba_"&amp;$E25,データシート1!$A$1:$BU$1,0),0),0)</f>
        <v>5.2140000000000004</v>
      </c>
      <c r="I25" s="881">
        <f>IFERROR(VLOOKUP(年度マスタ!$K$4&amp;"_"&amp;I$20,データシート1!$A:$BU,MATCH("ba_"&amp;$E25,データシート1!$A$1:$BU$1,0),0),0)</f>
        <v>4.5369999999999999</v>
      </c>
      <c r="J25" s="881">
        <f>IFERROR(VLOOKUP(年度マスタ!$K$4&amp;"_"&amp;J$20,データシート1!$A:$BU,MATCH("ba_"&amp;$E25,データシート1!$A$1:$BU$1,0),0),0)</f>
        <v>4.1849999999999996</v>
      </c>
      <c r="K25" s="881">
        <f>IFERROR(VLOOKUP(年度マスタ!$K$4&amp;"_"&amp;K$20,データシート1!$A:$BU,MATCH("ba_"&amp;$E25,データシート1!$A$1:$BU$1,0),0),0)</f>
        <v>4.4169999999999998</v>
      </c>
      <c r="L25" s="881">
        <f>IFERROR(VLOOKUP(年度マスタ!$K$4&amp;"_"&amp;L$20,データシート1!$A:$BU,MATCH("ba_"&amp;$E25,データシート1!$A$1:$BU$1,0),0),0)</f>
        <v>4.5940000000000003</v>
      </c>
      <c r="M25" s="881">
        <f>IFERROR(VLOOKUP(年度マスタ!$K$4&amp;"_"&amp;M$20,データシート1!$A:$BU,MATCH("ba_"&amp;$E25,データシート1!$A$1:$BU$1,0),0),0)</f>
        <v>3.9870000000000001</v>
      </c>
      <c r="N25" s="881">
        <f>IFERROR(VLOOKUP(年度マスタ!$K$4&amp;"_"&amp;N$20,データシート1!$A:$BU,MATCH("ba_"&amp;$E25,データシート1!$A$1:$BU$1,0),0),0)</f>
        <v>3.64</v>
      </c>
      <c r="O25" s="881">
        <f>IFERROR(VLOOKUP(年度マスタ!$K$4&amp;"_"&amp;O$20,データシート1!$A:$BU,MATCH("ba_"&amp;$E25,データシート1!$A$1:$BU$1,0),0),0)</f>
        <v>2.72</v>
      </c>
      <c r="P25" s="882">
        <f>IFERROR(VLOOKUP(年度マスタ!$K$4&amp;"_"&amp;P$20,データシート1!$A:$BU,MATCH("ba_"&amp;$E25,データシート1!$A$1:$BU$1,0),0),0)</f>
        <v>3.444</v>
      </c>
      <c r="Z25" s="273"/>
      <c r="AB25" s="272"/>
      <c r="AC25" s="522"/>
      <c r="AD25" s="408" t="s">
        <v>114</v>
      </c>
      <c r="AE25" s="409"/>
      <c r="AF25" s="879">
        <f>①CO2排出量の現状把握!Z35</f>
        <v>137.00889826702669</v>
      </c>
      <c r="AG25" s="879">
        <f>①CO2排出量の現状把握!AA35</f>
        <v>144.52234595202566</v>
      </c>
      <c r="AH25" s="879">
        <f>①CO2排出量の現状把握!AB35</f>
        <v>160.08231700227796</v>
      </c>
      <c r="AI25" s="879">
        <f>①CO2排出量の現状把握!AC35</f>
        <v>170.04229031193827</v>
      </c>
      <c r="AJ25" s="879">
        <f>①CO2排出量の現状把握!AD35</f>
        <v>153.16058437907526</v>
      </c>
      <c r="AK25" s="879">
        <f>①CO2排出量の現状把握!AE35</f>
        <v>177.55998078136375</v>
      </c>
      <c r="AL25" s="879">
        <f>①CO2排出量の現状把握!AF35</f>
        <v>180.69178983715165</v>
      </c>
      <c r="AM25" s="879">
        <f>①CO2排出量の現状把握!AG35</f>
        <v>161.78139537082828</v>
      </c>
      <c r="AN25" s="879">
        <f>①CO2排出量の現状把握!AH35</f>
        <v>160.04415904849816</v>
      </c>
      <c r="AO25" s="879">
        <f>①CO2排出量の現状把握!AI35</f>
        <v>166.40037418838742</v>
      </c>
      <c r="AP25" s="880">
        <f>①CO2排出量の現状把握!AJ35</f>
        <v>156.82407225635944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4.1870000000000003</v>
      </c>
      <c r="G26" s="879">
        <f>IFERROR(VLOOKUP(年度マスタ!$K$4&amp;"_"&amp;G$20,データシート1!$A:$BU,MATCH("ba_"&amp;$D26,データシート1!$A$1:$BU$1,0),0),0)</f>
        <v>5.0140000000000002</v>
      </c>
      <c r="H26" s="879">
        <f>IFERROR(VLOOKUP(年度マスタ!$K$4&amp;"_"&amp;H$20,データシート1!$A:$BU,MATCH("ba_"&amp;$D26,データシート1!$A$1:$BU$1,0),0),0)</f>
        <v>5.8120000000000003</v>
      </c>
      <c r="I26" s="879">
        <f>IFERROR(VLOOKUP(年度マスタ!$K$4&amp;"_"&amp;I$20,データシート1!$A:$BU,MATCH("ba_"&amp;$D26,データシート1!$A$1:$BU$1,0),0),0)</f>
        <v>6.1680000000000001</v>
      </c>
      <c r="J26" s="879">
        <f>IFERROR(VLOOKUP(年度マスタ!$K$4&amp;"_"&amp;J$20,データシート1!$A:$BU,MATCH("ba_"&amp;$D26,データシート1!$A$1:$BU$1,0),0),0)</f>
        <v>5.7110000000000003</v>
      </c>
      <c r="K26" s="879">
        <f>IFERROR(VLOOKUP(年度マスタ!$K$4&amp;"_"&amp;K$20,データシート1!$A:$BU,MATCH("ba_"&amp;$D26,データシート1!$A$1:$BU$1,0),0),0)</f>
        <v>5.819</v>
      </c>
      <c r="L26" s="879">
        <f>IFERROR(VLOOKUP(年度マスタ!$K$4&amp;"_"&amp;L$20,データシート1!$A:$BU,MATCH("ba_"&amp;$D26,データシート1!$A$1:$BU$1,0),0),0)</f>
        <v>5.77</v>
      </c>
      <c r="M26" s="879">
        <f>IFERROR(VLOOKUP(年度マスタ!$K$4&amp;"_"&amp;M$20,データシート1!$A:$BU,MATCH("ba_"&amp;$D26,データシート1!$A$1:$BU$1,0),0),0)</f>
        <v>5.7789999999999999</v>
      </c>
      <c r="N26" s="879">
        <f>IFERROR(VLOOKUP(年度マスタ!$K$4&amp;"_"&amp;N$20,データシート1!$A:$BU,MATCH("ba_"&amp;$D26,データシート1!$A$1:$BU$1,0),0),0)</f>
        <v>5.367</v>
      </c>
      <c r="O26" s="879">
        <f>IFERROR(VLOOKUP(年度マスタ!$K$4&amp;"_"&amp;O$20,データシート1!$A:$BU,MATCH("ba_"&amp;$D26,データシート1!$A$1:$BU$1,0),0),0)</f>
        <v>4.8250000000000002</v>
      </c>
      <c r="P26" s="880">
        <f>IFERROR(VLOOKUP(年度マスタ!$K$4&amp;"_"&amp;P$20,データシート1!$A:$BU,MATCH("ba_"&amp;$D26,データシート1!$A$1:$BU$1,0),0),0)</f>
        <v>4.9020000000000001</v>
      </c>
      <c r="Z26" s="273"/>
      <c r="AB26" s="272"/>
      <c r="AC26" s="522"/>
      <c r="AD26" s="410"/>
      <c r="AE26" s="409" t="s">
        <v>184</v>
      </c>
      <c r="AF26" s="881">
        <f>①CO2排出量の現状把握!Z36</f>
        <v>128.1937383888818</v>
      </c>
      <c r="AG26" s="881">
        <f>①CO2排出量の現状把握!AA36</f>
        <v>135.70601952670131</v>
      </c>
      <c r="AH26" s="881">
        <f>①CO2排出量の現状把握!AB36</f>
        <v>151.574942513846</v>
      </c>
      <c r="AI26" s="881">
        <f>①CO2排出量の現状把握!AC36</f>
        <v>154.54280120227779</v>
      </c>
      <c r="AJ26" s="881">
        <f>①CO2排出量の現状把握!AD36</f>
        <v>137.00275404108791</v>
      </c>
      <c r="AK26" s="881">
        <f>①CO2排出量の現状把握!AE36</f>
        <v>159.19088553538251</v>
      </c>
      <c r="AL26" s="881">
        <f>①CO2排出量の現状把握!AF36</f>
        <v>163.67037588980736</v>
      </c>
      <c r="AM26" s="881">
        <f>①CO2排出量の現状把握!AG36</f>
        <v>145.84440591486256</v>
      </c>
      <c r="AN26" s="881">
        <f>①CO2排出量の現状把握!AH36</f>
        <v>144.16313864040967</v>
      </c>
      <c r="AO26" s="881">
        <f>①CO2排出量の現状把握!AI36</f>
        <v>147.0911979346229</v>
      </c>
      <c r="AP26" s="882">
        <f>①CO2排出量の現状把握!AJ36</f>
        <v>138.61485245501166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2.8783547858435261</v>
      </c>
      <c r="AG27" s="881">
        <f>①CO2排出量の現状把握!AA37</f>
        <v>2.8558290729398168</v>
      </c>
      <c r="AH27" s="881">
        <f>①CO2排出量の現状把握!AB37</f>
        <v>2.5453635500857308</v>
      </c>
      <c r="AI27" s="881">
        <f>①CO2排出量の現状把握!AC37</f>
        <v>2.1470516951555889</v>
      </c>
      <c r="AJ27" s="881">
        <f>①CO2排出量の現状把握!AD37</f>
        <v>2.1322007670570322</v>
      </c>
      <c r="AK27" s="881">
        <f>①CO2排出量の現状把握!AE37</f>
        <v>2.0548126686078372</v>
      </c>
      <c r="AL27" s="881">
        <f>①CO2排出量の現状把握!AF37</f>
        <v>2.0568112755956216</v>
      </c>
      <c r="AM27" s="881">
        <f>①CO2排出量の現状把握!AG37</f>
        <v>1.9421572205972293</v>
      </c>
      <c r="AN27" s="881">
        <f>①CO2排出量の現状把握!AH37</f>
        <v>1.7698619974906502</v>
      </c>
      <c r="AO27" s="881">
        <f>①CO2排出量の現状把握!AI37</f>
        <v>1.7009346158985905</v>
      </c>
      <c r="AP27" s="882">
        <f>①CO2排出量の現状把握!AJ37</f>
        <v>1.850754972196079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5.9368050923013698</v>
      </c>
      <c r="AG28" s="881">
        <f>①CO2排出量の現状把握!AA38</f>
        <v>5.9604973523845111</v>
      </c>
      <c r="AH28" s="881">
        <f>①CO2排出量の現状把握!AB38</f>
        <v>5.9620109383462214</v>
      </c>
      <c r="AI28" s="881">
        <f>①CO2排出量の現状把握!AC38</f>
        <v>13.352437414504889</v>
      </c>
      <c r="AJ28" s="881">
        <f>①CO2排出量の現状把握!AD38</f>
        <v>14.02562957093032</v>
      </c>
      <c r="AK28" s="881">
        <f>①CO2排出量の現状把握!AE38</f>
        <v>16.314282577373408</v>
      </c>
      <c r="AL28" s="881">
        <f>①CO2排出量の現状把握!AF38</f>
        <v>14.964602671748661</v>
      </c>
      <c r="AM28" s="881">
        <f>①CO2排出量の現状把握!AG38</f>
        <v>13.994832235368474</v>
      </c>
      <c r="AN28" s="881">
        <f>①CO2排出量の現状把握!AH38</f>
        <v>14.111158410597856</v>
      </c>
      <c r="AO28" s="881">
        <f>①CO2排出量の現状把握!AI38</f>
        <v>17.608241637865909</v>
      </c>
      <c r="AP28" s="882">
        <f>①CO2排出量の現状把握!AJ38</f>
        <v>16.358464829151693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26.626621791379819</v>
      </c>
      <c r="AG29" s="883">
        <f>①CO2排出量の現状把握!AA39</f>
        <v>29.755324647587301</v>
      </c>
      <c r="AH29" s="883">
        <f>①CO2排出量の現状把握!AB39</f>
        <v>29.502005239094299</v>
      </c>
      <c r="AI29" s="883">
        <f>①CO2排出量の現状把握!AC39</f>
        <v>27.96597422792475</v>
      </c>
      <c r="AJ29" s="883">
        <f>①CO2排出量の現状把握!AD39</f>
        <v>28.412424692824668</v>
      </c>
      <c r="AK29" s="883">
        <f>①CO2排出量の現状把握!AE39</f>
        <v>24.43537958691347</v>
      </c>
      <c r="AL29" s="883">
        <f>①CO2排出量の現状把握!AF39</f>
        <v>24.792510211944546</v>
      </c>
      <c r="AM29" s="883">
        <f>①CO2排出量の現状把握!AG39</f>
        <v>25.294731303145685</v>
      </c>
      <c r="AN29" s="883">
        <f>①CO2排出量の現状把握!AH39</f>
        <v>23.090658221888948</v>
      </c>
      <c r="AO29" s="883">
        <f>①CO2排出量の現状把握!AI39</f>
        <v>20.91009907601979</v>
      </c>
      <c r="AP29" s="884">
        <f>①CO2排出量の現状把握!AJ39</f>
        <v>23.056197720503256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4.6200238171404388E-2</v>
      </c>
      <c r="AG32" s="461">
        <f t="shared" si="16"/>
        <v>5.4941060246310541E-2</v>
      </c>
      <c r="AH32" s="461">
        <f t="shared" si="16"/>
        <v>5.8158817510036903E-2</v>
      </c>
      <c r="AI32" s="461">
        <f t="shared" si="16"/>
        <v>5.4063399953918935E-2</v>
      </c>
      <c r="AJ32" s="461">
        <f t="shared" si="16"/>
        <v>5.4501492543318195E-2</v>
      </c>
      <c r="AK32" s="461">
        <f t="shared" si="16"/>
        <v>5.0674431241082778E-2</v>
      </c>
      <c r="AL32" s="461">
        <f t="shared" si="16"/>
        <v>5.0436943345665529E-2</v>
      </c>
      <c r="AM32" s="461">
        <f t="shared" si="16"/>
        <v>5.2203347234249992E-2</v>
      </c>
      <c r="AN32" s="461">
        <f t="shared" si="16"/>
        <v>4.9182346285915293E-2</v>
      </c>
      <c r="AO32" s="461">
        <f t="shared" si="16"/>
        <v>4.0280716120713059E-2</v>
      </c>
      <c r="AP32" s="461">
        <f t="shared" si="16"/>
        <v>4.6397528762178938E-2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2.461883894158548E-2</v>
      </c>
      <c r="AG33" s="458">
        <f t="shared" ref="AG33:AP33" si="17">IFERROR(IF(G22/AG25&gt;1,1,G22/AG25),0)</f>
        <v>3.1559133433344821E-2</v>
      </c>
      <c r="AH33" s="458">
        <f t="shared" si="17"/>
        <v>3.2570742962983262E-2</v>
      </c>
      <c r="AI33" s="458">
        <f t="shared" si="17"/>
        <v>2.6681597805328243E-2</v>
      </c>
      <c r="AJ33" s="458">
        <f t="shared" si="17"/>
        <v>2.7324262420167108E-2</v>
      </c>
      <c r="AK33" s="458">
        <f t="shared" si="17"/>
        <v>2.4876100912844867E-2</v>
      </c>
      <c r="AL33" s="458">
        <f t="shared" si="17"/>
        <v>2.5424508795559221E-2</v>
      </c>
      <c r="AM33" s="458">
        <f t="shared" si="17"/>
        <v>2.4644366497526937E-2</v>
      </c>
      <c r="AN33" s="458">
        <f>IFERROR(IF(N22/AN25&gt;1,1,N22/AN25),0)</f>
        <v>2.2743722867742844E-2</v>
      </c>
      <c r="AO33" s="458">
        <f t="shared" si="17"/>
        <v>1.6346117088177924E-2</v>
      </c>
      <c r="AP33" s="458">
        <f t="shared" si="17"/>
        <v>2.1960914229864612E-2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0.5681507052293131</v>
      </c>
      <c r="AG36" s="459">
        <f t="shared" si="18"/>
        <v>0.76520460128639456</v>
      </c>
      <c r="AH36" s="459">
        <f t="shared" si="18"/>
        <v>0.87453714089399026</v>
      </c>
      <c r="AI36" s="459">
        <f t="shared" si="18"/>
        <v>0.33978814947085317</v>
      </c>
      <c r="AJ36" s="459">
        <f t="shared" si="18"/>
        <v>0.29838232778326601</v>
      </c>
      <c r="AK36" s="459">
        <f t="shared" si="18"/>
        <v>0.27074436028992299</v>
      </c>
      <c r="AL36" s="459">
        <f t="shared" si="18"/>
        <v>0.30699111100844062</v>
      </c>
      <c r="AM36" s="459">
        <f t="shared" si="18"/>
        <v>0.28489087492766396</v>
      </c>
      <c r="AN36" s="459">
        <f t="shared" si="18"/>
        <v>0.25795189126827911</v>
      </c>
      <c r="AO36" s="459">
        <f t="shared" si="18"/>
        <v>0.15447311866454258</v>
      </c>
      <c r="AP36" s="459">
        <f t="shared" si="18"/>
        <v>0.21053320320514432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0.15724863757803148</v>
      </c>
      <c r="AG37" s="460">
        <f t="shared" ref="AG37:AP37" si="21">IFERROR(IF(G26/AG29&gt;1,1,G26/AG29),0)</f>
        <v>0.16850765566782544</v>
      </c>
      <c r="AH37" s="460">
        <f t="shared" si="21"/>
        <v>0.19700355799199318</v>
      </c>
      <c r="AI37" s="460">
        <f t="shared" si="21"/>
        <v>0.22055373253691596</v>
      </c>
      <c r="AJ37" s="460">
        <f t="shared" si="21"/>
        <v>0.20100361238941594</v>
      </c>
      <c r="AK37" s="460">
        <f t="shared" si="21"/>
        <v>0.23813831003944805</v>
      </c>
      <c r="AL37" s="460">
        <f t="shared" si="21"/>
        <v>0.23273157702361766</v>
      </c>
      <c r="AM37" s="460">
        <f t="shared" si="21"/>
        <v>0.22846655023693871</v>
      </c>
      <c r="AN37" s="460">
        <f t="shared" si="21"/>
        <v>0.23243165909026861</v>
      </c>
      <c r="AO37" s="460">
        <f t="shared" si="21"/>
        <v>0.23074974357885408</v>
      </c>
      <c r="AP37" s="460">
        <f t="shared" si="21"/>
        <v>0.21261094563050106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4.9020000000000001</v>
      </c>
      <c r="BG40" s="952">
        <f t="shared" ref="BG40:BG51" si="22">BF40/BE40</f>
        <v>4.9020000000000001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0.49600282651047878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7.56</v>
      </c>
      <c r="G55" s="885">
        <f t="shared" ref="G55:P55" si="32">SUM(G56,G57,G60,G61,G62,G63,G64,G65,)</f>
        <v>9.5749999999999993</v>
      </c>
      <c r="H55" s="885">
        <f t="shared" si="32"/>
        <v>11.026</v>
      </c>
      <c r="I55" s="885">
        <f t="shared" si="32"/>
        <v>10.705</v>
      </c>
      <c r="J55" s="885">
        <f t="shared" si="32"/>
        <v>9.8960000000000008</v>
      </c>
      <c r="K55" s="885">
        <f t="shared" si="32"/>
        <v>10.236000000000001</v>
      </c>
      <c r="L55" s="885">
        <f t="shared" si="32"/>
        <v>10.364000000000001</v>
      </c>
      <c r="M55" s="885">
        <f t="shared" si="32"/>
        <v>9.766</v>
      </c>
      <c r="N55" s="885">
        <f t="shared" si="32"/>
        <v>9.0069999999999997</v>
      </c>
      <c r="O55" s="885">
        <f t="shared" si="32"/>
        <v>7.5449999999999999</v>
      </c>
      <c r="P55" s="886">
        <f t="shared" si="32"/>
        <v>8.3460000000000001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7.56</v>
      </c>
      <c r="G56" s="887">
        <f>IFERROR(VLOOKUP(年度マスタ!$K$4&amp;"_"&amp;G$54,データシート1!$A:$CE,MATCH("bc_"&amp;$C56,データシート1!$A$1:$CE$1,0),0),0)</f>
        <v>9.5749999999999993</v>
      </c>
      <c r="H56" s="887">
        <f>IFERROR(VLOOKUP(年度マスタ!$K$4&amp;"_"&amp;H$54,データシート1!$A:$CE,MATCH("bc_"&amp;$C56,データシート1!$A$1:$CE$1,0),0),0)</f>
        <v>11.026</v>
      </c>
      <c r="I56" s="887">
        <f>IFERROR(VLOOKUP(年度マスタ!$K$4&amp;"_"&amp;I$54,データシート1!$A:$CE,MATCH("bc_"&amp;$C56,データシート1!$A$1:$CE$1,0),0),0)</f>
        <v>10.705</v>
      </c>
      <c r="J56" s="887">
        <f>IFERROR(VLOOKUP(年度マスタ!$K$4&amp;"_"&amp;J$54,データシート1!$A:$CE,MATCH("bc_"&amp;$C56,データシート1!$A$1:$CE$1,0),0),0)</f>
        <v>9.8960000000000008</v>
      </c>
      <c r="K56" s="887">
        <f>IFERROR(VLOOKUP(年度マスタ!$K$4&amp;"_"&amp;K$54,データシート1!$A:$CE,MATCH("bc_"&amp;$C56,データシート1!$A$1:$CE$1,0),0),0)</f>
        <v>10.236000000000001</v>
      </c>
      <c r="L56" s="887">
        <f>IFERROR(VLOOKUP(年度マスタ!$K$4&amp;"_"&amp;L$54,データシート1!$A:$CE,MATCH("bc_"&amp;$C56,データシート1!$A$1:$CE$1,0),0),0)</f>
        <v>10.364000000000001</v>
      </c>
      <c r="M56" s="887">
        <f>IFERROR(VLOOKUP(年度マスタ!$K$4&amp;"_"&amp;M$54,データシート1!$A:$CE,MATCH("bc_"&amp;$C56,データシート1!$A$1:$CE$1,0),0),0)</f>
        <v>9.766</v>
      </c>
      <c r="N56" s="887">
        <f>IFERROR(VLOOKUP(年度マスタ!$K$4&amp;"_"&amp;N$54,データシート1!$A:$CE,MATCH("bc_"&amp;$C56,データシート1!$A$1:$CE$1,0),0),0)</f>
        <v>9.0069999999999997</v>
      </c>
      <c r="O56" s="887">
        <f>IFERROR(VLOOKUP(年度マスタ!$K$4&amp;"_"&amp;O$54,データシート1!$A:$CE,MATCH("bc_"&amp;$C56,データシート1!$A$1:$CE$1,0),0),0)</f>
        <v>7.5449999999999999</v>
      </c>
      <c r="P56" s="888">
        <f>IFERROR(VLOOKUP(年度マスタ!$K$4&amp;"_"&amp;P$54,データシート1!$A:$CE,MATCH("bc_"&amp;$C56,データシート1!$A$1:$CE$1,0),0),0)</f>
        <v>8.3460000000000001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横芝光町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1137.3</v>
      </c>
      <c r="K6" s="619">
        <f>VLOOKUP(年度マスタ!$K$4&amp;"_"&amp;K$5,データシート1!$A:$BT,MATCH("cb_"&amp;$G6,データシート1!$A$1:$BT$1,0),0)</f>
        <v>1342.6</v>
      </c>
      <c r="L6" s="619">
        <f>VLOOKUP(年度マスタ!$K$4&amp;"_"&amp;L$5,データシート1!$A:$BT,MATCH("cb_"&amp;$G6,データシート1!$A$1:$BT$1,0),0)</f>
        <v>1464.3</v>
      </c>
      <c r="M6" s="619">
        <f>VLOOKUP(年度マスタ!$K$4&amp;"_"&amp;M$5,データシート1!$A:$BT,MATCH("cb_"&amp;$G6,データシート1!$A$1:$BT$1,0),0)</f>
        <v>1606.7</v>
      </c>
      <c r="N6" s="619">
        <f>VLOOKUP(年度マスタ!$K$4&amp;"_"&amp;N$5,データシート1!$A:$BT,MATCH("cb_"&amp;$G6,データシート1!$A$1:$BT$1,0),0)</f>
        <v>1836.1</v>
      </c>
      <c r="O6" s="619">
        <f>VLOOKUP(年度マスタ!$K$4&amp;"_"&amp;O$5,データシート1!$A:$BT,MATCH("cb_"&amp;$G6,データシート1!$A$1:$BT$1,0),0)</f>
        <v>1981.400000000001</v>
      </c>
      <c r="P6" s="619">
        <f>VLOOKUP(年度マスタ!$K$4&amp;"_"&amp;P$5,データシート1!$A:$BT,MATCH("cb_"&amp;$G6,データシート1!$A$1:$BT$1,0),0)</f>
        <v>2203.1000000000022</v>
      </c>
      <c r="Q6" s="619">
        <f>VLOOKUP(年度マスタ!$K$4&amp;"_"&amp;Q$5,データシート1!$A:$BT,MATCH("cb_"&amp;$G6,データシート1!$A$1:$BT$1,0),0)</f>
        <v>2433.800000000002</v>
      </c>
      <c r="R6" s="633">
        <f>VLOOKUP(年度マスタ!$K$4&amp;"_"&amp;R$5,データシート1!$A:$BT,MATCH("cb_"&amp;$G6,データシート1!$A$1:$BT$1,0),0)</f>
        <v>2664.9000000000033</v>
      </c>
      <c r="S6" s="568"/>
      <c r="T6" s="190"/>
      <c r="U6" s="581"/>
      <c r="V6" s="195"/>
      <c r="W6" s="195"/>
      <c r="X6" s="195"/>
      <c r="Y6" s="196" t="s">
        <v>372</v>
      </c>
      <c r="Z6" s="663" t="s">
        <v>373</v>
      </c>
      <c r="AA6" s="663"/>
      <c r="AB6" s="663"/>
      <c r="AC6" s="664">
        <f>SUM(AC7:AC8)</f>
        <v>1077652</v>
      </c>
      <c r="AD6" s="664">
        <f>SUM(AD7:AD8)</f>
        <v>1454446.227</v>
      </c>
      <c r="AE6" s="665">
        <f>$AD6*3600/100000000</f>
        <v>52.360064172000001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15116.2</v>
      </c>
      <c r="K7" s="617">
        <f>VLOOKUP(年度マスタ!$K$4&amp;"_"&amp;K$5,データシート1!$A:$BT,MATCH("cb_"&amp;$G7,データシート1!$A$1:$BT$1,0),0)</f>
        <v>23285.4</v>
      </c>
      <c r="L7" s="617">
        <f>VLOOKUP(年度マスタ!$K$4&amp;"_"&amp;L$5,データシート1!$A:$BT,MATCH("cb_"&amp;$G7,データシート1!$A$1:$BT$1,0),0)</f>
        <v>26271.000000000011</v>
      </c>
      <c r="M7" s="617">
        <f>VLOOKUP(年度マスタ!$K$4&amp;"_"&amp;M$5,データシート1!$A:$BT,MATCH("cb_"&amp;$G7,データシート1!$A$1:$BT$1,0),0)</f>
        <v>28065.4</v>
      </c>
      <c r="N7" s="617">
        <f>VLOOKUP(年度マスタ!$K$4&amp;"_"&amp;N$5,データシート1!$A:$BT,MATCH("cb_"&amp;$G7,データシート1!$A$1:$BT$1,0),0)</f>
        <v>29694.100000000009</v>
      </c>
      <c r="O7" s="617">
        <f>VLOOKUP(年度マスタ!$K$4&amp;"_"&amp;O$5,データシート1!$A:$BT,MATCH("cb_"&amp;$G7,データシート1!$A$1:$BT$1,0),0)</f>
        <v>30611.30000000001</v>
      </c>
      <c r="P7" s="617">
        <f>VLOOKUP(年度マスタ!$K$4&amp;"_"&amp;P$5,データシート1!$A:$BT,MATCH("cb_"&amp;$G7,データシート1!$A$1:$BT$1,0),0)</f>
        <v>31357.500000000011</v>
      </c>
      <c r="Q7" s="617">
        <f>VLOOKUP(年度マスタ!$K$4&amp;"_"&amp;Q$5,データシート1!$A:$BT,MATCH("cb_"&amp;$G7,データシート1!$A$1:$BT$1,0),0)</f>
        <v>31846.500000000015</v>
      </c>
      <c r="R7" s="634">
        <f>VLOOKUP(年度マスタ!$K$4&amp;"_"&amp;R$5,データシート1!$A:$BT,MATCH("cb_"&amp;$G7,データシート1!$A$1:$BT$1,0),0)</f>
        <v>31895.400000000012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176886</v>
      </c>
      <c r="AD7" s="1022">
        <f>VLOOKUP(年度マスタ!$K$4&amp;"_"&amp;年度マスタ!$K$9,データシート3!A:AB,MATCH("ea_"&amp;$Y7&amp;"_年間発電",データシート3!$A$1:$AB$1,0),0)/10^3</f>
        <v>239762.08799999996</v>
      </c>
      <c r="AE7" s="554">
        <f t="shared" ref="AE7:AE16" si="0">$AD7*3600/100000000</f>
        <v>8.6314351679999977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900766</v>
      </c>
      <c r="AD8" s="1022">
        <f>VLOOKUP(年度マスタ!$K$4&amp;"_"&amp;年度マスタ!$K$9,データシート3!A:AB,MATCH("ea_"&amp;$Y8&amp;"_年間発電",データシート3!$A$1:$AB$1,0),0)/10^3</f>
        <v>1214684.139</v>
      </c>
      <c r="AE8" s="554">
        <f t="shared" si="0"/>
        <v>43.728629003999998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176.119</v>
      </c>
      <c r="AE9" s="667">
        <f t="shared" si="0"/>
        <v>6.3402839999999999E-3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370</v>
      </c>
      <c r="M11" s="654">
        <f>VLOOKUP(年度マスタ!$K$4&amp;"_"&amp;M$5,データシート1!$A:$BT,MATCH("cb_"&amp;$G11,データシート1!$A$1:$BT$1,0),0)</f>
        <v>370</v>
      </c>
      <c r="N11" s="654">
        <f>VLOOKUP(年度マスタ!$K$4&amp;"_"&amp;N$5,データシート1!$A:$BT,MATCH("cb_"&amp;$G11,データシート1!$A$1:$BT$1,0),0)</f>
        <v>370</v>
      </c>
      <c r="O11" s="654">
        <f>VLOOKUP(年度マスタ!$K$4&amp;"_"&amp;O$5,データシート1!$A:$BT,MATCH("cb_"&amp;$G11,データシート1!$A$1:$BT$1,0),0)</f>
        <v>370</v>
      </c>
      <c r="P11" s="654">
        <f>VLOOKUP(年度マスタ!$K$4&amp;"_"&amp;P$5,データシート1!$A:$BT,MATCH("cb_"&amp;$G11,データシート1!$A$1:$BT$1,0),0)</f>
        <v>370</v>
      </c>
      <c r="Q11" s="654">
        <f>VLOOKUP(年度マスタ!$K$4&amp;"_"&amp;Q$5,データシート1!$A:$BT,MATCH("cb_"&amp;$G11,データシート1!$A$1:$BT$1,0),0)</f>
        <v>370</v>
      </c>
      <c r="R11" s="655">
        <f>VLOOKUP(年度マスタ!$K$4&amp;"_"&amp;R$5,データシート1!$A:$BT,MATCH("cb_"&amp;$G11,データシート1!$A$1:$BT$1,0),0)</f>
        <v>370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16253.5</v>
      </c>
      <c r="K12" s="651">
        <f t="shared" ref="K12:Q12" si="1">SUM(K6:K11)</f>
        <v>24628</v>
      </c>
      <c r="L12" s="651">
        <f t="shared" si="1"/>
        <v>28105.30000000001</v>
      </c>
      <c r="M12" s="651">
        <f t="shared" si="1"/>
        <v>30042.100000000002</v>
      </c>
      <c r="N12" s="651">
        <f t="shared" si="1"/>
        <v>31900.200000000008</v>
      </c>
      <c r="O12" s="651">
        <f t="shared" si="1"/>
        <v>32962.700000000012</v>
      </c>
      <c r="P12" s="651">
        <f t="shared" si="1"/>
        <v>33930.600000000013</v>
      </c>
      <c r="Q12" s="651">
        <f t="shared" si="1"/>
        <v>34650.300000000017</v>
      </c>
      <c r="R12" s="652">
        <f t="shared" ref="R12" si="2">SUM(R6:R11)</f>
        <v>34930.300000000017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4.08285593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17.80767084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1364.8964759999999</v>
      </c>
      <c r="K19" s="615">
        <f>K6*別紙!$C5/100*別紙!$E5/10^3</f>
        <v>1611.2811119999999</v>
      </c>
      <c r="L19" s="615">
        <f>L6*別紙!$C5/100*別紙!$E5/10^3</f>
        <v>1757.335716</v>
      </c>
      <c r="M19" s="615">
        <f>M6*別紙!$C5/100*別紙!$E5/10^3</f>
        <v>1928.2328040000002</v>
      </c>
      <c r="N19" s="615">
        <f>N6*別紙!$C5/100*別紙!$E5/10^3</f>
        <v>2203.5403319999996</v>
      </c>
      <c r="O19" s="615">
        <f>O6*別紙!$C5/100*別紙!$E5/10^3</f>
        <v>2377.9177680000012</v>
      </c>
      <c r="P19" s="615">
        <f>P6*別紙!$C5/100*別紙!$E5/10^3</f>
        <v>2643.9843720000026</v>
      </c>
      <c r="Q19" s="615">
        <f>Q6*別紙!$C5/100*別紙!$E5/10^3</f>
        <v>2920.852056000002</v>
      </c>
      <c r="R19" s="639">
        <f>R6*別紙!$C5/100*別紙!$E5/10^3</f>
        <v>3198.1997880000035</v>
      </c>
      <c r="S19" s="572"/>
      <c r="T19" s="191"/>
      <c r="U19" s="588"/>
      <c r="W19" s="201"/>
      <c r="X19" s="201"/>
      <c r="Y19" s="173"/>
      <c r="Z19" s="628" t="s">
        <v>389</v>
      </c>
      <c r="AA19" s="671"/>
      <c r="AB19" s="672"/>
      <c r="AC19" s="673">
        <f>SUM($AC$6,$AC$9,$AC$10,$AC$13)</f>
        <v>1077752</v>
      </c>
      <c r="AD19" s="673">
        <f>SUM($AD$6,$AD$9,$AD$10,$AD$13)</f>
        <v>1454622.3459999999</v>
      </c>
      <c r="AE19" s="674">
        <f>SUM($AE$6,$AE$9,$AE$10,$AE$13,$AE$17,$AE$18)</f>
        <v>74.256931226000006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19995.104711999997</v>
      </c>
      <c r="K20" s="617">
        <f>K7*別紙!$C6/100*別紙!$E6/10^3</f>
        <v>30800.995704000001</v>
      </c>
      <c r="L20" s="617">
        <f>L7*別紙!$C6/100*別紙!$E6/10^3</f>
        <v>34750.227960000018</v>
      </c>
      <c r="M20" s="617">
        <f>M7*別紙!$C6/100*別紙!$E6/10^3</f>
        <v>37123.788504000011</v>
      </c>
      <c r="N20" s="617">
        <f>N7*別紙!$C6/100*別紙!$E6/10^3</f>
        <v>39278.167716000011</v>
      </c>
      <c r="O20" s="617">
        <f>O7*別紙!$C6/100*別紙!$E6/10^3</f>
        <v>40491.403188000011</v>
      </c>
      <c r="P20" s="617">
        <f>P7*別紙!$C6/100*別紙!$E6/10^3</f>
        <v>41478.446700000015</v>
      </c>
      <c r="Q20" s="617">
        <f>Q7*別紙!$C6/100*別紙!$E6/10^3</f>
        <v>42125.276340000019</v>
      </c>
      <c r="R20" s="634">
        <f>R7*別紙!$C6/100*別紙!$E6/10^3</f>
        <v>42189.959304000011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2592.96</v>
      </c>
      <c r="M24" s="654">
        <f>M11*別紙!$C10/100*別紙!$E10/10^3</f>
        <v>2592.96</v>
      </c>
      <c r="N24" s="654">
        <f>N11*別紙!$C10/100*別紙!$E10/10^3</f>
        <v>2592.96</v>
      </c>
      <c r="O24" s="654">
        <f>O11*別紙!$C10/100*別紙!$E10/10^3</f>
        <v>2592.96</v>
      </c>
      <c r="P24" s="654">
        <f>P11*別紙!$C10/100*別紙!$E10/10^3</f>
        <v>2592.96</v>
      </c>
      <c r="Q24" s="654">
        <f>Q11*別紙!$C10/100*別紙!$E10/10^3</f>
        <v>2592.96</v>
      </c>
      <c r="R24" s="655">
        <f>R11*別紙!$C10/100*別紙!$E10/10^3</f>
        <v>2592.96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21360.001187999995</v>
      </c>
      <c r="K25" s="657">
        <f t="shared" si="3"/>
        <v>32412.276816000001</v>
      </c>
      <c r="L25" s="657">
        <f t="shared" si="3"/>
        <v>39100.523676000019</v>
      </c>
      <c r="M25" s="657">
        <f t="shared" si="3"/>
        <v>41644.981308000009</v>
      </c>
      <c r="N25" s="657">
        <f t="shared" si="3"/>
        <v>44074.668048000007</v>
      </c>
      <c r="O25" s="657">
        <f t="shared" si="3"/>
        <v>45462.28095600001</v>
      </c>
      <c r="P25" s="657">
        <f t="shared" si="3"/>
        <v>46715.39107200002</v>
      </c>
      <c r="Q25" s="657">
        <f t="shared" si="3"/>
        <v>47639.088396000021</v>
      </c>
      <c r="R25" s="658">
        <f t="shared" ref="R25" si="4">SUM(R19:R24)</f>
        <v>47981.119092000015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125030.15373553085</v>
      </c>
      <c r="K26" s="654">
        <f>(VLOOKUP(年度マスタ!$K$4&amp;"_"&amp;K$18,データシート1!$A:$BT,MATCH("da_合計",データシート1!$A$1:$BT$1,0),0))/10^3</f>
        <v>132544.98959775237</v>
      </c>
      <c r="L26" s="654">
        <f>(VLOOKUP(年度マスタ!$K$4&amp;"_"&amp;L$18,データシート1!$A:$BT,MATCH("da_合計",データシート1!$A$1:$BT$1,0),0))/10^3</f>
        <v>141551.86545458209</v>
      </c>
      <c r="M26" s="654">
        <f>(VLOOKUP(年度マスタ!$K$4&amp;"_"&amp;M$18,データシート1!$A:$BT,MATCH("da_合計",データシート1!$A$1:$BT$1,0),0))/10^3</f>
        <v>132703.35006352654</v>
      </c>
      <c r="N26" s="654">
        <f>(VLOOKUP(年度マスタ!$K$4&amp;"_"&amp;N$18,データシート1!$A:$BT,MATCH("da_合計",データシート1!$A$1:$BT$1,0),0))/10^3</f>
        <v>129048.06161051836</v>
      </c>
      <c r="O26" s="654">
        <f>(VLOOKUP(年度マスタ!$K$4&amp;"_"&amp;O$18,データシート1!$A:$BT,MATCH("da_合計",データシート1!$A$1:$BT$1,0),0))/10^3</f>
        <v>130488.31647229685</v>
      </c>
      <c r="P26" s="654">
        <f>(VLOOKUP(年度マスタ!$K$4&amp;"_"&amp;P$18,データシート1!$A:$BT,MATCH("da_合計",データシート1!$A$1:$BT$1,0),0))/10^3</f>
        <v>127874.14897073471</v>
      </c>
      <c r="Q26" s="654">
        <f>(VLOOKUP(年度マスタ!$K$4&amp;"_"&amp;Q$18,データシート1!$A:$BT,MATCH("da_合計",データシート1!$A$1:$BT$1,0),0))/10^3</f>
        <v>129400.76817750937</v>
      </c>
      <c r="R26" s="655">
        <f>Q26</f>
        <v>129400.76817750937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0.17083879808051414</v>
      </c>
      <c r="K27" s="839">
        <f t="shared" ref="K27:P27" si="5">K25/K26</f>
        <v>0.24453792568368524</v>
      </c>
      <c r="L27" s="839">
        <f t="shared" si="5"/>
        <v>0.27622754069988359</v>
      </c>
      <c r="M27" s="839">
        <f t="shared" si="5"/>
        <v>0.31382012050233926</v>
      </c>
      <c r="N27" s="839">
        <f t="shared" si="5"/>
        <v>0.34153684679915874</v>
      </c>
      <c r="O27" s="839">
        <f t="shared" si="5"/>
        <v>0.34840116100089175</v>
      </c>
      <c r="P27" s="839">
        <f t="shared" si="5"/>
        <v>0.36532318258236313</v>
      </c>
      <c r="Q27" s="839">
        <f>Q25/Q26</f>
        <v>0.36815151151691528</v>
      </c>
      <c r="R27" s="840">
        <f>R25/R26</f>
        <v>0.37079470058617026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0.37079470058617026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11.241218784764696</v>
      </c>
      <c r="AA52" s="173"/>
      <c r="AB52" s="678" t="s">
        <v>413</v>
      </c>
      <c r="AC52" s="679">
        <f>$AD6</f>
        <v>1454446.227</v>
      </c>
      <c r="AD52" s="680">
        <f>R19+R20</f>
        <v>45388.159092000016</v>
      </c>
      <c r="AE52" s="681">
        <f t="shared" ref="AE52:AE54" si="6">IFERROR(AD52/AC52,"-")</f>
        <v>3.1206488249221481E-2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1325221.5778224906</v>
      </c>
      <c r="Z53" s="1130"/>
      <c r="AA53" s="173"/>
      <c r="AB53" s="678" t="s">
        <v>377</v>
      </c>
      <c r="AC53" s="679">
        <f>$AD9</f>
        <v>176.119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248</v>
      </c>
      <c r="AK54" s="443">
        <f>VLOOKUP(年度マスタ!$K$4&amp;"_"&amp;AK$53,データシート1!$A$1:$BT$2000,MATCH("ca_太陽光発電（10kW未満）",データシート1!$A$1:$BT$1,0),0)</f>
        <v>284</v>
      </c>
      <c r="AL54" s="443">
        <f>VLOOKUP(年度マスタ!$K$4&amp;"_"&amp;AL$53,データシート1!$A$1:$BT$2000,MATCH("ca_太陽光発電（10kW未満）",データシート1!$A$1:$BT$1,0),0)</f>
        <v>304</v>
      </c>
      <c r="AM54" s="443">
        <f>VLOOKUP(年度マスタ!$K$4&amp;"_"&amp;AM$53,データシート1!$A$1:$BT$2000,MATCH("ca_太陽光発電（10kW未満）",データシート1!$A$1:$BT$1,0),0)</f>
        <v>327</v>
      </c>
      <c r="AN54" s="443">
        <f>VLOOKUP(年度マスタ!$K$4&amp;"_"&amp;AN$53,データシート1!$A$1:$BT$2000,MATCH("ca_太陽光発電（10kW未満）",データシート1!$A$1:$BT$1,0),0)</f>
        <v>363</v>
      </c>
      <c r="AO54" s="443">
        <f>VLOOKUP(年度マスタ!$K$4&amp;"_"&amp;AO$53,データシート1!$A$1:$BT$2000,MATCH("ca_太陽光発電（10kW未満）",データシート1!$A$1:$BT$1,0),0)</f>
        <v>388</v>
      </c>
      <c r="AP54" s="443">
        <f>VLOOKUP(年度マスタ!$K$4&amp;"_"&amp;AP$53,データシート1!$A$1:$BT$2000,MATCH("ca_太陽光発電（10kW未満）",データシート1!$A$1:$BT$1,0),0)</f>
        <v>421</v>
      </c>
      <c r="AQ54" s="443">
        <f>VLOOKUP(年度マスタ!$K$4&amp;"_"&amp;AQ$53,データシート1!$A$1:$BT$2000,MATCH("ca_太陽光発電（10kW未満）",データシート1!$A$1:$BT$1,0),0)</f>
        <v>458</v>
      </c>
      <c r="AR54" s="443">
        <f>VLOOKUP(年度マスタ!$K$4&amp;"_"&amp;AR$53,データシート1!$A$1:$BT$2000,MATCH("ca_太陽光発電（10kW未満）",データシート1!$A$1:$BT$1,0),0)</f>
        <v>496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横芝光町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横芝光町</v>
      </c>
      <c r="AZ12" s="1023" t="str">
        <f>年度マスタ!$K4</f>
        <v>12410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横芝光町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横芝光町</v>
      </c>
      <c r="AZ4" s="1038" t="str">
        <f>年度マスタ!$K4</f>
        <v>12410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横芝光町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12410</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7.5600000000000005</v>
      </c>
      <c r="S7" s="910">
        <f t="shared" si="0"/>
        <v>9.5749999999999993</v>
      </c>
      <c r="T7" s="910">
        <f t="shared" si="0"/>
        <v>11.026</v>
      </c>
      <c r="U7" s="910">
        <f t="shared" si="0"/>
        <v>10.705</v>
      </c>
      <c r="V7" s="910">
        <f t="shared" si="0"/>
        <v>9.8960000000000008</v>
      </c>
      <c r="W7" s="910">
        <f t="shared" si="0"/>
        <v>10.236000000000001</v>
      </c>
      <c r="X7" s="910">
        <f t="shared" si="0"/>
        <v>10.364000000000001</v>
      </c>
      <c r="Y7" s="910">
        <f t="shared" si="0"/>
        <v>9.766</v>
      </c>
      <c r="Z7" s="910">
        <f>SUM(Z8:Z13)</f>
        <v>9.0069999999999997</v>
      </c>
      <c r="AA7" s="910">
        <f>SUM(AA8:AA13)</f>
        <v>7.5449999999999999</v>
      </c>
      <c r="AB7" s="911">
        <f t="shared" si="0"/>
        <v>8.3460000000000001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3.3730000000000002</v>
      </c>
      <c r="S8" s="913">
        <f>VLOOKUP($D$3&amp;"_"&amp;S$3,データシート1!$A:$BU,MATCH($R$2&amp;"_"&amp;$C8,データシート1!$A$1:$BU$1,0),0)</f>
        <v>4.5609999999999999</v>
      </c>
      <c r="T8" s="913">
        <f>VLOOKUP($D$3&amp;"_"&amp;T$3,データシート1!$A:$BU,MATCH($R$2&amp;"_"&amp;$C8,データシート1!$A$1:$BU$1,0),0)</f>
        <v>5.2140000000000004</v>
      </c>
      <c r="U8" s="913">
        <f>VLOOKUP($D$3&amp;"_"&amp;U$3,データシート1!$A:$BU,MATCH($R$2&amp;"_"&amp;$C8,データシート1!$A$1:$BU$1,0),0)</f>
        <v>4.5369999999999999</v>
      </c>
      <c r="V8" s="913">
        <f>VLOOKUP($D$3&amp;"_"&amp;V$3,データシート1!$A:$BU,MATCH($R$2&amp;"_"&amp;$C8,データシート1!$A$1:$BU$1,0),0)</f>
        <v>4.1849999999999996</v>
      </c>
      <c r="W8" s="913">
        <f>VLOOKUP($D$3&amp;"_"&amp;W$3,データシート1!$A:$BU,MATCH($R$2&amp;"_"&amp;$C8,データシート1!$A$1:$BU$1,0),0)</f>
        <v>4.4169999999999998</v>
      </c>
      <c r="X8" s="913">
        <f>VLOOKUP($D$3&amp;"_"&amp;X$3,データシート1!$A:$BU,MATCH($R$2&amp;"_"&amp;$C8,データシート1!$A$1:$BU$1,0),0)</f>
        <v>4.5940000000000003</v>
      </c>
      <c r="Y8" s="913">
        <f>VLOOKUP($D$3&amp;"_"&amp;Y$3,データシート1!$A:$BU,MATCH($R$2&amp;"_"&amp;$C8,データシート1!$A$1:$BU$1,0),0)</f>
        <v>3.9870000000000001</v>
      </c>
      <c r="Z8" s="913">
        <f>VLOOKUP($D$3&amp;"_"&amp;Z$3,データシート1!$A:$BU,MATCH($R$2&amp;"_"&amp;$C8,データシート1!$A$1:$BU$1,0),0)</f>
        <v>3.64</v>
      </c>
      <c r="AA8" s="913">
        <f>VLOOKUP($D$3&amp;"_"&amp;AA$3,データシート1!$A:$BU,MATCH($R$2&amp;"_"&amp;$C8,データシート1!$A$1:$BU$1,0),0)</f>
        <v>2.72</v>
      </c>
      <c r="AB8" s="914">
        <f>VLOOKUP($D$3&amp;"_"&amp;AB$3,データシート1!$A:$BU,MATCH($R$2&amp;"_"&amp;$C8,データシート1!$A$1:$BU$1,0),0)</f>
        <v>3.444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4.1870000000000003</v>
      </c>
      <c r="S11" s="916">
        <f>VLOOKUP($D$3&amp;"_"&amp;S$3,データシート1!$A:$BU,MATCH($R$2&amp;"_"&amp;$C11,データシート1!$A$1:$BU$1,0),0)</f>
        <v>5.0140000000000002</v>
      </c>
      <c r="T11" s="916">
        <f>VLOOKUP($D$3&amp;"_"&amp;T$3,データシート1!$A:$BU,MATCH($R$2&amp;"_"&amp;$C11,データシート1!$A$1:$BU$1,0),0)</f>
        <v>5.8120000000000003</v>
      </c>
      <c r="U11" s="916">
        <f>VLOOKUP($D$3&amp;"_"&amp;U$3,データシート1!$A:$BU,MATCH($R$2&amp;"_"&amp;$C11,データシート1!$A$1:$BU$1,0),0)</f>
        <v>6.1680000000000001</v>
      </c>
      <c r="V11" s="916">
        <f>VLOOKUP($D$3&amp;"_"&amp;V$3,データシート1!$A:$BU,MATCH($R$2&amp;"_"&amp;$C11,データシート1!$A$1:$BU$1,0),0)</f>
        <v>5.7110000000000003</v>
      </c>
      <c r="W11" s="916">
        <f>VLOOKUP($D$3&amp;"_"&amp;W$3,データシート1!$A:$BU,MATCH($R$2&amp;"_"&amp;$C11,データシート1!$A$1:$BU$1,0),0)</f>
        <v>5.819</v>
      </c>
      <c r="X11" s="916">
        <f>VLOOKUP($D$3&amp;"_"&amp;X$3,データシート1!$A:$BU,MATCH($R$2&amp;"_"&amp;$C11,データシート1!$A$1:$BU$1,0),0)</f>
        <v>5.77</v>
      </c>
      <c r="Y11" s="916">
        <f>VLOOKUP($D$3&amp;"_"&amp;Y$3,データシート1!$A:$BU,MATCH($R$2&amp;"_"&amp;$C11,データシート1!$A$1:$BU$1,0),0)</f>
        <v>5.7789999999999999</v>
      </c>
      <c r="Z11" s="916">
        <f>VLOOKUP($D$3&amp;"_"&amp;Z$3,データシート1!$A:$BU,MATCH($R$2&amp;"_"&amp;$C11,データシート1!$A$1:$BU$1,0),0)</f>
        <v>5.367</v>
      </c>
      <c r="AA11" s="916">
        <f>VLOOKUP($D$3&amp;"_"&amp;AA$3,データシート1!$A:$BU,MATCH($R$2&amp;"_"&amp;$C11,データシート1!$A$1:$BU$1,0),0)</f>
        <v>4.8250000000000002</v>
      </c>
      <c r="AB11" s="917">
        <f>VLOOKUP($D$3&amp;"_"&amp;AB$3,データシート1!$A:$BU,MATCH($R$2&amp;"_"&amp;$C11,データシート1!$A$1:$BU$1,0),0)</f>
        <v>4.9020000000000001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3.3730000000000002</v>
      </c>
      <c r="S14" s="925">
        <f>VLOOKUP($D$3&amp;"_"&amp;S$3,データシート2!$A:$SI,MATCH($R$2&amp;"_"&amp;$B14,データシート2!$A$1:$SI$1,0),0)</f>
        <v>4.5609999999999999</v>
      </c>
      <c r="T14" s="925">
        <f>VLOOKUP($D$3&amp;"_"&amp;T$3,データシート2!$A:$SI,MATCH($R$2&amp;"_"&amp;$B14,データシート2!$A$1:$SI$1,0),0)</f>
        <v>5.2140000000000004</v>
      </c>
      <c r="U14" s="925">
        <f>VLOOKUP($D$3&amp;"_"&amp;U$3,データシート2!$A:$SI,MATCH($R$2&amp;"_"&amp;$B14,データシート2!$A$1:$SI$1,0),0)</f>
        <v>4.5369999999999999</v>
      </c>
      <c r="V14" s="925">
        <f>VLOOKUP($D$3&amp;"_"&amp;V$3,データシート2!$A:$SI,MATCH($R$2&amp;"_"&amp;$B14,データシート2!$A$1:$SI$1,0),0)</f>
        <v>4.1849999999999996</v>
      </c>
      <c r="W14" s="925">
        <f>VLOOKUP($D$3&amp;"_"&amp;W$3,データシート2!$A:$SI,MATCH($R$2&amp;"_"&amp;$B14,データシート2!$A$1:$SI$1,0),0)</f>
        <v>4.4169999999999998</v>
      </c>
      <c r="X14" s="925">
        <f>VLOOKUP($D$3&amp;"_"&amp;X$3,データシート2!$A:$SI,MATCH($R$2&amp;"_"&amp;$B14,データシート2!$A$1:$SI$1,0),0)</f>
        <v>4.5940000000000003</v>
      </c>
      <c r="Y14" s="925">
        <f>VLOOKUP($D$3&amp;"_"&amp;Y$3,データシート2!$A:$SI,MATCH($R$2&amp;"_"&amp;$B14,データシート2!$A$1:$SI$1,0),0)</f>
        <v>3.9870000000000001</v>
      </c>
      <c r="Z14" s="925">
        <f>VLOOKUP($D$3&amp;"_"&amp;Z$3,データシート2!$A:$SI,MATCH($R$2&amp;"_"&amp;$B14,データシート2!$A$1:$SI$1,0),0)</f>
        <v>3.64</v>
      </c>
      <c r="AA14" s="925">
        <f>VLOOKUP($D$3&amp;"_"&amp;AA$3,データシート2!$A:$SI,MATCH($R$2&amp;"_"&amp;$B14,データシート2!$A$1:$SI$1,0),0)</f>
        <v>2.72</v>
      </c>
      <c r="AB14" s="926">
        <f>VLOOKUP($D$3&amp;"_"&amp;AB$3,データシート2!$A:$SI,MATCH($R$2&amp;"_"&amp;$B14,データシート2!$A$1:$SI$1,0),0)</f>
        <v>3.444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3.3730000000000002</v>
      </c>
      <c r="S15" s="928">
        <f>VLOOKUP($D$3&amp;"_"&amp;S$3,データシート2!$A:$SI,MATCH($R$2&amp;"_"&amp;$C15,データシート2!$A$1:$SI$1,0),0)</f>
        <v>4.5609999999999999</v>
      </c>
      <c r="T15" s="928">
        <f>VLOOKUP($D$3&amp;"_"&amp;T$3,データシート2!$A:$SI,MATCH($R$2&amp;"_"&amp;$C15,データシート2!$A$1:$SI$1,0),0)</f>
        <v>5.2140000000000004</v>
      </c>
      <c r="U15" s="928">
        <f>VLOOKUP($D$3&amp;"_"&amp;U$3,データシート2!$A:$SI,MATCH($R$2&amp;"_"&amp;$C15,データシート2!$A$1:$SI$1,0),0)</f>
        <v>4.5369999999999999</v>
      </c>
      <c r="V15" s="928">
        <f>VLOOKUP($D$3&amp;"_"&amp;V$3,データシート2!$A:$SI,MATCH($R$2&amp;"_"&amp;$C15,データシート2!$A$1:$SI$1,0),0)</f>
        <v>4.1849999999999996</v>
      </c>
      <c r="W15" s="928">
        <f>VLOOKUP($D$3&amp;"_"&amp;W$3,データシート2!$A:$SI,MATCH($R$2&amp;"_"&amp;$C15,データシート2!$A$1:$SI$1,0),0)</f>
        <v>4.4169999999999998</v>
      </c>
      <c r="X15" s="928">
        <f>VLOOKUP($D$3&amp;"_"&amp;X$3,データシート2!$A:$SI,MATCH($R$2&amp;"_"&amp;$C15,データシート2!$A$1:$SI$1,0),0)</f>
        <v>4.5940000000000003</v>
      </c>
      <c r="Y15" s="928">
        <f>VLOOKUP($D$3&amp;"_"&amp;Y$3,データシート2!$A:$SI,MATCH($R$2&amp;"_"&amp;$C15,データシート2!$A$1:$SI$1,0),0)</f>
        <v>3.9870000000000001</v>
      </c>
      <c r="Z15" s="928">
        <f>VLOOKUP($D$3&amp;"_"&amp;Z$3,データシート2!$A:$SI,MATCH($R$2&amp;"_"&amp;$C15,データシート2!$A$1:$SI$1,0),0)</f>
        <v>3.64</v>
      </c>
      <c r="AA15" s="928">
        <f>VLOOKUP($D$3&amp;"_"&amp;AA$3,データシート2!$A:$SI,MATCH($R$2&amp;"_"&amp;$C15,データシート2!$A$1:$SI$1,0),0)</f>
        <v>2.72</v>
      </c>
      <c r="AB15" s="929">
        <f>VLOOKUP($D$3&amp;"_"&amp;AB$3,データシート2!$A:$SI,MATCH($R$2&amp;"_"&amp;$C15,データシート2!$A$1:$SI$1,0),0)</f>
        <v>3.444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4.1870000000000003</v>
      </c>
      <c r="S53" s="925">
        <f>VLOOKUP($D$3&amp;"_"&amp;S$3,データシート2!$A:$SI,MATCH($R$2&amp;"_"&amp;$B53,データシート2!$A$1:$SI$1,0),0)</f>
        <v>5.0140000000000002</v>
      </c>
      <c r="T53" s="925">
        <f>VLOOKUP($D$3&amp;"_"&amp;T$3,データシート2!$A:$SI,MATCH($R$2&amp;"_"&amp;$B53,データシート2!$A$1:$SI$1,0),0)</f>
        <v>5.8120000000000003</v>
      </c>
      <c r="U53" s="925">
        <f>VLOOKUP($D$3&amp;"_"&amp;U$3,データシート2!$A:$SI,MATCH($R$2&amp;"_"&amp;$B53,データシート2!$A$1:$SI$1,0),0)</f>
        <v>6.1680000000000001</v>
      </c>
      <c r="V53" s="925">
        <f>VLOOKUP($D$3&amp;"_"&amp;V$3,データシート2!$A:$SI,MATCH($R$2&amp;"_"&amp;$B53,データシート2!$A$1:$SI$1,0),0)</f>
        <v>5.7110000000000003</v>
      </c>
      <c r="W53" s="925">
        <f>VLOOKUP($D$3&amp;"_"&amp;W$3,データシート2!$A:$SI,MATCH($R$2&amp;"_"&amp;$B53,データシート2!$A$1:$SI$1,0),0)</f>
        <v>5.819</v>
      </c>
      <c r="X53" s="925">
        <f>VLOOKUP($D$3&amp;"_"&amp;X$3,データシート2!$A:$SI,MATCH($R$2&amp;"_"&amp;$B53,データシート2!$A$1:$SI$1,0),0)</f>
        <v>5.77</v>
      </c>
      <c r="Y53" s="925">
        <f>VLOOKUP($D$3&amp;"_"&amp;Y$3,データシート2!$A:$SI,MATCH($R$2&amp;"_"&amp;$B53,データシート2!$A$1:$SI$1,0),0)</f>
        <v>5.7789999999999999</v>
      </c>
      <c r="Z53" s="925">
        <f>VLOOKUP($D$3&amp;"_"&amp;Z$3,データシート2!$A:$SI,MATCH($R$2&amp;"_"&amp;$B53,データシート2!$A$1:$SI$1,0),0)</f>
        <v>5.367</v>
      </c>
      <c r="AA53" s="925">
        <f>VLOOKUP($D$3&amp;"_"&amp;AA$3,データシート2!$A:$SI,MATCH($R$2&amp;"_"&amp;$B53,データシート2!$A$1:$SI$1,0),0)</f>
        <v>4.8250000000000002</v>
      </c>
      <c r="AB53" s="926">
        <f>VLOOKUP($D$3&amp;"_"&amp;AB$3,データシート2!$A:$SI,MATCH($R$2&amp;"_"&amp;$B53,データシート2!$A$1:$SI$1,0),0)</f>
        <v>4.9020000000000001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4.1870000000000003</v>
      </c>
      <c r="S61" s="944">
        <f>VLOOKUP($D$3&amp;"_"&amp;S$3,データシート2!$A:$SI,MATCH($R$2&amp;"_"&amp;$C61,データシート2!$A$1:$SI$1,0),0)</f>
        <v>5.0140000000000002</v>
      </c>
      <c r="T61" s="944">
        <f>VLOOKUP($D$3&amp;"_"&amp;T$3,データシート2!$A:$SI,MATCH($R$2&amp;"_"&amp;$C61,データシート2!$A$1:$SI$1,0),0)</f>
        <v>5.8120000000000003</v>
      </c>
      <c r="U61" s="944">
        <f>VLOOKUP($D$3&amp;"_"&amp;U$3,データシート2!$A:$SI,MATCH($R$2&amp;"_"&amp;$C61,データシート2!$A$1:$SI$1,0),0)</f>
        <v>6.1680000000000001</v>
      </c>
      <c r="V61" s="944">
        <f>VLOOKUP($D$3&amp;"_"&amp;V$3,データシート2!$A:$SI,MATCH($R$2&amp;"_"&amp;$C61,データシート2!$A$1:$SI$1,0),0)</f>
        <v>5.7110000000000003</v>
      </c>
      <c r="W61" s="944">
        <f>VLOOKUP($D$3&amp;"_"&amp;W$3,データシート2!$A:$SI,MATCH($R$2&amp;"_"&amp;$C61,データシート2!$A$1:$SI$1,0),0)</f>
        <v>5.819</v>
      </c>
      <c r="X61" s="944">
        <f>VLOOKUP($D$3&amp;"_"&amp;X$3,データシート2!$A:$SI,MATCH($R$2&amp;"_"&amp;$C61,データシート2!$A$1:$SI$1,0),0)</f>
        <v>5.77</v>
      </c>
      <c r="Y61" s="944">
        <f>VLOOKUP($D$3&amp;"_"&amp;Y$3,データシート2!$A:$SI,MATCH($R$2&amp;"_"&amp;$C61,データシート2!$A$1:$SI$1,0),0)</f>
        <v>5.7789999999999999</v>
      </c>
      <c r="Z61" s="944">
        <f>VLOOKUP($D$3&amp;"_"&amp;Z$3,データシート2!$A:$SI,MATCH($R$2&amp;"_"&amp;$C61,データシート2!$A$1:$SI$1,0),0)</f>
        <v>5.367</v>
      </c>
      <c r="AA61" s="944">
        <f>VLOOKUP($D$3&amp;"_"&amp;AA$3,データシート2!$A:$SI,MATCH($R$2&amp;"_"&amp;$C61,データシート2!$A$1:$SI$1,0),0)</f>
        <v>4.8250000000000002</v>
      </c>
      <c r="AB61" s="945">
        <f>VLOOKUP($D$3&amp;"_"&amp;AB$3,データシート2!$A:$SI,MATCH($R$2&amp;"_"&amp;$C61,データシート2!$A$1:$SI$1,0),0)</f>
        <v>4.9020000000000001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2025-03-04T09:28:06Z</dcterms:created>
  <dcterms:modified xsi:type="dcterms:W3CDTF">2025-03-04T09:28:06Z</dcterms:modified>
  <cp:category/>
  <cp:contentStatus/>
</cp:coreProperties>
</file>