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D2F14F12-128A-4820-9C51-E58C71361409}"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<sst xmlns="http://schemas.openxmlformats.org/spreadsheetml/2006/main" count="16798" uniqueCount="2571">
  <si>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</si>
  <si>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</si>
  <si>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</si>
  <si>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</si>
  <si>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</si>
  <si>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</si>
  <si>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</si>
  <si>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</si>
  <si>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</si>
  <si>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</si>
  <si>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</si>
  <si>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</si>
  <si>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</si>
  <si>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</si>
  <si>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</si>
  <si>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</si>
  <si>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</si>
  <si>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</si>
  <si>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</si>
  <si>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</si>
  <si>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</si>
  <si>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</si>
  <si>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</si>
  <si>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</si>
  <si>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</si>
  <si>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</si>
  <si>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</si>
  <si>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</si>
  <si>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</si>
  <si>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</si>
  <si>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</si>
  <si>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</si>
  <si>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</si>
  <si>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</si>
  <si>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</si>
  <si>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</si>
  <si>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</si>
  <si>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</si>
  <si>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</si>
  <si>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</si>
  <si>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</si>
  <si>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</si>
  <si>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</si>
  <si>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</si>
  <si>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</si>
  <si>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</si>
  <si>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</si>
  <si>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</si>
  <si>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</si>
  <si>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</si>
  <si>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</si>
  <si>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</si>
  <si>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</si>
  <si>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</si>
  <si>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</si>
  <si>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</si>
  <si>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</si>
  <si>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</si>
  <si>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</si>
  <si>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</si>
  <si>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</si>
  <si>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</si>
  <si>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</si>
  <si>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</si>
  <si>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</si>
  <si>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</si>
  <si>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</si>
  <si>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</si>
  <si>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</si>
  <si>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</si>
  <si>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</si>
  <si>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</si>
  <si>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</si>
  <si>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</si>
  <si>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</si>
  <si>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</si>
  <si>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</si>
  <si>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</si>
  <si>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</si>
  <si>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</si>
  <si>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</si>
  <si>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</si>
  <si>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</si>
  <si>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</si>
  <si>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</si>
  <si>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</si>
  <si>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</si>
  <si>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</si>
  <si>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</si>
  <si>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</si>
  <si>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</si>
  <si>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</si>
  <si>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</si>
  <si>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</si>
  <si>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</si>
  <si>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</si>
  <si>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</si>
  <si>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</si>
  <si>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</si>
  <si>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</si>
  <si>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</si>
  <si>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</si>
  <si>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</si>
  <si>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</si>
  <si>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</si>
  <si>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</si>
  <si>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</si>
  <si>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</si>
  <si>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</si>
  <si>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</si>
  <si>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</si>
  <si>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</si>
  <si>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</si>
  <si>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</si>
  <si>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</si>
  <si>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</si>
  <si>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</si>
  <si>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</si>
  <si>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</si>
  <si>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</si>
  <si>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</si>
  <si>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</si>
  <si>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</si>
  <si>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</si>
  <si>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</si>
  <si>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</si>
  <si>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</si>
  <si>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</si>
  <si>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</si>
  <si>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</si>
  <si>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</si>
  <si>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</si>
  <si>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</si>
  <si>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</si>
  <si>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</si>
  <si>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</si>
  <si>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</si>
  <si>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</si>
  <si>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</si>
  <si>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</si>
  <si>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</si>
  <si>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</si>
  <si>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</si>
  <si>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</si>
  <si>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</si>
  <si>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</si>
  <si>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</si>
  <si>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</si>
  <si>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</si>
  <si>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</si>
  <si>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</si>
  <si>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</si>
  <si>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</si>
  <si>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</si>
  <si>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</si>
  <si>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</si>
  <si>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</si>
  <si>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</si>
  <si>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</si>
  <si>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</si>
  <si>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</si>
  <si>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</si>
  <si>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</si>
  <si>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</si>
  <si>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</si>
  <si>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</si>
  <si>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</si>
  <si>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</si>
  <si>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</si>
  <si>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</si>
  <si>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</si>
  <si>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</si>
  <si>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</si>
  <si>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</si>
  <si>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</si>
  <si>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</si>
  <si>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</si>
  <si>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</si>
  <si>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</si>
  <si>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</si>
  <si>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</si>
  <si>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</si>
  <si>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</si>
  <si>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</si>
  <si>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</si>
  <si>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</si>
  <si>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</si>
  <si>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</si>
  <si>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</si>
  <si>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</si>
  <si>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</si>
  <si>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</si>
  <si>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</si>
  <si>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</si>
  <si>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</si>
  <si>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</si>
  <si>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</si>
  <si>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</si>
  <si>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</si>
  <si>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</si>
  <si>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</si>
  <si>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</si>
  <si>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</si>
  <si>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</si>
  <si>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</si>
  <si>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</si>
  <si>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</si>
  <si>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</si>
  <si>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</si>
  <si>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</si>
  <si>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</si>
  <si>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</si>
  <si>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</si>
  <si>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</si>
  <si>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</si>
  <si>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</si>
  <si>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</si>
  <si>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</si>
  <si>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</si>
  <si>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</si>
  <si>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</si>
  <si>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</si>
  <si>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</si>
  <si>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</si>
  <si>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</si>
  <si>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</si>
  <si>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</si>
  <si>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</si>
  <si>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</si>
  <si>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</si>
  <si>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</si>
  <si>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</si>
  <si>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</si>
  <si>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</si>
  <si>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</si>
  <si>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</si>
  <si>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</si>
  <si>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</si>
  <si>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</si>
  <si>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</si>
  <si>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</si>
  <si>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</si>
  <si>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</si>
  <si>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</si>
  <si>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</si>
  <si>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</si>
  <si>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</si>
  <si>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</si>
  <si>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</si>
  <si>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</si>
  <si>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</si>
  <si>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</si>
  <si>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</si>
  <si>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</si>
  <si>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</si>
  <si>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</si>
  <si>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</si>
  <si>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</si>
  <si>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</si>
  <si>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</si>
  <si>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</si>
  <si>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</si>
  <si>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</si>
  <si>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</si>
  <si>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</si>
  <si>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</si>
  <si>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</si>
  <si>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</si>
  <si>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</si>
  <si>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</si>
  <si>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</si>
  <si>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</si>
  <si>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</si>
  <si>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</si>
  <si>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</si>
  <si>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</si>
  <si>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</si>
  <si>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</si>
  <si>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</si>
  <si>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</si>
  <si>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</si>
  <si>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</si>
  <si>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</si>
  <si>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</si>
  <si>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</si>
  <si>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</si>
  <si>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</si>
  <si>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</si>
  <si>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</si>
  <si>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</si>
  <si>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</si>
  <si>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</si>
  <si>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</si>
  <si>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</si>
  <si>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</si>
  <si>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</si>
  <si>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</si>
  <si>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</si>
  <si>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</si>
  <si>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</si>
  <si>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</si>
  <si>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</si>
  <si>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</si>
  <si>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</si>
  <si>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</si>
  <si>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</si>
  <si>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</si>
  <si>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</si>
  <si>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</si>
  <si>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</si>
  <si>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</si>
  <si>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</si>
  <si>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</si>
  <si>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</si>
  <si>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</si>
  <si>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</si>
  <si>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</si>
  <si>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</si>
  <si>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</si>
  <si>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</si>
  <si>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</si>
  <si>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</si>
  <si>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</si>
  <si>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</si>
  <si>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</si>
  <si>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</si>
  <si>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</si>
  <si>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</si>
  <si>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</si>
  <si>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</si>
  <si>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</si>
  <si>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</si>
  <si>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</si>
  <si>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</si>
  <si>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</si>
  <si>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</si>
  <si>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</si>
  <si>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</si>
  <si>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</si>
  <si>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</si>
  <si>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</si>
  <si>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</si>
  <si>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</si>
  <si>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</si>
  <si>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</si>
  <si>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</si>
  <si>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</si>
  <si>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</si>
  <si>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</si>
  <si>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</si>
  <si>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</si>
  <si>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</si>
  <si>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</si>
  <si>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</si>
  <si>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</si>
  <si>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</si>
  <si>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</si>
  <si>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</si>
  <si>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</si>
  <si>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</si>
  <si>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</si>
  <si>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</si>
  <si>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</si>
  <si>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</si>
  <si>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</si>
  <si>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</si>
  <si>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</si>
  <si>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</si>
  <si>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</si>
  <si>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</si>
  <si>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</si>
  <si>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</si>
  <si>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</si>
  <si>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</si>
  <si>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</si>
  <si>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</si>
  <si>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</si>
  <si>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</si>
  <si>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</si>
  <si>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</si>
  <si>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</si>
  <si>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</si>
  <si>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</si>
  <si>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</si>
  <si>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</si>
  <si>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</si>
  <si>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</si>
  <si>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</si>
  <si>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</si>
  <si>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</si>
  <si>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</si>
  <si>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</si>
  <si>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</si>
  <si>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</si>
  <si>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</si>
  <si>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</si>
  <si>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</si>
  <si>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</si>
  <si>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</si>
  <si>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</si>
  <si>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</si>
  <si>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</si>
  <si>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</si>
  <si>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</si>
  <si>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</si>
  <si>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</si>
  <si>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</si>
  <si>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</si>
  <si>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</si>
  <si>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</si>
  <si>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</si>
  <si>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</si>
  <si>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</si>
  <si>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</si>
  <si>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</si>
  <si>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</si>
  <si>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</si>
  <si>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</si>
  <si>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</si>
  <si>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</si>
  <si>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</si>
  <si>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</si>
  <si>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</si>
  <si>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</si>
  <si>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</si>
  <si>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</si>
  <si>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</si>
  <si>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</si>
  <si>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</si>
  <si>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</si>
  <si>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</si>
  <si>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</si>
  <si>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</si>
  <si>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</si>
  <si>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</si>
  <si>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</si>
  <si>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</si>
  <si>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</si>
  <si>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</si>
  <si>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</si>
  <si>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</si>
  <si>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</si>
  <si>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</si>
  <si>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</si>
  <si>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</si>
  <si>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</si>
  <si>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</si>
  <si>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</si>
  <si>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</si>
  <si>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</si>
  <si>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</si>
  <si>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</si>
  <si>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</si>
  <si>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</si>
  <si>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</si>
  <si>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</si>
  <si>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</si>
  <si>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</si>
  <si>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</si>
  <si>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</si>
  <si>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</si>
  <si>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</si>
  <si>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</si>
  <si>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</si>
  <si>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</si>
  <si>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</si>
  <si>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</si>
  <si>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</si>
  <si>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</si>
  <si>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</si>
  <si>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</si>
  <si>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</si>
  <si>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</si>
  <si>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</si>
  <si>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</si>
  <si>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</si>
  <si>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</si>
  <si>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</si>
  <si>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</si>
  <si>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</si>
  <si>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</si>
  <si>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</si>
  <si>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</si>
  <si>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</si>
  <si>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</si>
  <si>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</si>
  <si>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</si>
  <si>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</si>
  <si>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</si>
  <si>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</si>
  <si>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</si>
  <si>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</si>
  <si>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</si>
  <si>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</si>
  <si>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</si>
  <si>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</si>
  <si>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</si>
  <si>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</si>
  <si>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</si>
  <si>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</si>
  <si>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</si>
  <si>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</si>
  <si>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</si>
  <si>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</si>
  <si>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</si>
  <si>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</si>
  <si>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</si>
  <si>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</si>
  <si>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</si>
  <si>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</si>
  <si>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</si>
  <si>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</si>
  <si>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</si>
  <si>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</si>
  <si>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</si>
  <si>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</si>
  <si>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</si>
  <si>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</si>
  <si>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</si>
  <si>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</si>
  <si>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</si>
  <si>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</si>
  <si>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</si>
  <si>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</si>
  <si>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</si>
  <si>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</si>
  <si>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</si>
  <si>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</si>
  <si>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</si>
  <si>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</si>
  <si>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</si>
  <si>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</si>
  <si>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</si>
  <si>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</si>
  <si>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</si>
  <si>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</si>
  <si>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</si>
  <si>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</si>
  <si>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</si>
  <si>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</si>
  <si>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</si>
  <si>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</si>
  <si>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</si>
  <si>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</si>
  <si>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</si>
  <si>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</si>
  <si>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</si>
  <si>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</si>
  <si>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</si>
  <si>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</si>
  <si>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</si>
  <si>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</si>
  <si>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</si>
  <si>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</si>
  <si>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</si>
  <si>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</si>
  <si>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</si>
  <si>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</si>
  <si>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</si>
  <si>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</si>
  <si>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</si>
  <si>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</si>
  <si>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</si>
  <si>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</si>
  <si>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</si>
  <si>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</si>
  <si>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</si>
  <si>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</si>
  <si>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</si>
  <si>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</si>
  <si>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</si>
  <si>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</si>
  <si>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</si>
  <si>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</si>
  <si>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</si>
  <si>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</si>
  <si>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</si>
  <si>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</si>
  <si>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</si>
  <si>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</si>
  <si>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</si>
  <si>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</si>
  <si>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</si>
  <si>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</si>
  <si>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</si>
  <si>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</si>
  <si>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</si>
  <si>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</si>
  <si>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</si>
  <si>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</si>
  <si>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</si>
  <si>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</si>
  <si>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</si>
  <si>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</si>
  <si>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</si>
  <si>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</si>
  <si>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</si>
  <si>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</si>
  <si>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</si>
  <si>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</si>
  <si>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</si>
  <si>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</si>
  <si>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</si>
  <si>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</si>
  <si>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</si>
  <si>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</si>
  <si>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</si>
  <si>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</si>
  <si>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</si>
  <si>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</si>
  <si>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</si>
  <si>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</si>
  <si>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</si>
  <si>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</si>
  <si>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</si>
  <si>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</si>
  <si>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</si>
  <si>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</si>
  <si>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</si>
  <si>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</si>
  <si>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</si>
  <si>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</si>
  <si>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</si>
  <si>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</si>
  <si>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</si>
  <si>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</si>
  <si>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</si>
  <si>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</si>
  <si>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</si>
  <si>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</si>
  <si>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</si>
  <si>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</si>
  <si>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</si>
  <si>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</si>
  <si>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</si>
  <si>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</si>
  <si>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</si>
  <si>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</si>
  <si>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</si>
  <si>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</si>
  <si>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</si>
  <si>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</si>
  <si>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</si>
  <si>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</si>
  <si>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</si>
  <si>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</si>
  <si>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</si>
  <si>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</si>
  <si>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</si>
  <si>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</si>
  <si>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</si>
  <si>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</si>
  <si>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</si>
  <si>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</si>
  <si>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</si>
  <si>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</si>
  <si>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</si>
  <si>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</si>
  <si>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</si>
  <si>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</si>
  <si>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</si>
  <si>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</si>
  <si>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</si>
  <si>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</si>
  <si>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</si>
  <si>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</si>
  <si>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</si>
  <si>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</si>
  <si>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</si>
  <si>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</si>
  <si>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</si>
  <si>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</si>
  <si>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</si>
  <si>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</si>
  <si>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</si>
  <si>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</si>
  <si>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</si>
  <si>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</si>
  <si>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</si>
  <si>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</si>
  <si>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</si>
  <si>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</si>
  <si>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</si>
  <si>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</si>
  <si>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</si>
  <si>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</si>
  <si>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</si>
  <si>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</si>
  <si>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</si>
  <si>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</si>
  <si>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</si>
  <si>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</si>
  <si>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</si>
  <si>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</si>
  <si>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</si>
  <si>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</si>
  <si>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</si>
  <si>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</si>
  <si>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</si>
  <si>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</si>
  <si>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</si>
  <si>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</si>
  <si>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</si>
  <si>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</si>
  <si>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</si>
  <si>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</si>
  <si>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</si>
  <si>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</si>
  <si>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</si>
  <si>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</si>
  <si>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</si>
  <si>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</si>
  <si>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</si>
  <si>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</si>
  <si>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</si>
  <si>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</si>
  <si>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</si>
  <si>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</si>
  <si>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</si>
  <si>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</si>
  <si>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</si>
  <si>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</si>
  <si>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</si>
  <si>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</si>
  <si>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</si>
  <si>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</si>
  <si>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</si>
  <si>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</si>
  <si>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</si>
  <si>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</si>
  <si>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</si>
  <si>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</si>
  <si>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</si>
  <si>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</si>
  <si>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</si>
  <si>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</si>
  <si>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</si>
  <si>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</si>
  <si>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</si>
  <si>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</si>
  <si>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</si>
  <si>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</si>
  <si>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</si>
  <si>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</si>
  <si>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</si>
  <si>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</si>
  <si>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</si>
  <si>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</si>
  <si>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</si>
  <si>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</si>
  <si>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</si>
  <si>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</si>
  <si>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</si>
  <si>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</si>
  <si>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</si>
  <si>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</si>
  <si>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</si>
  <si>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</si>
  <si>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</si>
  <si>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</si>
  <si>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</si>
  <si>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</si>
  <si>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</si>
  <si>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</si>
  <si>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</si>
  <si>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</si>
  <si>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</si>
  <si>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</si>
  <si>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</si>
  <si>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</si>
  <si>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</si>
  <si>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</si>
  <si>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</si>
  <si>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</si>
  <si>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</si>
  <si>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</si>
  <si>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</si>
  <si>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</si>
  <si>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</si>
  <si>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</si>
  <si>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</si>
  <si>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</si>
  <si>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</si>
  <si>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</si>
  <si>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</si>
  <si>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</si>
  <si>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</si>
  <si>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</si>
  <si>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</si>
  <si>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</si>
  <si>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</si>
  <si>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</si>
  <si>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</si>
  <si>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</si>
  <si>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</si>
  <si>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</si>
  <si>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</si>
  <si>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</si>
  <si>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</si>
  <si>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</si>
  <si>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</si>
  <si>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</si>
  <si>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</si>
  <si>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</si>
  <si>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</si>
  <si>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</si>
  <si>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</si>
  <si>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</si>
  <si>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</si>
  <si>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</si>
  <si>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</si>
  <si>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</si>
  <si>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</si>
  <si>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</si>
  <si>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</si>
  <si>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</si>
  <si>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</si>
  <si>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</si>
  <si>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</si>
  <si>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</si>
  <si>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</si>
  <si>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</si>
  <si>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</si>
  <si>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</si>
  <si>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</si>
  <si>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</si>
  <si>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</si>
  <si>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</si>
  <si>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</si>
  <si>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</si>
  <si>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</si>
  <si>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</si>
  <si>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</si>
  <si>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</si>
  <si>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</si>
  <si>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</si>
  <si>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</si>
  <si>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</si>
  <si>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</si>
  <si>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</si>
  <si>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</si>
  <si>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</si>
  <si>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</si>
  <si>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</si>
  <si>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</si>
  <si>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</si>
  <si>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</si>
  <si>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</si>
  <si>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</si>
  <si>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</si>
  <si>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</si>
  <si>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</si>
  <si>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</si>
  <si>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</si>
  <si>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</si>
  <si>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</si>
  <si>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</si>
  <si>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</si>
  <si>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</si>
  <si>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</si>
  <si>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</si>
  <si>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</si>
  <si>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</si>
  <si>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</si>
  <si>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</si>
  <si>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</si>
  <si>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</si>
  <si>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</si>
  <si>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</si>
  <si>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</si>
  <si>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</si>
  <si>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</si>
  <si>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</si>
  <si>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</si>
  <si>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</si>
  <si>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</si>
  <si>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</si>
  <si>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</si>
  <si>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</si>
  <si>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</si>
  <si>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</si>
  <si>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</si>
  <si>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</si>
  <si>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</si>
  <si>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</si>
  <si>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</si>
  <si>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</si>
  <si>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</si>
  <si>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</si>
  <si>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</si>
  <si>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</si>
  <si>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</si>
  <si>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</si>
  <si>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</si>
  <si>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</si>
  <si>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</si>
  <si>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</si>
  <si>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</si>
  <si>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</si>
  <si>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</si>
  <si>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</si>
  <si>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</si>
  <si>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</si>
  <si>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</si>
  <si>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</si>
  <si>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</si>
  <si>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</si>
  <si>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</si>
  <si>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</si>
  <si>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</si>
  <si>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</si>
  <si>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</si>
  <si>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</si>
  <si>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</si>
  <si>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</si>
  <si>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</si>
  <si>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</si>
  <si>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</si>
  <si>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</si>
  <si>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</si>
  <si>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</si>
  <si>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</si>
  <si>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</si>
  <si>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</si>
  <si>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</si>
  <si>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</si>
  <si>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</si>
  <si>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</si>
  <si>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</si>
  <si>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</si>
  <si>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</si>
  <si>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</si>
  <si>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</si>
  <si>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</si>
  <si>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</si>
  <si>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</si>
  <si>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</si>
  <si>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</si>
  <si>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</si>
  <si>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</si>
  <si>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</si>
  <si>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</si>
  <si>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</si>
  <si>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</si>
  <si>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</si>
  <si>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</si>
  <si>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</si>
  <si>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</si>
  <si>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</si>
  <si>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</si>
  <si>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</si>
  <si>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</si>
  <si>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</si>
  <si>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</si>
  <si>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</si>
  <si>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</si>
  <si>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</si>
  <si>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</si>
  <si>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</si>
  <si>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</si>
  <si>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</si>
  <si>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</si>
  <si>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</si>
  <si>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</si>
  <si>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</si>
  <si>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</si>
  <si>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</si>
  <si>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</si>
  <si>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</si>
  <si>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</si>
  <si>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</si>
  <si>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</si>
  <si>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</si>
  <si>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</si>
  <si>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</si>
  <si>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</si>
  <si>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</si>
  <si>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</si>
  <si>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</si>
  <si>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</si>
  <si>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</si>
  <si>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</si>
  <si>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</si>
  <si>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</si>
  <si>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</si>
  <si>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</si>
  <si>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</si>
  <si>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</si>
  <si>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</si>
  <si>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</si>
  <si>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</si>
  <si>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</si>
  <si>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</si>
  <si>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</si>
  <si>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</si>
  <si>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</si>
  <si>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</si>
  <si>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</si>
  <si>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</si>
  <si>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</si>
  <si>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</si>
  <si>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</si>
  <si>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</si>
  <si>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</si>
  <si>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</si>
  <si>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</si>
  <si>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</si>
  <si>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</si>
  <si>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</si>
  <si>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</si>
  <si>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</si>
  <si>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</si>
  <si>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</si>
  <si>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</si>
  <si>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</si>
  <si>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</si>
  <si>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</si>
  <si>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</si>
  <si>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</si>
  <si>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</si>
  <si>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</si>
  <si>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</si>
  <si>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</si>
  <si>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</si>
  <si>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</si>
  <si>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</si>
  <si>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</si>
  <si>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</si>
  <si>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</si>
  <si>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</si>
  <si>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</si>
  <si>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</si>
  <si>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</si>
  <si>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</si>
  <si>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</si>
  <si>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</si>
  <si>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</si>
  <si>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</si>
  <si>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</si>
  <si>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</si>
  <si>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</si>
  <si>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</si>
  <si>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</si>
  <si>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</si>
  <si>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</si>
  <si>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</si>
  <si>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</si>
  <si>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</si>
  <si>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</si>
  <si>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</si>
  <si>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</si>
  <si>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</si>
  <si>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</si>
  <si>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</si>
  <si>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</si>
  <si>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</si>
  <si>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</si>
  <si>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</si>
  <si>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</si>
  <si>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</si>
  <si>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</si>
  <si>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</si>
  <si>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</si>
  <si>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</si>
  <si>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</si>
  <si>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</si>
  <si>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</si>
  <si>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</si>
  <si>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</si>
  <si>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</si>
  <si>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</si>
  <si>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</si>
  <si>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</si>
  <si>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</si>
  <si>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</si>
  <si>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</si>
  <si>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</si>
  <si>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</si>
  <si>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</si>
  <si>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</si>
  <si>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</si>
  <si>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</si>
  <si>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</si>
  <si>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</si>
  <si>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</si>
  <si>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</si>
  <si>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</si>
  <si>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</si>
  <si>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</si>
  <si>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</si>
  <si>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</si>
  <si>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</si>
  <si>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</si>
  <si>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</si>
  <si>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</si>
  <si>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</si>
  <si>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</si>
  <si>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</si>
  <si>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</si>
  <si>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</si>
  <si>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</si>
  <si>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</si>
  <si>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</si>
  <si>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</si>
  <si>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</si>
  <si>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</si>
  <si>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</si>
  <si>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</si>
  <si>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</si>
  <si>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</si>
  <si>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</si>
  <si>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</si>
  <si>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</si>
  <si>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</si>
  <si>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</si>
  <si>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</si>
  <si>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</si>
  <si>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</si>
  <si>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</si>
  <si>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</si>
  <si>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</si>
  <si>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</si>
  <si>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</si>
  <si>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</si>
  <si>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</si>
  <si>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</si>
  <si>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</si>
  <si>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</si>
  <si>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</si>
  <si>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</si>
  <si>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</si>
  <si>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</si>
  <si>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</si>
  <si>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</si>
  <si>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</si>
  <si>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</si>
  <si>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</si>
  <si>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</si>
  <si>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</si>
  <si>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</si>
  <si>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</si>
  <si>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</si>
  <si>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</si>
  <si>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</si>
  <si>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</si>
  <si>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</si>
  <si>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</si>
  <si>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</si>
  <si>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</si>
  <si>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</si>
  <si>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</si>
  <si>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</si>
  <si>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</si>
  <si>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</si>
  <si>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</si>
  <si>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</si>
  <si>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</si>
  <si>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</si>
  <si>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</si>
  <si>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</si>
  <si>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</si>
  <si>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</si>
  <si>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</si>
  <si>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</si>
  <si>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</si>
  <si>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</si>
  <si>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</si>
  <si>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</si>
  <si>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</si>
  <si>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</si>
  <si>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</si>
  <si>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</si>
  <si>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</si>
  <si>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</si>
  <si>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</si>
  <si>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</si>
  <si>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</si>
  <si>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</si>
  <si>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</si>
  <si>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</si>
  <si>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</si>
  <si>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</si>
  <si>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</si>
  <si>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</si>
  <si>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</si>
  <si>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</si>
  <si>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</si>
  <si>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</si>
  <si>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</si>
  <si>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</si>
  <si>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</si>
  <si>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</si>
  <si>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</si>
  <si>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</si>
  <si>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</si>
  <si>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</si>
  <si>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</si>
  <si>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</si>
  <si>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</si>
  <si>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</si>
  <si>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</si>
  <si>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</si>
  <si>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</si>
  <si>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</si>
  <si>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</si>
  <si>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</si>
  <si>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</si>
  <si>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</si>
  <si>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</si>
  <si>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</si>
  <si>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</si>
  <si>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</si>
  <si>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</si>
  <si>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</si>
  <si>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</si>
  <si>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</si>
  <si>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</si>
  <si>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</si>
  <si>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</si>
  <si>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</si>
  <si>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</si>
  <si>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</si>
  <si>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</si>
  <si>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</si>
  <si>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</si>
  <si>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</si>
  <si>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</si>
  <si>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</si>
  <si>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</si>
  <si>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</si>
  <si>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</si>
  <si>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</si>
  <si>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</si>
  <si>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</si>
  <si>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</si>
  <si>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</si>
  <si>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</si>
  <si>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</si>
  <si>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</si>
  <si>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</si>
  <si>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</si>
  <si>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</si>
  <si>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</si>
  <si>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</si>
  <si>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</si>
  <si>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</si>
  <si>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</si>
  <si>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</si>
  <si>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</si>
  <si>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</si>
  <si>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</si>
  <si>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</si>
  <si>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</si>
  <si>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</si>
  <si>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</si>
  <si>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</si>
  <si>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</si>
  <si>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</si>
  <si>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</si>
  <si>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</si>
  <si>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</si>
  <si>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</si>
  <si>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</si>
  <si>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</si>
  <si>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</si>
  <si>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</si>
  <si>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</si>
  <si>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</si>
  <si>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</si>
  <si>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</si>
  <si>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</si>
  <si>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</si>
  <si>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</si>
  <si>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</si>
  <si>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</si>
  <si>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</si>
  <si>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</si>
  <si>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</si>
  <si>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</si>
  <si>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</si>
  <si>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</si>
  <si>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</si>
  <si>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</si>
  <si>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</si>
  <si>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</si>
  <si>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</si>
  <si>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</si>
  <si>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</si>
  <si>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</si>
  <si>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</si>
  <si>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</si>
  <si>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</si>
  <si>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</si>
  <si>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</si>
  <si>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</si>
  <si>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</si>
  <si>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</si>
  <si>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</si>
  <si>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</si>
  <si>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</si>
  <si>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</si>
  <si>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</si>
  <si>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</si>
  <si>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</si>
  <si>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</si>
  <si>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</si>
  <si>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</si>
  <si>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</si>
  <si>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</si>
  <si>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</si>
  <si>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</si>
  <si>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</si>
  <si>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</si>
  <si>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</si>
  <si>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</si>
  <si>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</si>
  <si>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</si>
  <si>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</si>
  <si>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</si>
  <si>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</si>
  <si>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</si>
  <si>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</si>
  <si>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</si>
  <si>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</si>
  <si>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</si>
  <si>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</si>
  <si>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</si>
  <si>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</si>
  <si>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</si>
  <si>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</si>
  <si>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</si>
  <si>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</si>
  <si>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</si>
  <si>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</si>
  <si>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</si>
  <si>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</si>
  <si>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</si>
  <si>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</si>
  <si>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</si>
  <si>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</si>
  <si>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</si>
  <si>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</si>
  <si>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</si>
  <si>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</si>
  <si>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</si>
  <si>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</si>
  <si>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</si>
  <si>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</si>
  <si>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</si>
  <si>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</si>
  <si>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</si>
  <si>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</si>
  <si>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</si>
  <si>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</si>
  <si>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</si>
  <si>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</si>
  <si>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</si>
  <si>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</si>
  <si>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</si>
  <si>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</si>
  <si>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</si>
  <si>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</si>
  <si>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</si>
  <si>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</si>
  <si>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</si>
  <si>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</si>
  <si>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</si>
  <si>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</si>
  <si>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</si>
  <si>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</si>
  <si>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</si>
  <si>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</si>
  <si>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</si>
  <si>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</si>
  <si>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</si>
  <si>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</si>
  <si>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</si>
  <si>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</si>
  <si>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</si>
  <si>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</si>
  <si>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</si>
  <si>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</si>
  <si>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</si>
  <si>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</si>
  <si>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</si>
  <si>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</si>
  <si>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</si>
  <si>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</si>
  <si>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</si>
  <si>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</si>
  <si>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</si>
  <si>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</si>
  <si>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</si>
  <si>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</si>
  <si>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</si>
  <si>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</si>
  <si>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</si>
  <si>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</si>
  <si>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</si>
  <si>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</si>
  <si>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</si>
  <si>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</si>
  <si>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</si>
  <si>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</si>
  <si>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</si>
  <si>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</si>
  <si>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</si>
  <si>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</si>
  <si>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</si>
  <si>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</si>
  <si>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</si>
  <si>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</si>
  <si>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</si>
  <si>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</si>
  <si>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</si>
  <si>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</si>
  <si>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</si>
  <si>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</si>
  <si>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</si>
  <si>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</si>
  <si>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</si>
  <si>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</si>
  <si>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</si>
  <si>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</si>
  <si>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</si>
  <si>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</si>
  <si>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</si>
  <si>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</si>
  <si>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</si>
  <si>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</si>
  <si>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</si>
  <si>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</si>
  <si>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</si>
  <si>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</si>
  <si>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</si>
  <si>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</si>
  <si>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</si>
  <si>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</si>
  <si>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</si>
  <si>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</si>
  <si>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</si>
  <si>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</si>
  <si>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</si>
  <si>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</si>
  <si>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</si>
  <si>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</si>
  <si>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</si>
  <si>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</si>
  <si>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</si>
  <si>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</si>
  <si>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</si>
  <si>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</si>
  <si>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</si>
  <si>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</si>
  <si>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</si>
  <si>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</si>
  <si>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</si>
  <si>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</si>
  <si>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</si>
  <si>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</si>
  <si>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</si>
  <si>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</si>
  <si>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</si>
  <si>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</si>
  <si>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</si>
  <si>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</si>
  <si>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</si>
  <si>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</si>
  <si>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</si>
  <si>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</si>
  <si>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</si>
  <si>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</si>
  <si>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</si>
  <si>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</si>
  <si>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</si>
  <si>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</si>
  <si>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</si>
  <si>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</si>
  <si>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</si>
  <si>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</si>
  <si>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</si>
  <si>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</si>
  <si>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</si>
  <si>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</si>
  <si>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</si>
  <si>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</si>
  <si>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</si>
  <si>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</si>
  <si>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</si>
  <si>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</si>
  <si>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</si>
  <si>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</si>
  <si>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</si>
  <si>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</si>
  <si>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</si>
  <si>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</si>
  <si>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</si>
  <si>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</si>
  <si>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</si>
  <si>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</si>
  <si>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</si>
  <si>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</si>
  <si>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</si>
  <si>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</si>
  <si>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</si>
  <si>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</si>
  <si>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</si>
  <si>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</si>
  <si>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</si>
  <si>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</si>
  <si>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</si>
  <si>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</si>
  <si>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</si>
  <si>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</si>
  <si>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</si>
  <si>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</si>
  <si>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</si>
  <si>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</si>
  <si>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</si>
  <si>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</si>
  <si>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</si>
  <si>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</si>
  <si>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</si>
  <si>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</si>
  <si>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</si>
  <si>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</si>
  <si>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</si>
  <si>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</si>
  <si>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</si>
  <si>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</si>
  <si>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</si>
  <si>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</si>
  <si>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</si>
  <si>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</si>
  <si>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</si>
  <si>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</si>
  <si>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</si>
  <si>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</si>
  <si>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</si>
  <si>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</si>
  <si>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</si>
  <si>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</si>
  <si>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</si>
  <si>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</si>
  <si>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</si>
  <si>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</si>
  <si>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</si>
  <si>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</si>
  <si>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</si>
  <si>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</si>
  <si>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</si>
  <si>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</si>
  <si>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</si>
  <si>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</si>
  <si>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</si>
  <si>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11100</t>
  </si>
  <si>
    <t>さいたま市</t>
  </si>
  <si>
    <t>11100_令和4年度</t>
  </si>
  <si>
    <t>11100_令和6年度</t>
  </si>
  <si>
    <t>11203</t>
  </si>
  <si>
    <t>川口市</t>
  </si>
  <si>
    <t>11203_令和4年度</t>
  </si>
  <si>
    <t>11203_令和6年度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</si>
  <si>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</si>
  <si>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</si>
  <si>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</si>
  <si>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</si>
  <si>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</si>
  <si>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</si>
  <si>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</si>
  <si>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</si>
  <si>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</si>
  <si>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</si>
  <si>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</si>
  <si>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</si>
  <si>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</si>
  <si>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</si>
  <si>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</si>
  <si>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</si>
  <si>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</si>
  <si>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</si>
  <si>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</si>
  <si>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</si>
  <si>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</si>
  <si>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</si>
  <si>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</si>
  <si>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</si>
  <si>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</si>
  <si>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</si>
  <si>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</si>
  <si>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</si>
  <si>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</si>
  <si>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</si>
  <si>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</si>
  <si>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</si>
  <si>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</si>
  <si>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</si>
  <si>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</si>
  <si>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</si>
  <si>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</si>
  <si>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</si>
  <si>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</si>
  <si>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</si>
  <si>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</si>
  <si>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</si>
  <si>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</si>
  <si>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</si>
  <si>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</si>
  <si>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</si>
  <si>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</si>
  <si>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</si>
  <si>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</si>
  <si>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</si>
  <si>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</si>
  <si>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</si>
  <si>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</si>
  <si>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</si>
  <si>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</si>
  <si>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</si>
  <si>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</si>
  <si>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</si>
  <si>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</si>
  <si>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</si>
  <si>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</si>
  <si>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</si>
  <si>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</si>
  <si>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</si>
  <si>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</si>
  <si>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</si>
  <si>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</si>
  <si>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</si>
  <si>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</si>
  <si>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</si>
  <si>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</si>
  <si>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</si>
  <si>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</si>
  <si>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11221</t>
  </si>
  <si>
    <t>草加市</t>
  </si>
  <si>
    <t>11221_令和4年度</t>
  </si>
  <si>
    <t>11221_令和6年度</t>
  </si>
  <si>
    <t>11214</t>
  </si>
  <si>
    <t>春日部市</t>
  </si>
  <si>
    <t>11214_令和4年度</t>
  </si>
  <si>
    <t>11214_令和6年度</t>
  </si>
  <si>
    <t>11239</t>
  </si>
  <si>
    <t>坂戸市</t>
  </si>
  <si>
    <t>11239_令和4年度</t>
  </si>
  <si>
    <t>11239_令和6年度</t>
  </si>
  <si>
    <t>11201</t>
  </si>
  <si>
    <t>川越市</t>
  </si>
  <si>
    <t>11201_令和4年度</t>
  </si>
  <si>
    <t>11201_令和6年度</t>
  </si>
  <si>
    <t>11208</t>
  </si>
  <si>
    <t>所沢市</t>
  </si>
  <si>
    <t>11208_令和4年度</t>
  </si>
  <si>
    <t>11208_令和6年度</t>
  </si>
  <si>
    <t>11222</t>
  </si>
  <si>
    <t>越谷市</t>
  </si>
  <si>
    <t>11222_令和4年度</t>
  </si>
  <si>
    <t>11222_令和6年度</t>
  </si>
  <si>
    <t>01459_令和6年度</t>
  </si>
  <si>
    <t>01459</t>
  </si>
  <si>
    <t>美瑛町</t>
  </si>
  <si>
    <t>01459_令和4年度</t>
  </si>
  <si>
    <t>11211</t>
  </si>
  <si>
    <t>本庄市</t>
  </si>
  <si>
    <t>11211_令和4年度</t>
  </si>
  <si>
    <t>11211_令和6年度</t>
  </si>
  <si>
    <t>11228</t>
  </si>
  <si>
    <t>志木市</t>
  </si>
  <si>
    <t>11228_令和4年度</t>
  </si>
  <si>
    <t>11228_令和6年度</t>
  </si>
  <si>
    <t>11223</t>
  </si>
  <si>
    <t>蕨市</t>
  </si>
  <si>
    <t>11223_令和4年度</t>
  </si>
  <si>
    <t>11223_令和6年度</t>
  </si>
  <si>
    <t>11231</t>
  </si>
  <si>
    <t>桶川市</t>
  </si>
  <si>
    <t>11231_令和4年度</t>
  </si>
  <si>
    <t>11231_令和6年度</t>
  </si>
  <si>
    <t>11230</t>
  </si>
  <si>
    <t>新座市</t>
  </si>
  <si>
    <t>11230_令和4年度</t>
  </si>
  <si>
    <t>11230_令和6年度</t>
  </si>
  <si>
    <t>池田町</t>
  </si>
  <si>
    <t>01636_令和6年度</t>
  </si>
  <si>
    <t>01636</t>
  </si>
  <si>
    <t>清水町</t>
  </si>
  <si>
    <t>01636_令和4年度</t>
  </si>
  <si>
    <t>11245</t>
  </si>
  <si>
    <t>ふじみ野市</t>
  </si>
  <si>
    <t>11245_令和4年度</t>
  </si>
  <si>
    <t>11245_令和6年度</t>
  </si>
  <si>
    <t>11235</t>
  </si>
  <si>
    <t>富士見市</t>
  </si>
  <si>
    <t>11235_令和4年度</t>
  </si>
  <si>
    <t>11235_令和6年度</t>
  </si>
  <si>
    <t>11210</t>
  </si>
  <si>
    <t>加須市</t>
  </si>
  <si>
    <t>11210_令和4年度</t>
  </si>
  <si>
    <t>11210_令和6年度</t>
  </si>
  <si>
    <t>11363</t>
  </si>
  <si>
    <t>長瀞町</t>
  </si>
  <si>
    <t>11363_令和4年度</t>
  </si>
  <si>
    <t>11363_令和6年度</t>
  </si>
  <si>
    <t>美浜町</t>
  </si>
  <si>
    <t>11326</t>
  </si>
  <si>
    <t>毛呂山町</t>
  </si>
  <si>
    <t>11326_令和4年度</t>
  </si>
  <si>
    <t>11326_令和6年度</t>
  </si>
  <si>
    <t>11408</t>
  </si>
  <si>
    <t>寄居町</t>
  </si>
  <si>
    <t>11408_令和4年度</t>
  </si>
  <si>
    <t>11408_令和6年度</t>
  </si>
  <si>
    <t>11346</t>
  </si>
  <si>
    <t>川島町</t>
  </si>
  <si>
    <t>11346_令和4年度</t>
  </si>
  <si>
    <t>11346_令和6年度</t>
  </si>
  <si>
    <t>11385</t>
  </si>
  <si>
    <t>上里町</t>
  </si>
  <si>
    <t>11385_令和4年度</t>
  </si>
  <si>
    <t>11385_令和6年度</t>
  </si>
  <si>
    <t>11217</t>
  </si>
  <si>
    <t>鴻巣市</t>
  </si>
  <si>
    <t>11217_令和4年度</t>
  </si>
  <si>
    <t>11217_令和6年度</t>
  </si>
  <si>
    <t>11341</t>
  </si>
  <si>
    <t>滑川町</t>
  </si>
  <si>
    <t>11341_令和4年度</t>
  </si>
  <si>
    <t>11341_令和6年度</t>
  </si>
  <si>
    <t>11347</t>
  </si>
  <si>
    <t>吉見町</t>
  </si>
  <si>
    <t>11347_令和4年度</t>
  </si>
  <si>
    <t>11347_令和6年度</t>
  </si>
  <si>
    <t>11342</t>
  </si>
  <si>
    <t>嵐山町</t>
  </si>
  <si>
    <t>11342_令和4年度</t>
  </si>
  <si>
    <t>11342_令和6年度</t>
  </si>
  <si>
    <t>11361</t>
  </si>
  <si>
    <t>横瀬町</t>
  </si>
  <si>
    <t>11361_令和4年度</t>
  </si>
  <si>
    <t>11361_令和6年度</t>
  </si>
  <si>
    <t>美里町</t>
  </si>
  <si>
    <t>11324</t>
  </si>
  <si>
    <t>三芳町</t>
  </si>
  <si>
    <t>11324_令和4年度</t>
  </si>
  <si>
    <t>11324_令和6年度</t>
  </si>
  <si>
    <t>11369</t>
  </si>
  <si>
    <t>東秩父村</t>
  </si>
  <si>
    <t>11369_令和4年度</t>
  </si>
  <si>
    <t>11369_令和6年度</t>
  </si>
  <si>
    <t>11301</t>
  </si>
  <si>
    <t>伊奈町</t>
  </si>
  <si>
    <t>11301_令和4年度</t>
  </si>
  <si>
    <t>11301_令和6年度</t>
  </si>
  <si>
    <t>11243</t>
  </si>
  <si>
    <t>吉川市</t>
  </si>
  <si>
    <t>11243_令和4年度</t>
  </si>
  <si>
    <t>11243_令和6年度</t>
  </si>
  <si>
    <t>11241</t>
  </si>
  <si>
    <t>鶴ヶ島市</t>
  </si>
  <si>
    <t>11241_令和4年度</t>
  </si>
  <si>
    <t>11241_令和6年度</t>
  </si>
  <si>
    <t>11242</t>
  </si>
  <si>
    <t>日高市</t>
  </si>
  <si>
    <t>11242_令和4年度</t>
  </si>
  <si>
    <t>11242_令和6年度</t>
  </si>
  <si>
    <t>11464</t>
  </si>
  <si>
    <t>杉戸町</t>
  </si>
  <si>
    <t>11464_令和4年度</t>
  </si>
  <si>
    <t>11464_令和6年度</t>
  </si>
  <si>
    <t>11343</t>
  </si>
  <si>
    <t>小川町</t>
  </si>
  <si>
    <t>11343_令和4年度</t>
  </si>
  <si>
    <t>11343_令和6年度</t>
  </si>
  <si>
    <t>11365</t>
  </si>
  <si>
    <t>小鹿野町</t>
  </si>
  <si>
    <t>11365_令和4年度</t>
  </si>
  <si>
    <t>11365_令和6年度</t>
  </si>
  <si>
    <t>11327</t>
  </si>
  <si>
    <t>越生町</t>
  </si>
  <si>
    <t>11327_令和4年度</t>
  </si>
  <si>
    <t>11327_令和6年度</t>
  </si>
  <si>
    <t>11381</t>
  </si>
  <si>
    <t>11381_令和4年度</t>
  </si>
  <si>
    <t>11381_令和6年度</t>
  </si>
  <si>
    <t>11349</t>
  </si>
  <si>
    <t>ときがわ町</t>
  </si>
  <si>
    <t>11349_令和4年度</t>
  </si>
  <si>
    <t>11349_令和6年度</t>
  </si>
  <si>
    <t>02387_平成2年度</t>
  </si>
  <si>
    <t>02387</t>
  </si>
  <si>
    <t>中泊町</t>
  </si>
  <si>
    <t>02387_平成17年度</t>
  </si>
  <si>
    <t>02387_平成18年度</t>
  </si>
  <si>
    <t>02387_平成19年度</t>
  </si>
  <si>
    <t>02387_平成20年度</t>
  </si>
  <si>
    <t>02387_平成21年度</t>
  </si>
  <si>
    <t>02387_平成22年度</t>
  </si>
  <si>
    <t>02387_平成23年度</t>
  </si>
  <si>
    <t>02387_平成24年度</t>
  </si>
  <si>
    <t>02387_平成25年度</t>
  </si>
  <si>
    <t>02387_平成26年度</t>
  </si>
  <si>
    <t>02387_平成27年度</t>
  </si>
  <si>
    <t>02387_平成28年度</t>
  </si>
  <si>
    <t>02387_平成29年度</t>
  </si>
  <si>
    <t>02387_平成30年度</t>
  </si>
  <si>
    <t>02387_令和元年度</t>
  </si>
  <si>
    <t>02387_令和2年度</t>
  </si>
  <si>
    <t>02387_令和3年度</t>
  </si>
  <si>
    <t>02387_令和4年度</t>
  </si>
  <si>
    <t>02387_令和5年度</t>
  </si>
  <si>
    <t>02387_令和6年度</t>
  </si>
  <si>
    <t>46404_平成2年度</t>
  </si>
  <si>
    <t>46404</t>
  </si>
  <si>
    <t>長島町</t>
  </si>
  <si>
    <t>46404_平成17年度</t>
  </si>
  <si>
    <t>46404_平成18年度</t>
  </si>
  <si>
    <t>46404_平成19年度</t>
  </si>
  <si>
    <t>46404_平成20年度</t>
  </si>
  <si>
    <t>46404_平成21年度</t>
  </si>
  <si>
    <t>46404_平成22年度</t>
  </si>
  <si>
    <t>46404_平成23年度</t>
  </si>
  <si>
    <t>46404_平成24年度</t>
  </si>
  <si>
    <t>46404_平成25年度</t>
  </si>
  <si>
    <t>46404_平成26年度</t>
  </si>
  <si>
    <t>46404_平成27年度</t>
  </si>
  <si>
    <t>46404_平成28年度</t>
  </si>
  <si>
    <t>46404_平成29年度</t>
  </si>
  <si>
    <t>46404_平成30年度</t>
  </si>
  <si>
    <t>46404_令和元年度</t>
  </si>
  <si>
    <t>46404_令和2年度</t>
  </si>
  <si>
    <t>46404_令和3年度</t>
  </si>
  <si>
    <t>46404_令和4年度</t>
  </si>
  <si>
    <t>46404_令和5年度</t>
  </si>
  <si>
    <t>46404_令和6年度</t>
  </si>
  <si>
    <t>18404_平成2年度</t>
  </si>
  <si>
    <t>18404</t>
  </si>
  <si>
    <t>南越前町</t>
  </si>
  <si>
    <t>18404_平成17年度</t>
  </si>
  <si>
    <t>18404_平成18年度</t>
  </si>
  <si>
    <t>18404_平成19年度</t>
  </si>
  <si>
    <t>18404_平成20年度</t>
  </si>
  <si>
    <t>18404_平成21年度</t>
  </si>
  <si>
    <t>18404_平成22年度</t>
  </si>
  <si>
    <t>18404_平成23年度</t>
  </si>
  <si>
    <t>18404_平成24年度</t>
  </si>
  <si>
    <t>18404_平成25年度</t>
  </si>
  <si>
    <t>18404_平成26年度</t>
  </si>
  <si>
    <t>18404_平成27年度</t>
  </si>
  <si>
    <t>18404_平成28年度</t>
  </si>
  <si>
    <t>18404_平成29年度</t>
  </si>
  <si>
    <t>18404_平成30年度</t>
  </si>
  <si>
    <t>18404_令和元年度</t>
  </si>
  <si>
    <t>18404_令和2年度</t>
  </si>
  <si>
    <t>18404_令和3年度</t>
  </si>
  <si>
    <t>18404_令和4年度</t>
  </si>
  <si>
    <t>18404_令和5年度</t>
  </si>
  <si>
    <t>18404_令和6年度</t>
  </si>
  <si>
    <t>41424_平成2年度</t>
  </si>
  <si>
    <t>41424</t>
  </si>
  <si>
    <t>江北町</t>
  </si>
  <si>
    <t>41424_平成17年度</t>
  </si>
  <si>
    <t>41424_平成18年度</t>
  </si>
  <si>
    <t>41424_平成19年度</t>
  </si>
  <si>
    <t>41424_平成20年度</t>
  </si>
  <si>
    <t>41424_平成21年度</t>
  </si>
  <si>
    <t>41424_平成22年度</t>
  </si>
  <si>
    <t>41424_平成23年度</t>
  </si>
  <si>
    <t>41424_平成24年度</t>
  </si>
  <si>
    <t>41424_平成25年度</t>
  </si>
  <si>
    <t>41424_平成26年度</t>
  </si>
  <si>
    <t>41424_平成27年度</t>
  </si>
  <si>
    <t>41424_平成28年度</t>
  </si>
  <si>
    <t>41424_平成29年度</t>
  </si>
  <si>
    <t>41424_平成30年度</t>
  </si>
  <si>
    <t>41424_令和元年度</t>
  </si>
  <si>
    <t>41424_令和2年度</t>
  </si>
  <si>
    <t>41424_令和3年度</t>
  </si>
  <si>
    <t>41424_令和4年度</t>
  </si>
  <si>
    <t>41424_令和5年度</t>
  </si>
  <si>
    <t>41424_令和6年度</t>
  </si>
  <si>
    <t>20482_平成2年度</t>
  </si>
  <si>
    <t>20482</t>
  </si>
  <si>
    <t>松川村</t>
  </si>
  <si>
    <t>20482_平成17年度</t>
  </si>
  <si>
    <t>20482_平成18年度</t>
  </si>
  <si>
    <t>20482_平成19年度</t>
  </si>
  <si>
    <t>20482_平成20年度</t>
  </si>
  <si>
    <t>20482_平成21年度</t>
  </si>
  <si>
    <t>20482_平成22年度</t>
  </si>
  <si>
    <t>20482_平成23年度</t>
  </si>
  <si>
    <t>20482_平成24年度</t>
  </si>
  <si>
    <t>20482_平成25年度</t>
  </si>
  <si>
    <t>20482_平成26年度</t>
  </si>
  <si>
    <t>20482_平成27年度</t>
  </si>
  <si>
    <t>20482_平成28年度</t>
  </si>
  <si>
    <t>20482_平成29年度</t>
  </si>
  <si>
    <t>20482_平成30年度</t>
  </si>
  <si>
    <t>20482_令和元年度</t>
  </si>
  <si>
    <t>20482_令和2年度</t>
  </si>
  <si>
    <t>20482_令和3年度</t>
  </si>
  <si>
    <t>20482_令和4年度</t>
  </si>
  <si>
    <t>20482_令和5年度</t>
  </si>
  <si>
    <t>20482_令和6年度</t>
  </si>
  <si>
    <t>14364_平成2年度</t>
  </si>
  <si>
    <t>14364</t>
  </si>
  <si>
    <t>山北町</t>
  </si>
  <si>
    <t>14364_平成17年度</t>
  </si>
  <si>
    <t>14364_平成18年度</t>
  </si>
  <si>
    <t>14364_平成19年度</t>
  </si>
  <si>
    <t>14364_平成20年度</t>
  </si>
  <si>
    <t>14364_平成21年度</t>
  </si>
  <si>
    <t>14364_平成22年度</t>
  </si>
  <si>
    <t>14364_平成23年度</t>
  </si>
  <si>
    <t>14364_平成24年度</t>
  </si>
  <si>
    <t>14364_平成25年度</t>
  </si>
  <si>
    <t>14364_平成26年度</t>
  </si>
  <si>
    <t>14364_平成27年度</t>
  </si>
  <si>
    <t>14364_平成28年度</t>
  </si>
  <si>
    <t>14364_平成29年度</t>
  </si>
  <si>
    <t>14364_平成30年度</t>
  </si>
  <si>
    <t>14364_令和元年度</t>
  </si>
  <si>
    <t>14364_令和2年度</t>
  </si>
  <si>
    <t>14364_令和3年度</t>
  </si>
  <si>
    <t>14364_令和4年度</t>
  </si>
  <si>
    <t>14364_令和5年度</t>
  </si>
  <si>
    <t>14364_令和6年度</t>
  </si>
  <si>
    <t>01459_平成2年度</t>
  </si>
  <si>
    <t>01459_平成17年度</t>
  </si>
  <si>
    <t>01459_平成18年度</t>
  </si>
  <si>
    <t>01459_平成19年度</t>
  </si>
  <si>
    <t>01459_平成20年度</t>
  </si>
  <si>
    <t>01459_平成21年度</t>
  </si>
  <si>
    <t>01459_平成22年度</t>
  </si>
  <si>
    <t>01459_平成23年度</t>
  </si>
  <si>
    <t>01459_平成24年度</t>
  </si>
  <si>
    <t>01459_平成25年度</t>
  </si>
  <si>
    <t>01459_平成26年度</t>
  </si>
  <si>
    <t>01459_平成27年度</t>
  </si>
  <si>
    <t>01459_平成28年度</t>
  </si>
  <si>
    <t>01459_平成29年度</t>
  </si>
  <si>
    <t>01459_平成30年度</t>
  </si>
  <si>
    <t>01459_令和元年度</t>
  </si>
  <si>
    <t>01459_令和2年度</t>
  </si>
  <si>
    <t>01459_令和3年度</t>
  </si>
  <si>
    <t>01459_令和5年度</t>
  </si>
  <si>
    <t>15385_平成2年度</t>
  </si>
  <si>
    <t>15385</t>
  </si>
  <si>
    <t>阿賀町</t>
  </si>
  <si>
    <t>15385_平成17年度</t>
  </si>
  <si>
    <t>15385_平成18年度</t>
  </si>
  <si>
    <t>15385_平成19年度</t>
  </si>
  <si>
    <t>15385_平成20年度</t>
  </si>
  <si>
    <t>15385_平成21年度</t>
  </si>
  <si>
    <t>15385_平成22年度</t>
  </si>
  <si>
    <t>15385_平成23年度</t>
  </si>
  <si>
    <t>15385_平成24年度</t>
  </si>
  <si>
    <t>15385_平成25年度</t>
  </si>
  <si>
    <t>15385_平成26年度</t>
  </si>
  <si>
    <t>15385_平成27年度</t>
  </si>
  <si>
    <t>15385_平成28年度</t>
  </si>
  <si>
    <t>15385_平成29年度</t>
  </si>
  <si>
    <t>15385_平成30年度</t>
  </si>
  <si>
    <t>15385_令和元年度</t>
  </si>
  <si>
    <t>15385_令和2年度</t>
  </si>
  <si>
    <t>15385_令和3年度</t>
  </si>
  <si>
    <t>15385_令和4年度</t>
  </si>
  <si>
    <t>15385_令和5年度</t>
  </si>
  <si>
    <t>15385_令和6年度</t>
  </si>
  <si>
    <t>40348_平成2年度</t>
  </si>
  <si>
    <t>40348</t>
  </si>
  <si>
    <t>久山町</t>
  </si>
  <si>
    <t>40348_平成17年度</t>
  </si>
  <si>
    <t>40348_平成18年度</t>
  </si>
  <si>
    <t>40348_平成19年度</t>
  </si>
  <si>
    <t>40348_平成20年度</t>
  </si>
  <si>
    <t>40348_平成21年度</t>
  </si>
  <si>
    <t>40348_平成22年度</t>
  </si>
  <si>
    <t>40348_平成23年度</t>
  </si>
  <si>
    <t>40348_平成24年度</t>
  </si>
  <si>
    <t>40348_平成25年度</t>
  </si>
  <si>
    <t>40348_平成26年度</t>
  </si>
  <si>
    <t>40348_平成27年度</t>
  </si>
  <si>
    <t>40348_平成28年度</t>
  </si>
  <si>
    <t>40348_平成29年度</t>
  </si>
  <si>
    <t>40348_平成30年度</t>
  </si>
  <si>
    <t>40348_令和元年度</t>
  </si>
  <si>
    <t>40348_令和2年度</t>
  </si>
  <si>
    <t>40348_令和3年度</t>
  </si>
  <si>
    <t>40348_令和4年度</t>
  </si>
  <si>
    <t>40348_令和5年度</t>
  </si>
  <si>
    <t>40348_令和6年度</t>
  </si>
  <si>
    <t>38488_平成2年度</t>
  </si>
  <si>
    <t>38488</t>
  </si>
  <si>
    <t>鬼北町</t>
  </si>
  <si>
    <t>38488_平成17年度</t>
  </si>
  <si>
    <t>38488_平成18年度</t>
  </si>
  <si>
    <t>38488_平成19年度</t>
  </si>
  <si>
    <t>38488_平成20年度</t>
  </si>
  <si>
    <t>38488_平成21年度</t>
  </si>
  <si>
    <t>38488_平成22年度</t>
  </si>
  <si>
    <t>38488_平成23年度</t>
  </si>
  <si>
    <t>38488_平成24年度</t>
  </si>
  <si>
    <t>38488_平成25年度</t>
  </si>
  <si>
    <t>38488_平成26年度</t>
  </si>
  <si>
    <t>38488_平成27年度</t>
  </si>
  <si>
    <t>38488_平成28年度</t>
  </si>
  <si>
    <t>38488_平成29年度</t>
  </si>
  <si>
    <t>38488_平成30年度</t>
  </si>
  <si>
    <t>38488_令和元年度</t>
  </si>
  <si>
    <t>38488_令和2年度</t>
  </si>
  <si>
    <t>38488_令和3年度</t>
  </si>
  <si>
    <t>38488_令和4年度</t>
  </si>
  <si>
    <t>38488_令和5年度</t>
  </si>
  <si>
    <t>38488_令和6年度</t>
  </si>
  <si>
    <t>47306_平成2年度</t>
  </si>
  <si>
    <t>47306</t>
  </si>
  <si>
    <t>今帰仁村</t>
  </si>
  <si>
    <t>47306_平成17年度</t>
  </si>
  <si>
    <t>47306_平成18年度</t>
  </si>
  <si>
    <t>47306_平成19年度</t>
  </si>
  <si>
    <t>47306_平成20年度</t>
  </si>
  <si>
    <t>47306_平成21年度</t>
  </si>
  <si>
    <t>47306_平成22年度</t>
  </si>
  <si>
    <t>47306_平成23年度</t>
  </si>
  <si>
    <t>47306_平成24年度</t>
  </si>
  <si>
    <t>47306_平成25年度</t>
  </si>
  <si>
    <t>47306_平成26年度</t>
  </si>
  <si>
    <t>47306_平成27年度</t>
  </si>
  <si>
    <t>47306_平成28年度</t>
  </si>
  <si>
    <t>47306_平成29年度</t>
  </si>
  <si>
    <t>47306_平成30年度</t>
  </si>
  <si>
    <t>47306_令和元年度</t>
  </si>
  <si>
    <t>47306_令和2年度</t>
  </si>
  <si>
    <t>47306_令和3年度</t>
  </si>
  <si>
    <t>47306_令和4年度</t>
  </si>
  <si>
    <t>47306_令和5年度</t>
  </si>
  <si>
    <t>47306_令和6年度</t>
  </si>
  <si>
    <t>21382_平成2年度</t>
  </si>
  <si>
    <t>21382</t>
  </si>
  <si>
    <t>輪之内町</t>
  </si>
  <si>
    <t>21382_平成17年度</t>
  </si>
  <si>
    <t>21382_平成18年度</t>
  </si>
  <si>
    <t>21382_平成19年度</t>
  </si>
  <si>
    <t>21382_平成20年度</t>
  </si>
  <si>
    <t>21382_平成21年度</t>
  </si>
  <si>
    <t>21382_平成22年度</t>
  </si>
  <si>
    <t>21382_平成23年度</t>
  </si>
  <si>
    <t>21382_平成24年度</t>
  </si>
  <si>
    <t>21382_平成25年度</t>
  </si>
  <si>
    <t>21382_平成26年度</t>
  </si>
  <si>
    <t>21382_平成27年度</t>
  </si>
  <si>
    <t>21382_平成28年度</t>
  </si>
  <si>
    <t>21382_平成29年度</t>
  </si>
  <si>
    <t>21382_平成30年度</t>
  </si>
  <si>
    <t>21382_令和元年度</t>
  </si>
  <si>
    <t>21382_令和2年度</t>
  </si>
  <si>
    <t>21382_令和3年度</t>
  </si>
  <si>
    <t>21382_令和4年度</t>
  </si>
  <si>
    <t>21382_令和5年度</t>
  </si>
  <si>
    <t>21382_令和6年度</t>
  </si>
  <si>
    <t>20481_平成2年度</t>
  </si>
  <si>
    <t>20481</t>
  </si>
  <si>
    <t>20481_平成17年度</t>
  </si>
  <si>
    <t>20481_平成18年度</t>
  </si>
  <si>
    <t>20481_平成19年度</t>
  </si>
  <si>
    <t>20481_平成20年度</t>
  </si>
  <si>
    <t>20481_平成21年度</t>
  </si>
  <si>
    <t>20481_平成22年度</t>
  </si>
  <si>
    <t>20481_平成23年度</t>
  </si>
  <si>
    <t>20481_平成24年度</t>
  </si>
  <si>
    <t>20481_平成25年度</t>
  </si>
  <si>
    <t>20481_平成26年度</t>
  </si>
  <si>
    <t>20481_平成27年度</t>
  </si>
  <si>
    <t>20481_平成28年度</t>
  </si>
  <si>
    <t>20481_平成29年度</t>
  </si>
  <si>
    <t>20481_平成30年度</t>
  </si>
  <si>
    <t>20481_令和元年度</t>
  </si>
  <si>
    <t>20481_令和2年度</t>
  </si>
  <si>
    <t>20481_令和3年度</t>
  </si>
  <si>
    <t>20481_令和4年度</t>
  </si>
  <si>
    <t>20481_令和5年度</t>
  </si>
  <si>
    <t>20481_令和6年度</t>
  </si>
  <si>
    <t>30392_平成2年度</t>
  </si>
  <si>
    <t>30392</t>
  </si>
  <si>
    <t>日高川町</t>
  </si>
  <si>
    <t>30392_平成17年度</t>
  </si>
  <si>
    <t>30392_平成18年度</t>
  </si>
  <si>
    <t>30392_平成19年度</t>
  </si>
  <si>
    <t>30392_平成20年度</t>
  </si>
  <si>
    <t>30392_平成21年度</t>
  </si>
  <si>
    <t>30392_平成22年度</t>
  </si>
  <si>
    <t>30392_平成23年度</t>
  </si>
  <si>
    <t>30392_平成24年度</t>
  </si>
  <si>
    <t>30392_平成25年度</t>
  </si>
  <si>
    <t>30392_平成26年度</t>
  </si>
  <si>
    <t>30392_平成27年度</t>
  </si>
  <si>
    <t>30392_平成28年度</t>
  </si>
  <si>
    <t>30392_平成29年度</t>
  </si>
  <si>
    <t>30392_平成30年度</t>
  </si>
  <si>
    <t>30392_令和元年度</t>
  </si>
  <si>
    <t>30392_令和2年度</t>
  </si>
  <si>
    <t>30392_令和3年度</t>
  </si>
  <si>
    <t>30392_令和4年度</t>
  </si>
  <si>
    <t>30392_令和5年度</t>
  </si>
  <si>
    <t>30392_令和6年度</t>
  </si>
  <si>
    <t>20485_平成2年度</t>
  </si>
  <si>
    <t>20485</t>
  </si>
  <si>
    <t>白馬村</t>
  </si>
  <si>
    <t>20485_平成17年度</t>
  </si>
  <si>
    <t>20485_平成18年度</t>
  </si>
  <si>
    <t>20485_平成19年度</t>
  </si>
  <si>
    <t>20485_平成20年度</t>
  </si>
  <si>
    <t>20485_平成21年度</t>
  </si>
  <si>
    <t>20485_平成22年度</t>
  </si>
  <si>
    <t>20485_平成23年度</t>
  </si>
  <si>
    <t>20485_平成24年度</t>
  </si>
  <si>
    <t>20485_平成25年度</t>
  </si>
  <si>
    <t>20485_平成26年度</t>
  </si>
  <si>
    <t>20485_平成27年度</t>
  </si>
  <si>
    <t>20485_平成28年度</t>
  </si>
  <si>
    <t>20485_平成29年度</t>
  </si>
  <si>
    <t>20485_平成30年度</t>
  </si>
  <si>
    <t>20485_令和元年度</t>
  </si>
  <si>
    <t>20485_令和2年度</t>
  </si>
  <si>
    <t>20485_令和3年度</t>
  </si>
  <si>
    <t>20485_令和4年度</t>
  </si>
  <si>
    <t>20485_令和5年度</t>
  </si>
  <si>
    <t>20485_令和6年度</t>
  </si>
  <si>
    <t>27322_平成2年度</t>
  </si>
  <si>
    <t>27322</t>
  </si>
  <si>
    <t>能勢町</t>
  </si>
  <si>
    <t>27322_平成17年度</t>
  </si>
  <si>
    <t>27322_平成18年度</t>
  </si>
  <si>
    <t>27322_平成19年度</t>
  </si>
  <si>
    <t>27322_平成20年度</t>
  </si>
  <si>
    <t>27322_平成21年度</t>
  </si>
  <si>
    <t>27322_平成22年度</t>
  </si>
  <si>
    <t>27322_平成23年度</t>
  </si>
  <si>
    <t>27322_平成24年度</t>
  </si>
  <si>
    <t>27322_平成25年度</t>
  </si>
  <si>
    <t>27322_平成26年度</t>
  </si>
  <si>
    <t>27322_平成27年度</t>
  </si>
  <si>
    <t>27322_平成28年度</t>
  </si>
  <si>
    <t>27322_平成29年度</t>
  </si>
  <si>
    <t>27322_平成30年度</t>
  </si>
  <si>
    <t>27322_令和元年度</t>
  </si>
  <si>
    <t>27322_令和2年度</t>
  </si>
  <si>
    <t>27322_令和3年度</t>
  </si>
  <si>
    <t>27322_令和4年度</t>
  </si>
  <si>
    <t>27322_令和5年度</t>
  </si>
  <si>
    <t>27322_令和6年度</t>
  </si>
  <si>
    <t>10425_平成2年度</t>
  </si>
  <si>
    <t>10425</t>
  </si>
  <si>
    <t>嬬恋村</t>
  </si>
  <si>
    <t>10425_平成17年度</t>
  </si>
  <si>
    <t>10425_平成18年度</t>
  </si>
  <si>
    <t>10425_平成19年度</t>
  </si>
  <si>
    <t>10425_平成20年度</t>
  </si>
  <si>
    <t>10425_平成21年度</t>
  </si>
  <si>
    <t>10425_平成22年度</t>
  </si>
  <si>
    <t>10425_平成23年度</t>
  </si>
  <si>
    <t>10425_平成24年度</t>
  </si>
  <si>
    <t>10425_平成25年度</t>
  </si>
  <si>
    <t>10425_平成26年度</t>
  </si>
  <si>
    <t>10425_平成27年度</t>
  </si>
  <si>
    <t>10425_平成28年度</t>
  </si>
  <si>
    <t>10425_平成29年度</t>
  </si>
  <si>
    <t>10425_平成30年度</t>
  </si>
  <si>
    <t>10425_令和元年度</t>
  </si>
  <si>
    <t>10425_令和2年度</t>
  </si>
  <si>
    <t>10425_令和3年度</t>
  </si>
  <si>
    <t>10425_令和4年度</t>
  </si>
  <si>
    <t>10425_令和5年度</t>
  </si>
  <si>
    <t>10425_令和6年度</t>
  </si>
  <si>
    <t>43369_平成2年度</t>
  </si>
  <si>
    <t>43369</t>
  </si>
  <si>
    <t>和水町</t>
  </si>
  <si>
    <t>43369_平成17年度</t>
  </si>
  <si>
    <t>43369_平成18年度</t>
  </si>
  <si>
    <t>43369_平成19年度</t>
  </si>
  <si>
    <t>43369_平成20年度</t>
  </si>
  <si>
    <t>43369_平成21年度</t>
  </si>
  <si>
    <t>43369_平成22年度</t>
  </si>
  <si>
    <t>43369_平成23年度</t>
  </si>
  <si>
    <t>43369_平成24年度</t>
  </si>
  <si>
    <t>43369_平成25年度</t>
  </si>
  <si>
    <t>43369_平成26年度</t>
  </si>
  <si>
    <t>43369_平成27年度</t>
  </si>
  <si>
    <t>43369_平成28年度</t>
  </si>
  <si>
    <t>43369_平成29年度</t>
  </si>
  <si>
    <t>43369_平成30年度</t>
  </si>
  <si>
    <t>43369_令和元年度</t>
  </si>
  <si>
    <t>43369_令和2年度</t>
  </si>
  <si>
    <t>43369_令和3年度</t>
  </si>
  <si>
    <t>43369_令和4年度</t>
  </si>
  <si>
    <t>43369_令和5年度</t>
  </si>
  <si>
    <t>43369_令和6年度</t>
  </si>
  <si>
    <t>07522_平成2年度</t>
  </si>
  <si>
    <t>07522</t>
  </si>
  <si>
    <t>小野町</t>
  </si>
  <si>
    <t>07522_平成17年度</t>
  </si>
  <si>
    <t>07522_平成18年度</t>
  </si>
  <si>
    <t>07522_平成19年度</t>
  </si>
  <si>
    <t>07522_平成20年度</t>
  </si>
  <si>
    <t>07522_平成21年度</t>
  </si>
  <si>
    <t>07522_平成22年度</t>
  </si>
  <si>
    <t>07522_平成23年度</t>
  </si>
  <si>
    <t>07522_平成24年度</t>
  </si>
  <si>
    <t>07522_平成25年度</t>
  </si>
  <si>
    <t>07522_平成26年度</t>
  </si>
  <si>
    <t>07522_平成27年度</t>
  </si>
  <si>
    <t>07522_平成28年度</t>
  </si>
  <si>
    <t>07522_平成29年度</t>
  </si>
  <si>
    <t>07522_平成30年度</t>
  </si>
  <si>
    <t>07522_令和元年度</t>
  </si>
  <si>
    <t>07522_令和2年度</t>
  </si>
  <si>
    <t>07522_令和3年度</t>
  </si>
  <si>
    <t>07522_令和4年度</t>
  </si>
  <si>
    <t>07522_令和5年度</t>
  </si>
  <si>
    <t>07522_令和6年度</t>
  </si>
  <si>
    <t>11362_平成2年度</t>
  </si>
  <si>
    <t>11362</t>
  </si>
  <si>
    <t>皆野町</t>
  </si>
  <si>
    <t>11362_平成17年度</t>
  </si>
  <si>
    <t>11362_平成18年度</t>
  </si>
  <si>
    <t>11362_平成19年度</t>
  </si>
  <si>
    <t>11362_平成20年度</t>
  </si>
  <si>
    <t>11362_平成21年度</t>
  </si>
  <si>
    <t>11362_平成22年度</t>
  </si>
  <si>
    <t>11362_平成23年度</t>
  </si>
  <si>
    <t>11362_平成24年度</t>
  </si>
  <si>
    <t>11362_平成25年度</t>
  </si>
  <si>
    <t>11362_平成26年度</t>
  </si>
  <si>
    <t>11362_平成27年度</t>
  </si>
  <si>
    <t>11362_平成28年度</t>
  </si>
  <si>
    <t>11362_平成29年度</t>
  </si>
  <si>
    <t>11362_平成30年度</t>
  </si>
  <si>
    <t>11362_令和元年度</t>
  </si>
  <si>
    <t>11362_令和2年度</t>
  </si>
  <si>
    <t>11362_令和3年度</t>
  </si>
  <si>
    <t>11362_令和4年度</t>
  </si>
  <si>
    <t>11362_令和5年度</t>
  </si>
  <si>
    <t>11362_令和6年度</t>
  </si>
  <si>
    <t>02441_平成2年度</t>
  </si>
  <si>
    <t>02441</t>
  </si>
  <si>
    <t>三戸町</t>
  </si>
  <si>
    <t>02441_平成17年度</t>
  </si>
  <si>
    <t>02441_平成18年度</t>
  </si>
  <si>
    <t>02441_平成19年度</t>
  </si>
  <si>
    <t>02441_平成20年度</t>
  </si>
  <si>
    <t>02441_平成21年度</t>
  </si>
  <si>
    <t>02441_平成22年度</t>
  </si>
  <si>
    <t>02441_平成23年度</t>
  </si>
  <si>
    <t>02441_平成24年度</t>
  </si>
  <si>
    <t>02441_平成25年度</t>
  </si>
  <si>
    <t>02441_平成26年度</t>
  </si>
  <si>
    <t>02441_平成27年度</t>
  </si>
  <si>
    <t>02441_平成28年度</t>
  </si>
  <si>
    <t>02441_平成29年度</t>
  </si>
  <si>
    <t>02441_平成30年度</t>
  </si>
  <si>
    <t>02441_令和元年度</t>
  </si>
  <si>
    <t>02441_令和2年度</t>
  </si>
  <si>
    <t>02441_令和3年度</t>
  </si>
  <si>
    <t>02441_令和4年度</t>
  </si>
  <si>
    <t>02441_令和5年度</t>
  </si>
  <si>
    <t>02441_令和6年度</t>
  </si>
  <si>
    <t>20384_平成2年度</t>
  </si>
  <si>
    <t>20384</t>
  </si>
  <si>
    <t>飯島町</t>
  </si>
  <si>
    <t>20384_平成17年度</t>
  </si>
  <si>
    <t>20384_平成18年度</t>
  </si>
  <si>
    <t>20384_平成19年度</t>
  </si>
  <si>
    <t>20384_平成20年度</t>
  </si>
  <si>
    <t>20384_平成21年度</t>
  </si>
  <si>
    <t>20384_平成22年度</t>
  </si>
  <si>
    <t>20384_平成23年度</t>
  </si>
  <si>
    <t>20384_平成24年度</t>
  </si>
  <si>
    <t>20384_平成25年度</t>
  </si>
  <si>
    <t>20384_平成26年度</t>
  </si>
  <si>
    <t>20384_平成27年度</t>
  </si>
  <si>
    <t>20384_平成28年度</t>
  </si>
  <si>
    <t>20384_平成29年度</t>
  </si>
  <si>
    <t>20384_平成30年度</t>
  </si>
  <si>
    <t>20384_令和元年度</t>
  </si>
  <si>
    <t>20384_令和2年度</t>
  </si>
  <si>
    <t>20384_令和3年度</t>
  </si>
  <si>
    <t>20384_令和4年度</t>
  </si>
  <si>
    <t>20384_令和5年度</t>
  </si>
  <si>
    <t>20384_令和6年度</t>
  </si>
  <si>
    <t>14361_平成2年度</t>
  </si>
  <si>
    <t>14361</t>
  </si>
  <si>
    <t>中井町</t>
  </si>
  <si>
    <t>14361_平成17年度</t>
  </si>
  <si>
    <t>14361_平成18年度</t>
  </si>
  <si>
    <t>14361_平成19年度</t>
  </si>
  <si>
    <t>14361_平成20年度</t>
  </si>
  <si>
    <t>14361_平成21年度</t>
  </si>
  <si>
    <t>14361_平成22年度</t>
  </si>
  <si>
    <t>14361_平成23年度</t>
  </si>
  <si>
    <t>14361_平成24年度</t>
  </si>
  <si>
    <t>14361_平成25年度</t>
  </si>
  <si>
    <t>14361_平成26年度</t>
  </si>
  <si>
    <t>14361_平成27年度</t>
  </si>
  <si>
    <t>14361_平成28年度</t>
  </si>
  <si>
    <t>14361_平成29年度</t>
  </si>
  <si>
    <t>14361_平成30年度</t>
  </si>
  <si>
    <t>14361_令和元年度</t>
  </si>
  <si>
    <t>14361_令和2年度</t>
  </si>
  <si>
    <t>14361_令和3年度</t>
  </si>
  <si>
    <t>14361_令和4年度</t>
  </si>
  <si>
    <t>14361_令和5年度</t>
  </si>
  <si>
    <t>14361_令和6年度</t>
  </si>
  <si>
    <t>01636_平成2年度</t>
  </si>
  <si>
    <t>01636_平成17年度</t>
  </si>
  <si>
    <t>01636_平成18年度</t>
  </si>
  <si>
    <t>01636_平成19年度</t>
  </si>
  <si>
    <t>01636_平成20年度</t>
  </si>
  <si>
    <t>01636_平成21年度</t>
  </si>
  <si>
    <t>01636_平成22年度</t>
  </si>
  <si>
    <t>01636_平成23年度</t>
  </si>
  <si>
    <t>01636_平成24年度</t>
  </si>
  <si>
    <t>01636_平成25年度</t>
  </si>
  <si>
    <t>01636_平成26年度</t>
  </si>
  <si>
    <t>01636_平成27年度</t>
  </si>
  <si>
    <t>01636_平成28年度</t>
  </si>
  <si>
    <t>01636_平成29年度</t>
  </si>
  <si>
    <t>01636_平成30年度</t>
  </si>
  <si>
    <t>01636_令和元年度</t>
  </si>
  <si>
    <t>01636_令和2年度</t>
  </si>
  <si>
    <t>01636_令和3年度</t>
  </si>
  <si>
    <t>01636_令和5年度</t>
  </si>
  <si>
    <t>43348_平成2年度</t>
  </si>
  <si>
    <t>43348</t>
  </si>
  <si>
    <t>43348_平成17年度</t>
  </si>
  <si>
    <t>43348_平成18年度</t>
  </si>
  <si>
    <t>43348_平成19年度</t>
  </si>
  <si>
    <t>43348_平成20年度</t>
  </si>
  <si>
    <t>43348_平成21年度</t>
  </si>
  <si>
    <t>43348_平成22年度</t>
  </si>
  <si>
    <t>43348_平成23年度</t>
  </si>
  <si>
    <t>43348_平成24年度</t>
  </si>
  <si>
    <t>43348_平成25年度</t>
  </si>
  <si>
    <t>43348_平成26年度</t>
  </si>
  <si>
    <t>43348_平成27年度</t>
  </si>
  <si>
    <t>43348_平成28年度</t>
  </si>
  <si>
    <t>43348_平成29年度</t>
  </si>
  <si>
    <t>43348_平成30年度</t>
  </si>
  <si>
    <t>43348_令和元年度</t>
  </si>
  <si>
    <t>43348_令和2年度</t>
  </si>
  <si>
    <t>43348_令和3年度</t>
  </si>
  <si>
    <t>43348_令和4年度</t>
  </si>
  <si>
    <t>43348_令和5年度</t>
  </si>
  <si>
    <t>43348_令和6年度</t>
  </si>
  <si>
    <t>43367_平成2年度</t>
  </si>
  <si>
    <t>43367</t>
  </si>
  <si>
    <t>南関町</t>
  </si>
  <si>
    <t>43367_平成17年度</t>
  </si>
  <si>
    <t>43367_平成18年度</t>
  </si>
  <si>
    <t>43367_平成19年度</t>
  </si>
  <si>
    <t>43367_平成20年度</t>
  </si>
  <si>
    <t>43367_平成21年度</t>
  </si>
  <si>
    <t>43367_平成22年度</t>
  </si>
  <si>
    <t>43367_平成23年度</t>
  </si>
  <si>
    <t>43367_平成24年度</t>
  </si>
  <si>
    <t>43367_平成25年度</t>
  </si>
  <si>
    <t>43367_平成26年度</t>
  </si>
  <si>
    <t>43367_平成27年度</t>
  </si>
  <si>
    <t>43367_平成28年度</t>
  </si>
  <si>
    <t>43367_平成29年度</t>
  </si>
  <si>
    <t>43367_平成30年度</t>
  </si>
  <si>
    <t>43367_令和元年度</t>
  </si>
  <si>
    <t>43367_令和2年度</t>
  </si>
  <si>
    <t>43367_令和3年度</t>
  </si>
  <si>
    <t>43367_令和4年度</t>
  </si>
  <si>
    <t>43367_令和5年度</t>
  </si>
  <si>
    <t>43367_令和6年度</t>
  </si>
  <si>
    <t>18442_平成2年度</t>
  </si>
  <si>
    <t>18442</t>
  </si>
  <si>
    <t>18442_平成17年度</t>
  </si>
  <si>
    <t>18442_平成18年度</t>
  </si>
  <si>
    <t>18442_平成19年度</t>
  </si>
  <si>
    <t>18442_平成20年度</t>
  </si>
  <si>
    <t>18442_平成21年度</t>
  </si>
  <si>
    <t>18442_平成22年度</t>
  </si>
  <si>
    <t>18442_平成23年度</t>
  </si>
  <si>
    <t>18442_平成24年度</t>
  </si>
  <si>
    <t>18442_平成25年度</t>
  </si>
  <si>
    <t>18442_平成26年度</t>
  </si>
  <si>
    <t>18442_平成27年度</t>
  </si>
  <si>
    <t>18442_平成28年度</t>
  </si>
  <si>
    <t>18442_平成29年度</t>
  </si>
  <si>
    <t>18442_平成30年度</t>
  </si>
  <si>
    <t>18442_令和元年度</t>
  </si>
  <si>
    <t>18442_令和2年度</t>
  </si>
  <si>
    <t>18442_令和3年度</t>
  </si>
  <si>
    <t>18442_令和4年度</t>
  </si>
  <si>
    <t>18442_令和5年度</t>
  </si>
  <si>
    <t>18442_令和6年度</t>
  </si>
  <si>
    <t>26344_平成2年度</t>
  </si>
  <si>
    <t>26344</t>
  </si>
  <si>
    <t>宇治田原町</t>
  </si>
  <si>
    <t>26344_平成17年度</t>
  </si>
  <si>
    <t>26344_平成18年度</t>
  </si>
  <si>
    <t>26344_平成19年度</t>
  </si>
  <si>
    <t>26344_平成20年度</t>
  </si>
  <si>
    <t>26344_平成21年度</t>
  </si>
  <si>
    <t>26344_平成22年度</t>
  </si>
  <si>
    <t>26344_平成23年度</t>
  </si>
  <si>
    <t>26344_平成24年度</t>
  </si>
  <si>
    <t>26344_平成25年度</t>
  </si>
  <si>
    <t>26344_平成26年度</t>
  </si>
  <si>
    <t>26344_平成27年度</t>
  </si>
  <si>
    <t>26344_平成28年度</t>
  </si>
  <si>
    <t>26344_平成29年度</t>
  </si>
  <si>
    <t>26344_平成30年度</t>
  </si>
  <si>
    <t>26344_令和元年度</t>
  </si>
  <si>
    <t>26344_令和2年度</t>
  </si>
  <si>
    <t>26344_令和3年度</t>
  </si>
  <si>
    <t>26344_令和4年度</t>
  </si>
  <si>
    <t>26344_令和5年度</t>
  </si>
  <si>
    <t>26344_令和6年度</t>
  </si>
  <si>
    <t>20388_平成2年度</t>
  </si>
  <si>
    <t>20388</t>
  </si>
  <si>
    <t>宮田村</t>
  </si>
  <si>
    <t>20388_平成17年度</t>
  </si>
  <si>
    <t>20388_平成18年度</t>
  </si>
  <si>
    <t>20388_平成19年度</t>
  </si>
  <si>
    <t>20388_平成20年度</t>
  </si>
  <si>
    <t>20388_平成21年度</t>
  </si>
  <si>
    <t>20388_平成22年度</t>
  </si>
  <si>
    <t>20388_平成23年度</t>
  </si>
  <si>
    <t>20388_平成24年度</t>
  </si>
  <si>
    <t>20388_平成25年度</t>
  </si>
  <si>
    <t>20388_平成26年度</t>
  </si>
  <si>
    <t>20388_平成27年度</t>
  </si>
  <si>
    <t>20388_平成28年度</t>
  </si>
  <si>
    <t>20388_平成29年度</t>
  </si>
  <si>
    <t>20388_平成30年度</t>
  </si>
  <si>
    <t>20388_令和元年度</t>
  </si>
  <si>
    <t>20388_令和2年度</t>
  </si>
  <si>
    <t>20388_令和3年度</t>
  </si>
  <si>
    <t>20388_令和4年度</t>
  </si>
  <si>
    <t>20388_令和5年度</t>
  </si>
  <si>
    <t>20388_令和6年度</t>
  </si>
  <si>
    <t>11219</t>
  </si>
  <si>
    <t>上尾市</t>
  </si>
  <si>
    <t>11219_令和4年度</t>
  </si>
  <si>
    <t>11219_令和6年度</t>
  </si>
  <si>
    <t>11202</t>
  </si>
  <si>
    <t>熊谷市</t>
  </si>
  <si>
    <t>11202_令和4年度</t>
  </si>
  <si>
    <t>11202_令和6年度</t>
  </si>
  <si>
    <t>11216</t>
  </si>
  <si>
    <t>羽生市</t>
  </si>
  <si>
    <t>11216_令和4年度</t>
  </si>
  <si>
    <t>11216_令和6年度</t>
  </si>
  <si>
    <t>11246</t>
  </si>
  <si>
    <t>白岡市</t>
  </si>
  <si>
    <t>11246_令和4年度</t>
  </si>
  <si>
    <t>11246_令和6年度</t>
  </si>
  <si>
    <t>11238</t>
  </si>
  <si>
    <t>蓮田市</t>
  </si>
  <si>
    <t>11238_令和4年度</t>
  </si>
  <si>
    <t>11238_令和6年度</t>
  </si>
  <si>
    <t>11207</t>
  </si>
  <si>
    <t>秩父市</t>
  </si>
  <si>
    <t>11207_令和4年度</t>
  </si>
  <si>
    <t>11207_令和6年度</t>
  </si>
  <si>
    <t>11465</t>
  </si>
  <si>
    <t>松伏町</t>
  </si>
  <si>
    <t>11465_令和4年度</t>
  </si>
  <si>
    <t>11465_令和6年度</t>
  </si>
  <si>
    <t>11348</t>
  </si>
  <si>
    <t>鳩山町</t>
  </si>
  <si>
    <t>11348_令和4年度</t>
  </si>
  <si>
    <t>11348_令和6年度</t>
  </si>
  <si>
    <t>11383</t>
  </si>
  <si>
    <t>神川町</t>
  </si>
  <si>
    <t>11383_令和4年度</t>
  </si>
  <si>
    <t>11383_令和6年度</t>
  </si>
  <si>
    <t>11234</t>
  </si>
  <si>
    <t>八潮市</t>
  </si>
  <si>
    <t>11234_令和4年度</t>
  </si>
  <si>
    <t>11234_令和6年度</t>
  </si>
  <si>
    <t>11212</t>
  </si>
  <si>
    <t>東松山市</t>
  </si>
  <si>
    <t>11212_令和4年度</t>
  </si>
  <si>
    <t>11212_令和6年度</t>
  </si>
  <si>
    <t>11229</t>
  </si>
  <si>
    <t>和光市</t>
  </si>
  <si>
    <t>11229_令和4年度</t>
  </si>
  <si>
    <t>11229_令和6年度</t>
  </si>
  <si>
    <t>11209</t>
  </si>
  <si>
    <t>飯能市</t>
  </si>
  <si>
    <t>11209_令和4年度</t>
  </si>
  <si>
    <t>11209_令和6年度</t>
  </si>
  <si>
    <t>11206</t>
  </si>
  <si>
    <t>行田市</t>
  </si>
  <si>
    <t>11206_令和4年度</t>
  </si>
  <si>
    <t>11206_令和6年度</t>
  </si>
  <si>
    <t>11233</t>
  </si>
  <si>
    <t>北本市</t>
  </si>
  <si>
    <t>11233_令和4年度</t>
  </si>
  <si>
    <t>11233_令和6年度</t>
  </si>
  <si>
    <t>11240</t>
  </si>
  <si>
    <t>幸手市</t>
  </si>
  <si>
    <t>11240_令和4年度</t>
  </si>
  <si>
    <t>11240_令和6年度</t>
  </si>
  <si>
    <t>11442</t>
  </si>
  <si>
    <t>宮代町</t>
  </si>
  <si>
    <t>11442_令和4年度</t>
  </si>
  <si>
    <t>11442_令和6年度</t>
  </si>
  <si>
    <t>11232</t>
  </si>
  <si>
    <t>久喜市</t>
  </si>
  <si>
    <t>11232_令和4年度</t>
  </si>
  <si>
    <t>11232_令和6年度</t>
  </si>
  <si>
    <t>11215</t>
  </si>
  <si>
    <t>狭山市</t>
  </si>
  <si>
    <t>11215_令和4年度</t>
  </si>
  <si>
    <t>11215_令和6年度</t>
  </si>
  <si>
    <t>11227</t>
  </si>
  <si>
    <t>朝霞市</t>
  </si>
  <si>
    <t>11227_令和4年度</t>
  </si>
  <si>
    <t>11227_令和6年度</t>
  </si>
  <si>
    <t>11225</t>
  </si>
  <si>
    <t>入間市</t>
  </si>
  <si>
    <t>11225_令和4年度</t>
  </si>
  <si>
    <t>11225_令和6年度</t>
  </si>
  <si>
    <t>11224</t>
  </si>
  <si>
    <t>戸田市</t>
  </si>
  <si>
    <t>11224_令和4年度</t>
  </si>
  <si>
    <t>11224_令和6年度</t>
  </si>
  <si>
    <t>11237</t>
  </si>
  <si>
    <t>三郷市</t>
  </si>
  <si>
    <t>11237_令和4年度</t>
  </si>
  <si>
    <t>11237_令和6年度</t>
  </si>
  <si>
    <t>11218</t>
  </si>
  <si>
    <t>深谷市</t>
  </si>
  <si>
    <t>11218_令和4年度</t>
  </si>
  <si>
    <t>11218_令和6年度</t>
  </si>
  <si>
    <t>11_平成2年度</t>
  </si>
  <si>
    <t>11</t>
  </si>
  <si>
    <t>埼玉県</t>
  </si>
  <si>
    <t>11_平成17年度</t>
  </si>
  <si>
    <t>11_平成18年度</t>
  </si>
  <si>
    <t>11_平成19年度</t>
  </si>
  <si>
    <t>11_平成20年度</t>
  </si>
  <si>
    <t>11_平成21年度</t>
  </si>
  <si>
    <t>11_平成22年度</t>
  </si>
  <si>
    <t>11_平成23年度</t>
  </si>
  <si>
    <t>11_平成24年度</t>
  </si>
  <si>
    <t>11_平成25年度</t>
  </si>
  <si>
    <t>11_平成26年度</t>
  </si>
  <si>
    <t>11_平成27年度</t>
  </si>
  <si>
    <t>11_平成28年度</t>
  </si>
  <si>
    <t>11_平成29年度</t>
  </si>
  <si>
    <t>11_平成30年度</t>
  </si>
  <si>
    <t>11_令和元年度</t>
  </si>
  <si>
    <t>11_令和2年度</t>
  </si>
  <si>
    <t>11_令和3年度</t>
  </si>
  <si>
    <t>11_令和4年度</t>
  </si>
  <si>
    <t>11_令和5年度</t>
  </si>
  <si>
    <t>11_令和6年度</t>
  </si>
  <si>
    <t>11362_令和7年度</t>
  </si>
  <si>
    <t>11362_令和8年度</t>
  </si>
  <si>
    <t>11362_令和9年度</t>
  </si>
  <si>
    <t>11362_令和10年度</t>
  </si>
  <si>
    <t>11362_令和11年度</t>
  </si>
  <si>
    <t>11362_令和12年度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</si>
</sst>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1.4524614896697789</c:v>
                </c:pt>
                <c:pt idx="1">
                  <c:v>1.25003587071322</c:v>
                </c:pt>
                <c:pt idx="2">
                  <c:v>1.1869449476011289</c:v>
                </c:pt>
                <c:pt idx="3">
                  <c:v>1.04117850915284</c:v>
                </c:pt>
                <c:pt idx="4">
                  <c:v>1.2578489438981579</c:v>
                </c:pt>
                <c:pt idx="5">
                  <c:v>1.954441369323652</c:v>
                </c:pt>
                <c:pt idx="6">
                  <c:v>1.364735848530449</c:v>
                </c:pt>
                <c:pt idx="7">
                  <c:v>1.5474248872462244</c:v>
                </c:pt>
                <c:pt idx="8">
                  <c:v>1.5233468850994734</c:v>
                </c:pt>
                <c:pt idx="9">
                  <c:v>1.7523925304121133</c:v>
                </c:pt>
                <c:pt idx="10">
                  <c:v>1.7234328927652995</c:v>
                </c:pt>
                <c:pt idx="11">
                  <c:v>1.3820471085235499</c:v>
                </c:pt>
                <c:pt idx="12">
                  <c:v>1.417377102571816</c:v>
                </c:pt>
                <c:pt idx="13">
                  <c:v>1.5701931564839591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27.633997702723331</c:v>
                </c:pt>
                <c:pt idx="1">
                  <c:v>27.889562634972751</c:v>
                </c:pt>
                <c:pt idx="2">
                  <c:v>27.13939714214402</c:v>
                </c:pt>
                <c:pt idx="3">
                  <c:v>27.127510044271858</c:v>
                </c:pt>
                <c:pt idx="4">
                  <c:v>26.358024465521886</c:v>
                </c:pt>
                <c:pt idx="5">
                  <c:v>25.472408423286897</c:v>
                </c:pt>
                <c:pt idx="6">
                  <c:v>25.200154218389518</c:v>
                </c:pt>
                <c:pt idx="7">
                  <c:v>24.681582297619688</c:v>
                </c:pt>
                <c:pt idx="8">
                  <c:v>24.280089959237387</c:v>
                </c:pt>
                <c:pt idx="9">
                  <c:v>23.768817543822991</c:v>
                </c:pt>
                <c:pt idx="10">
                  <c:v>23.003225009389777</c:v>
                </c:pt>
                <c:pt idx="11">
                  <c:v>20.864524737591704</c:v>
                </c:pt>
                <c:pt idx="12">
                  <c:v>20.722125977189069</c:v>
                </c:pt>
                <c:pt idx="13">
                  <c:v>20.964988142948332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11.69791258418719</c:v>
                </c:pt>
                <c:pt idx="1">
                  <c:v>12.88325020495644</c:v>
                </c:pt>
                <c:pt idx="2">
                  <c:v>13.76682504826444</c:v>
                </c:pt>
                <c:pt idx="3">
                  <c:v>14.45895478117448</c:v>
                </c:pt>
                <c:pt idx="4">
                  <c:v>14.57002471870948</c:v>
                </c:pt>
                <c:pt idx="5">
                  <c:v>12.4700859008653</c:v>
                </c:pt>
                <c:pt idx="6">
                  <c:v>12.401528770200439</c:v>
                </c:pt>
                <c:pt idx="7">
                  <c:v>10.869894802372006</c:v>
                </c:pt>
                <c:pt idx="8">
                  <c:v>11.755848164302556</c:v>
                </c:pt>
                <c:pt idx="9">
                  <c:v>11.174660363123136</c:v>
                </c:pt>
                <c:pt idx="10">
                  <c:v>9.731465450005313</c:v>
                </c:pt>
                <c:pt idx="11">
                  <c:v>10.103714124259989</c:v>
                </c:pt>
                <c:pt idx="12">
                  <c:v>9.9460675008315782</c:v>
                </c:pt>
                <c:pt idx="13">
                  <c:v>10.075409725080569</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13.82834026104273</c:v>
                </c:pt>
                <c:pt idx="1">
                  <c:v>14.09166854960778</c:v>
                </c:pt>
                <c:pt idx="2">
                  <c:v>17.88077606989992</c:v>
                </c:pt>
                <c:pt idx="3">
                  <c:v>18.48452515960329</c:v>
                </c:pt>
                <c:pt idx="4">
                  <c:v>17.808343982440039</c:v>
                </c:pt>
                <c:pt idx="5">
                  <c:v>15.83041408508007</c:v>
                </c:pt>
                <c:pt idx="6">
                  <c:v>16.58886003724901</c:v>
                </c:pt>
                <c:pt idx="7">
                  <c:v>14.517984376845835</c:v>
                </c:pt>
                <c:pt idx="8">
                  <c:v>14.003232991317626</c:v>
                </c:pt>
                <c:pt idx="9">
                  <c:v>13.84462830642976</c:v>
                </c:pt>
                <c:pt idx="10">
                  <c:v>13.108828105772908</c:v>
                </c:pt>
                <c:pt idx="11">
                  <c:v>10.74092532202121</c:v>
                </c:pt>
                <c:pt idx="12">
                  <c:v>12.175080693830312</c:v>
                </c:pt>
                <c:pt idx="13">
                  <c:v>11.726846277725883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7.5781970531621639</c:v>
                </c:pt>
                <c:pt idx="1">
                  <c:v>7.4780443457010763</c:v>
                </c:pt>
                <c:pt idx="2">
                  <c:v>9.1570939246285139</c:v>
                </c:pt>
                <c:pt idx="3">
                  <c:v>8.4375106919725624</c:v>
                </c:pt>
                <c:pt idx="4">
                  <c:v>9.0187400926446504</c:v>
                </c:pt>
                <c:pt idx="5">
                  <c:v>7.4376347502006235</c:v>
                </c:pt>
                <c:pt idx="6">
                  <c:v>7.2335140891301695</c:v>
                </c:pt>
                <c:pt idx="7">
                  <c:v>7.6408684820924453</c:v>
                </c:pt>
                <c:pt idx="8">
                  <c:v>7.2852866476535816</c:v>
                </c:pt>
                <c:pt idx="9">
                  <c:v>7.3265860486564298</c:v>
                </c:pt>
                <c:pt idx="10">
                  <c:v>7.0308868183095168</c:v>
                </c:pt>
                <c:pt idx="11">
                  <c:v>5.354380856482809</c:v>
                </c:pt>
                <c:pt idx="12">
                  <c:v>5.0671543251239948</c:v>
                </c:pt>
                <c:pt idx="13">
                  <c:v>5.8308996460613356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7206</c:v>
                </c:pt>
                <c:pt idx="1">
                  <c:v>7250</c:v>
                </c:pt>
                <c:pt idx="2">
                  <c:v>7241</c:v>
                </c:pt>
                <c:pt idx="3">
                  <c:v>7278</c:v>
                </c:pt>
                <c:pt idx="4">
                  <c:v>7267</c:v>
                </c:pt>
                <c:pt idx="5">
                  <c:v>7243</c:v>
                </c:pt>
                <c:pt idx="6">
                  <c:v>7261</c:v>
                </c:pt>
                <c:pt idx="7">
                  <c:v>7265</c:v>
                </c:pt>
                <c:pt idx="8">
                  <c:v>7238</c:v>
                </c:pt>
                <c:pt idx="9">
                  <c:v>7179</c:v>
                </c:pt>
                <c:pt idx="10">
                  <c:v>7099</c:v>
                </c:pt>
                <c:pt idx="11">
                  <c:v>7029</c:v>
                </c:pt>
                <c:pt idx="12">
                  <c:v>6991</c:v>
                </c:pt>
                <c:pt idx="13">
                  <c:v>6952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2562</c:v>
                </c:pt>
                <c:pt idx="1">
                  <c:v>2540</c:v>
                </c:pt>
                <c:pt idx="2">
                  <c:v>2510</c:v>
                </c:pt>
                <c:pt idx="3">
                  <c:v>2490</c:v>
                </c:pt>
                <c:pt idx="4">
                  <c:v>2449</c:v>
                </c:pt>
                <c:pt idx="5">
                  <c:v>2412</c:v>
                </c:pt>
                <c:pt idx="6">
                  <c:v>2379</c:v>
                </c:pt>
                <c:pt idx="7">
                  <c:v>2391</c:v>
                </c:pt>
                <c:pt idx="8">
                  <c:v>2381</c:v>
                </c:pt>
                <c:pt idx="9">
                  <c:v>2378</c:v>
                </c:pt>
                <c:pt idx="10">
                  <c:v>2298</c:v>
                </c:pt>
                <c:pt idx="11">
                  <c:v>2310</c:v>
                </c:pt>
                <c:pt idx="12">
                  <c:v>2297</c:v>
                </c:pt>
                <c:pt idx="13">
                  <c:v>2289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3979</c:v>
                </c:pt>
                <c:pt idx="1">
                  <c:v>4003</c:v>
                </c:pt>
                <c:pt idx="2">
                  <c:v>4002</c:v>
                </c:pt>
                <c:pt idx="3">
                  <c:v>3993</c:v>
                </c:pt>
                <c:pt idx="4">
                  <c:v>4029</c:v>
                </c:pt>
                <c:pt idx="5">
                  <c:v>3969</c:v>
                </c:pt>
                <c:pt idx="6">
                  <c:v>3985</c:v>
                </c:pt>
                <c:pt idx="7">
                  <c:v>3971</c:v>
                </c:pt>
                <c:pt idx="8">
                  <c:v>3969</c:v>
                </c:pt>
                <c:pt idx="9">
                  <c:v>4004</c:v>
                </c:pt>
                <c:pt idx="10">
                  <c:v>4011</c:v>
                </c:pt>
                <c:pt idx="11">
                  <c:v>3999</c:v>
                </c:pt>
                <c:pt idx="12">
                  <c:v>3992</c:v>
                </c:pt>
                <c:pt idx="13">
                  <c:v>3995</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21</c:v>
                </c:pt>
                <c:pt idx="1">
                  <c:v>21</c:v>
                </c:pt>
                <c:pt idx="2">
                  <c:v>21</c:v>
                </c:pt>
                <c:pt idx="3">
                  <c:v>21</c:v>
                </c:pt>
                <c:pt idx="4">
                  <c:v>21</c:v>
                </c:pt>
                <c:pt idx="5">
                  <c:v>15</c:v>
                </c:pt>
                <c:pt idx="6">
                  <c:v>15</c:v>
                </c:pt>
                <c:pt idx="7">
                  <c:v>15</c:v>
                </c:pt>
                <c:pt idx="8">
                  <c:v>15</c:v>
                </c:pt>
                <c:pt idx="9">
                  <c:v>15</c:v>
                </c:pt>
                <c:pt idx="10">
                  <c:v>15</c:v>
                </c:pt>
                <c:pt idx="11">
                  <c:v>15</c:v>
                </c:pt>
                <c:pt idx="12">
                  <c:v>15</c:v>
                </c:pt>
                <c:pt idx="13">
                  <c:v>15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403</c:v>
                </c:pt>
                <c:pt idx="1">
                  <c:v>403</c:v>
                </c:pt>
                <c:pt idx="2">
                  <c:v>403</c:v>
                </c:pt>
                <c:pt idx="3">
                  <c:v>403</c:v>
                </c:pt>
                <c:pt idx="4">
                  <c:v>403</c:v>
                </c:pt>
                <c:pt idx="5">
                  <c:v>315</c:v>
                </c:pt>
                <c:pt idx="6">
                  <c:v>315</c:v>
                </c:pt>
                <c:pt idx="7">
                  <c:v>315</c:v>
                </c:pt>
                <c:pt idx="8">
                  <c:v>315</c:v>
                </c:pt>
                <c:pt idx="9">
                  <c:v>315</c:v>
                </c:pt>
                <c:pt idx="10">
                  <c:v>315</c:v>
                </c:pt>
                <c:pt idx="11">
                  <c:v>380</c:v>
                </c:pt>
                <c:pt idx="12">
                  <c:v>380</c:v>
                </c:pt>
                <c:pt idx="13">
                  <c:v>380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84.865200000000002</c:v>
                </c:pt>
                <c:pt idx="1">
                  <c:v>86.859200000000001</c:v>
                </c:pt>
                <c:pt idx="2">
                  <c:v>104.5462</c:v>
                </c:pt>
                <c:pt idx="3">
                  <c:v>90.566500000000005</c:v>
                </c:pt>
                <c:pt idx="4">
                  <c:v>92.450800000000001</c:v>
                </c:pt>
                <c:pt idx="5">
                  <c:v>84.797200000000004</c:v>
                </c:pt>
                <c:pt idx="6">
                  <c:v>87.433400000000006</c:v>
                </c:pt>
                <c:pt idx="7">
                  <c:v>95.831900000000005</c:v>
                </c:pt>
                <c:pt idx="8">
                  <c:v>99.450499999999991</c:v>
                </c:pt>
                <c:pt idx="9">
                  <c:v>108.2221</c:v>
                </c:pt>
                <c:pt idx="10">
                  <c:v>108.8642</c:v>
                </c:pt>
                <c:pt idx="11">
                  <c:v>69.139499999999998</c:v>
                </c:pt>
                <c:pt idx="12">
                  <c:v>73.2624</c:v>
                </c:pt>
                <c:pt idx="13">
                  <c:v>99.116699999999994</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8.0969999999999995</c:v>
                </c:pt>
                <c:pt idx="1">
                  <c:v>8.6050000000000004</c:v>
                </c:pt>
                <c:pt idx="2">
                  <c:v>9.5790000000000006</c:v>
                </c:pt>
                <c:pt idx="3">
                  <c:v>9.9559999999999995</c:v>
                </c:pt>
                <c:pt idx="4">
                  <c:v>9.69</c:v>
                </c:pt>
                <c:pt idx="5">
                  <c:v>9.8260000000000005</c:v>
                </c:pt>
                <c:pt idx="6">
                  <c:v>9.1579999999999995</c:v>
                </c:pt>
                <c:pt idx="7">
                  <c:v>8.8209999999999997</c:v>
                </c:pt>
                <c:pt idx="8">
                  <c:v>8.9329999999999998</c:v>
                </c:pt>
                <c:pt idx="9">
                  <c:v>9.1199999999999992</c:v>
                </c:pt>
                <c:pt idx="10">
                  <c:v>9.8529999999999998</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5.0599999999999996</c:v>
                </c:pt>
                <c:pt idx="1">
                  <c:v>5.2779999999999996</c:v>
                </c:pt>
                <c:pt idx="2">
                  <c:v>5.9029999999999996</c:v>
                </c:pt>
                <c:pt idx="3">
                  <c:v>6.0650000000000004</c:v>
                </c:pt>
                <c:pt idx="4">
                  <c:v>5.8890000000000002</c:v>
                </c:pt>
                <c:pt idx="5">
                  <c:v>9.8260000000000005</c:v>
                </c:pt>
                <c:pt idx="6">
                  <c:v>9.1579999999999995</c:v>
                </c:pt>
                <c:pt idx="7">
                  <c:v>5.6669999999999998</c:v>
                </c:pt>
                <c:pt idx="8">
                  <c:v>5.9960000000000004</c:v>
                </c:pt>
                <c:pt idx="9">
                  <c:v>5.931</c:v>
                </c:pt>
                <c:pt idx="10">
                  <c:v>6.4829999999999997</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3.0369999999999999</c:v>
                </c:pt>
                <c:pt idx="1">
                  <c:v>3.327</c:v>
                </c:pt>
                <c:pt idx="2">
                  <c:v>3.6760000000000002</c:v>
                </c:pt>
                <c:pt idx="3">
                  <c:v>3.891</c:v>
                </c:pt>
                <c:pt idx="4">
                  <c:v>3.8010000000000002</c:v>
                </c:pt>
                <c:pt idx="5">
                  <c:v>0</c:v>
                </c:pt>
                <c:pt idx="6">
                  <c:v>0</c:v>
                </c:pt>
                <c:pt idx="7">
                  <c:v>3.1539999999999999</c:v>
                </c:pt>
                <c:pt idx="8">
                  <c:v>2.9369999999999998</c:v>
                </c:pt>
                <c:pt idx="9">
                  <c:v>3.1890000000000001</c:v>
                </c:pt>
                <c:pt idx="10">
                  <c:v>3.37</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17.88077606989992</c:v>
                </c:pt>
                <c:pt idx="1">
                  <c:v>18.48452515960329</c:v>
                </c:pt>
                <c:pt idx="2">
                  <c:v>17.808343982440039</c:v>
                </c:pt>
                <c:pt idx="3">
                  <c:v>15.83041408508007</c:v>
                </c:pt>
                <c:pt idx="4">
                  <c:v>16.58886003724901</c:v>
                </c:pt>
                <c:pt idx="5">
                  <c:v>14.517984376845835</c:v>
                </c:pt>
                <c:pt idx="6">
                  <c:v>14.003232991317626</c:v>
                </c:pt>
                <c:pt idx="7">
                  <c:v>13.84462830642976</c:v>
                </c:pt>
                <c:pt idx="8">
                  <c:v>13.108828105772908</c:v>
                </c:pt>
                <c:pt idx="9">
                  <c:v>10.74092532202121</c:v>
                </c:pt>
                <c:pt idx="10">
                  <c:v>12.175080693830312</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9.1570939246285139</c:v>
                </c:pt>
                <c:pt idx="1">
                  <c:v>8.4375106919725624</c:v>
                </c:pt>
                <c:pt idx="2">
                  <c:v>9.0187400926446504</c:v>
                </c:pt>
                <c:pt idx="3">
                  <c:v>7.4376347502006235</c:v>
                </c:pt>
                <c:pt idx="4">
                  <c:v>7.2335140891301695</c:v>
                </c:pt>
                <c:pt idx="5">
                  <c:v>7.6408684820924453</c:v>
                </c:pt>
                <c:pt idx="6">
                  <c:v>7.2852866476535816</c:v>
                </c:pt>
                <c:pt idx="7">
                  <c:v>7.3265860486564298</c:v>
                </c:pt>
                <c:pt idx="8">
                  <c:v>7.0308868183095168</c:v>
                </c:pt>
                <c:pt idx="9">
                  <c:v>5.354380856482809</c:v>
                </c:pt>
                <c:pt idx="10">
                  <c:v>5.0671543251239948</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0.88423249413470217</c:v>
                </c:pt>
                <c:pt idx="1">
                  <c:v>1</c:v>
                </c:pt>
                <c:pt idx="2">
                  <c:v>1</c:v>
                </c:pt>
                <c:pt idx="3">
                  <c:v>1</c:v>
                </c:pt>
                <c:pt idx="4">
                  <c:v>1</c:v>
                </c:pt>
                <c:pt idx="5">
                  <c:v>1</c:v>
                </c:pt>
                <c:pt idx="6">
                  <c:v>1</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3.37</c:v>
                </c:pt>
                <c:pt idx="2">
                  <c:v>6.4829999999999997</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9.8529999999999998</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3.37</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7.0268841389599581</c:v>
                </c:pt>
                <c:pt idx="2">
                  <c:v>0.97239889555820469</c:v>
                </c:pt>
                <c:pt idx="3">
                  <c:v>2.2438557627273061</c:v>
                </c:pt>
                <c:pt idx="4">
                  <c:v>15.32617204833547</c:v>
                </c:pt>
                <c:pt idx="5">
                  <c:v>11.641229558524939</c:v>
                </c:pt>
                <c:pt idx="7">
                  <c:v>28.39753026327508</c:v>
                </c:pt>
                <c:pt idx="8">
                  <c:v>0.68623396372267498</c:v>
                </c:pt>
                <c:pt idx="9">
                  <c:v>0</c:v>
                </c:pt>
                <c:pt idx="10">
                  <c:v>1.6524177545056571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10.243138797245468</c:v>
                </c:pt>
                <c:pt idx="4" formatCode="#,##0">
                  <c:v>15.32617204833547</c:v>
                </c:pt>
                <c:pt idx="5" formatCode="#,##0">
                  <c:v>11.641229558524939</c:v>
                </c:pt>
                <c:pt idx="6" formatCode="#,##0">
                  <c:v>29.083764226997754</c:v>
                </c:pt>
                <c:pt idx="10" formatCode="#,##0">
                  <c:v>1.6524177545056571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9.8529999999999998</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9.8529999999999998</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皆野町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皆野町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皆野町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皆野町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3.37</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9,348</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1393.3000000000002</c:v>
                </c:pt>
                <c:pt idx="1">
                  <c:v>7954.5</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12,194</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1672.1271960000001</c:v>
                </c:pt>
                <c:pt idx="1">
                  <c:v>10521.894420000001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皆野町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4.6059802920000008</c:v>
                </c:pt>
                <c:pt idx="1">
                  <c:v>0.37286956799999998</c:v>
                </c:pt>
                <c:pt idx="2">
                  <c:v>4.60116E-3</c:v>
                </c:pt>
                <c:pt idx="3">
                  <c:v>0</c:v>
                </c:pt>
                <c:pt idx="4">
                  <c:v>1.7304491399999999</c:v>
                </c:pt>
                <c:pt idx="5">
                  <c:v>8.0617119499999994</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98,135</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皆野町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91811</c:v>
                </c:pt>
                <c:pt idx="1">
                  <c:v>6300</c:v>
                </c:pt>
                <c:pt idx="2">
                  <c:v>24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3201.7</c:v>
                </c:pt>
                <c:pt idx="1">
                  <c:v>5778.3</c:v>
                </c:pt>
                <c:pt idx="2">
                  <c:v>6285.7999999999993</c:v>
                </c:pt>
                <c:pt idx="3">
                  <c:v>6376</c:v>
                </c:pt>
                <c:pt idx="4">
                  <c:v>6992.2999999999993</c:v>
                </c:pt>
                <c:pt idx="5">
                  <c:v>7226.2999999999993</c:v>
                </c:pt>
                <c:pt idx="6">
                  <c:v>7661.9</c:v>
                </c:pt>
                <c:pt idx="7">
                  <c:v>7793.9</c:v>
                </c:pt>
                <c:pt idx="8">
                  <c:v>7954.5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738.1</c:v>
                </c:pt>
                <c:pt idx="1">
                  <c:v>853.8</c:v>
                </c:pt>
                <c:pt idx="2">
                  <c:v>913.6</c:v>
                </c:pt>
                <c:pt idx="3">
                  <c:v>980.5</c:v>
                </c:pt>
                <c:pt idx="4">
                  <c:v>1062.799999999999</c:v>
                </c:pt>
                <c:pt idx="5">
                  <c:v>1154.9000000000001</c:v>
                </c:pt>
                <c:pt idx="6">
                  <c:v>1233.4000000000001</c:v>
                </c:pt>
                <c:pt idx="7">
                  <c:v>1302.2999999999997</c:v>
                </c:pt>
                <c:pt idx="8">
                  <c:v>1393.3000000000002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9.7831296452798672E-2</c:v>
                </c:pt>
                <c:pt idx="1">
                  <c:v>0.17958506849466935</c:v>
                </c:pt>
                <c:pt idx="2">
                  <c:v>0.18986042660266794</c:v>
                </c:pt>
                <c:pt idx="3">
                  <c:v>0.1944675728590558</c:v>
                </c:pt>
                <c:pt idx="4">
                  <c:v>0.22463377770270757</c:v>
                </c:pt>
                <c:pt idx="5">
                  <c:v>0.25703677182818457</c:v>
                </c:pt>
                <c:pt idx="6">
                  <c:v>0.27458338725605735</c:v>
                </c:pt>
                <c:pt idx="7">
                  <c:v>0.27162730873967916</c:v>
                </c:pt>
                <c:pt idx="8">
                  <c:v>0.27898623076794765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7.3202767830660864</c:v>
                </c:pt>
                <c:pt idx="2">
                  <c:v>0.81259419457446602</c:v>
                </c:pt>
                <c:pt idx="3">
                  <c:v>0.88586911500409815</c:v>
                </c:pt>
                <c:pt idx="4">
                  <c:v>17.808343982440039</c:v>
                </c:pt>
                <c:pt idx="5">
                  <c:v>14.57002471870948</c:v>
                </c:pt>
                <c:pt idx="7">
                  <c:v>25.534040136785574</c:v>
                </c:pt>
                <c:pt idx="8">
                  <c:v>0.823984328736312</c:v>
                </c:pt>
                <c:pt idx="9">
                  <c:v>0</c:v>
                </c:pt>
                <c:pt idx="10">
                  <c:v>1.2578489438981579</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9.0187400926446504</c:v>
                </c:pt>
                <c:pt idx="4" formatCode="#,##0">
                  <c:v>17.808343982440039</c:v>
                </c:pt>
                <c:pt idx="5" formatCode="#,##0">
                  <c:v>14.57002471870948</c:v>
                </c:pt>
                <c:pt idx="6" formatCode="#,##0">
                  <c:v>26.358024465521886</c:v>
                </c:pt>
                <c:pt idx="10" formatCode="#,##0">
                  <c:v>1.2578489438981579</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152</c:v>
                </c:pt>
                <c:pt idx="1">
                  <c:v>172</c:v>
                </c:pt>
                <c:pt idx="2">
                  <c:v>184</c:v>
                </c:pt>
                <c:pt idx="3">
                  <c:v>196</c:v>
                </c:pt>
                <c:pt idx="4">
                  <c:v>214</c:v>
                </c:pt>
                <c:pt idx="5">
                  <c:v>233</c:v>
                </c:pt>
                <c:pt idx="6">
                  <c:v>246</c:v>
                </c:pt>
                <c:pt idx="7">
                  <c:v>258</c:v>
                </c:pt>
                <c:pt idx="8">
                  <c:v>272</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43708.327763826521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12194.021616</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138429.19500000004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127943.89700000003</c:v>
                </c:pt>
                <c:pt idx="1">
                  <c:v>10357.487999999999</c:v>
                </c:pt>
                <c:pt idx="2">
                  <c:v>127.81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12194.021616</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排出量比較シート!$DN$21:$DN$50</c:f>
              <c:numCache>
                <c:formatCode>0.0%;;</c:formatCode>
                <c:ptCount val="30"/>
                <c:pt idx="0">
                  <c:v>0</c:v>
                </c:pt>
                <c:pt idx="1">
                  <c:v>0</c:v>
                </c:pt>
                <c:pt idx="2">
                  <c:v>1</c:v>
                </c:pt>
                <c:pt idx="3">
                  <c:v>1</c:v>
                </c:pt>
                <c:pt idx="4">
                  <c:v>1</c:v>
                </c:pt>
                <c:pt idx="5">
                  <c:v>1</c:v>
                </c:pt>
                <c:pt idx="6">
                  <c:v>1</c:v>
                </c:pt>
                <c:pt idx="7">
                  <c:v>0</c:v>
                </c:pt>
                <c:pt idx="8">
                  <c:v>0.91</c:v>
                </c:pt>
                <c:pt idx="9">
                  <c:v>0</c:v>
                </c:pt>
                <c:pt idx="10">
                  <c:v>0</c:v>
                </c:pt>
                <c:pt idx="11">
                  <c:v>1</c:v>
                </c:pt>
                <c:pt idx="12">
                  <c:v>0</c:v>
                </c:pt>
                <c:pt idx="13">
                  <c:v>1</c:v>
                </c:pt>
                <c:pt idx="14">
                  <c:v>0</c:v>
                </c:pt>
                <c:pt idx="15">
                  <c:v>1</c:v>
                </c:pt>
                <c:pt idx="16">
                  <c:v>0</c:v>
                </c:pt>
                <c:pt idx="17">
                  <c:v>1</c:v>
                </c:pt>
                <c:pt idx="18">
                  <c:v>1</c:v>
                </c:pt>
                <c:pt idx="19">
                  <c:v>0.34</c:v>
                </c:pt>
                <c:pt idx="20">
                  <c:v>0</c:v>
                </c:pt>
                <c:pt idx="21">
                  <c:v>1</c:v>
                </c:pt>
                <c:pt idx="22">
                  <c:v>0.84</c:v>
                </c:pt>
                <c:pt idx="23">
                  <c:v>1</c:v>
                </c:pt>
                <c:pt idx="24">
                  <c:v>0</c:v>
                </c:pt>
                <c:pt idx="25">
                  <c:v>0.94</c:v>
                </c:pt>
                <c:pt idx="26">
                  <c:v>0</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0.66</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0.09</c:v>
                </c:pt>
                <c:pt idx="9">
                  <c:v>0</c:v>
                </c:pt>
                <c:pt idx="10">
                  <c:v>0</c:v>
                </c:pt>
                <c:pt idx="11">
                  <c:v>0</c:v>
                </c:pt>
                <c:pt idx="12">
                  <c:v>1</c:v>
                </c:pt>
                <c:pt idx="13">
                  <c:v>0</c:v>
                </c:pt>
                <c:pt idx="14">
                  <c:v>0</c:v>
                </c:pt>
                <c:pt idx="15">
                  <c:v>0</c:v>
                </c:pt>
                <c:pt idx="16">
                  <c:v>1</c:v>
                </c:pt>
                <c:pt idx="17">
                  <c:v>0</c:v>
                </c:pt>
                <c:pt idx="18">
                  <c:v>0</c:v>
                </c:pt>
                <c:pt idx="19">
                  <c:v>0</c:v>
                </c:pt>
                <c:pt idx="20">
                  <c:v>0</c:v>
                </c:pt>
                <c:pt idx="21">
                  <c:v>0</c:v>
                </c:pt>
                <c:pt idx="22">
                  <c:v>0.16</c:v>
                </c:pt>
                <c:pt idx="23">
                  <c:v>0</c:v>
                </c:pt>
                <c:pt idx="24">
                  <c:v>0</c:v>
                </c:pt>
                <c:pt idx="25">
                  <c:v>0.06</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排出量比較シート!$DF$21:$DF$50</c:f>
              <c:numCache>
                <c:formatCode>#,##0;;</c:formatCode>
                <c:ptCount val="30"/>
                <c:pt idx="0">
                  <c:v>0</c:v>
                </c:pt>
                <c:pt idx="1">
                  <c:v>0</c:v>
                </c:pt>
                <c:pt idx="2">
                  <c:v>1</c:v>
                </c:pt>
                <c:pt idx="3">
                  <c:v>2</c:v>
                </c:pt>
                <c:pt idx="4">
                  <c:v>2</c:v>
                </c:pt>
                <c:pt idx="5">
                  <c:v>3</c:v>
                </c:pt>
                <c:pt idx="6">
                  <c:v>1</c:v>
                </c:pt>
                <c:pt idx="7">
                  <c:v>0</c:v>
                </c:pt>
                <c:pt idx="8">
                  <c:v>5</c:v>
                </c:pt>
                <c:pt idx="9">
                  <c:v>0</c:v>
                </c:pt>
                <c:pt idx="10">
                  <c:v>0</c:v>
                </c:pt>
                <c:pt idx="11">
                  <c:v>5</c:v>
                </c:pt>
                <c:pt idx="12">
                  <c:v>0</c:v>
                </c:pt>
                <c:pt idx="13">
                  <c:v>2</c:v>
                </c:pt>
                <c:pt idx="14">
                  <c:v>0</c:v>
                </c:pt>
                <c:pt idx="15">
                  <c:v>1</c:v>
                </c:pt>
                <c:pt idx="16">
                  <c:v>0</c:v>
                </c:pt>
                <c:pt idx="17">
                  <c:v>3</c:v>
                </c:pt>
                <c:pt idx="18">
                  <c:v>2</c:v>
                </c:pt>
                <c:pt idx="19">
                  <c:v>1</c:v>
                </c:pt>
                <c:pt idx="20">
                  <c:v>0</c:v>
                </c:pt>
                <c:pt idx="21">
                  <c:v>4</c:v>
                </c:pt>
                <c:pt idx="22">
                  <c:v>6</c:v>
                </c:pt>
                <c:pt idx="23">
                  <c:v>3</c:v>
                </c:pt>
                <c:pt idx="24">
                  <c:v>0</c:v>
                </c:pt>
                <c:pt idx="25">
                  <c:v>4</c:v>
                </c:pt>
                <c:pt idx="26">
                  <c:v>0</c:v>
                </c:pt>
                <c:pt idx="27">
                  <c:v>3</c:v>
                </c:pt>
                <c:pt idx="28">
                  <c:v>3</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1</c:v>
                </c:pt>
                <c:pt idx="9">
                  <c:v>0</c:v>
                </c:pt>
                <c:pt idx="10">
                  <c:v>0</c:v>
                </c:pt>
                <c:pt idx="11">
                  <c:v>0</c:v>
                </c:pt>
                <c:pt idx="12">
                  <c:v>1</c:v>
                </c:pt>
                <c:pt idx="13">
                  <c:v>0</c:v>
                </c:pt>
                <c:pt idx="14">
                  <c:v>0</c:v>
                </c:pt>
                <c:pt idx="15">
                  <c:v>0</c:v>
                </c:pt>
                <c:pt idx="16">
                  <c:v>1</c:v>
                </c:pt>
                <c:pt idx="17">
                  <c:v>0</c:v>
                </c:pt>
                <c:pt idx="18">
                  <c:v>0</c:v>
                </c:pt>
                <c:pt idx="19">
                  <c:v>0</c:v>
                </c:pt>
                <c:pt idx="20">
                  <c:v>0</c:v>
                </c:pt>
                <c:pt idx="21">
                  <c:v>0</c:v>
                </c:pt>
                <c:pt idx="22">
                  <c:v>1</c:v>
                </c:pt>
                <c:pt idx="23">
                  <c:v>0</c:v>
                </c:pt>
                <c:pt idx="24">
                  <c:v>0</c:v>
                </c:pt>
                <c:pt idx="25">
                  <c:v>1</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1</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排出量比較シート!$DL$21:$DL$50</c:f>
              <c:numCache>
                <c:formatCode>#,##0;;</c:formatCode>
                <c:ptCount val="30"/>
                <c:pt idx="0">
                  <c:v>0</c:v>
                </c:pt>
                <c:pt idx="1">
                  <c:v>0</c:v>
                </c:pt>
                <c:pt idx="2">
                  <c:v>1</c:v>
                </c:pt>
                <c:pt idx="3">
                  <c:v>2</c:v>
                </c:pt>
                <c:pt idx="4">
                  <c:v>2</c:v>
                </c:pt>
                <c:pt idx="5">
                  <c:v>3</c:v>
                </c:pt>
                <c:pt idx="6">
                  <c:v>1</c:v>
                </c:pt>
                <c:pt idx="7">
                  <c:v>0</c:v>
                </c:pt>
                <c:pt idx="8">
                  <c:v>6</c:v>
                </c:pt>
                <c:pt idx="9">
                  <c:v>0</c:v>
                </c:pt>
                <c:pt idx="10">
                  <c:v>0</c:v>
                </c:pt>
                <c:pt idx="11">
                  <c:v>5</c:v>
                </c:pt>
                <c:pt idx="12">
                  <c:v>1</c:v>
                </c:pt>
                <c:pt idx="13">
                  <c:v>2</c:v>
                </c:pt>
                <c:pt idx="14">
                  <c:v>0</c:v>
                </c:pt>
                <c:pt idx="15">
                  <c:v>1</c:v>
                </c:pt>
                <c:pt idx="16">
                  <c:v>1</c:v>
                </c:pt>
                <c:pt idx="17">
                  <c:v>3</c:v>
                </c:pt>
                <c:pt idx="18">
                  <c:v>2</c:v>
                </c:pt>
                <c:pt idx="19">
                  <c:v>2</c:v>
                </c:pt>
                <c:pt idx="20">
                  <c:v>1</c:v>
                </c:pt>
                <c:pt idx="21">
                  <c:v>4</c:v>
                </c:pt>
                <c:pt idx="22">
                  <c:v>7</c:v>
                </c:pt>
                <c:pt idx="23">
                  <c:v>3</c:v>
                </c:pt>
                <c:pt idx="24">
                  <c:v>0</c:v>
                </c:pt>
                <c:pt idx="25">
                  <c:v>5</c:v>
                </c:pt>
                <c:pt idx="26">
                  <c:v>1</c:v>
                </c:pt>
                <c:pt idx="27">
                  <c:v>3</c:v>
                </c:pt>
                <c:pt idx="28">
                  <c:v>3</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排出量比較シート!$CX$21:$CX$50</c:f>
              <c:numCache>
                <c:formatCode>[=0]#;[&lt;1]0.00;#,##0</c:formatCode>
                <c:ptCount val="30"/>
                <c:pt idx="0">
                  <c:v>0</c:v>
                </c:pt>
                <c:pt idx="1">
                  <c:v>0</c:v>
                </c:pt>
                <c:pt idx="2">
                  <c:v>7.157</c:v>
                </c:pt>
                <c:pt idx="3">
                  <c:v>49.74</c:v>
                </c:pt>
                <c:pt idx="4">
                  <c:v>6.54</c:v>
                </c:pt>
                <c:pt idx="5">
                  <c:v>42.746000000000002</c:v>
                </c:pt>
                <c:pt idx="6">
                  <c:v>6.8550000000000004</c:v>
                </c:pt>
                <c:pt idx="7">
                  <c:v>0</c:v>
                </c:pt>
                <c:pt idx="8">
                  <c:v>38.374000000000002</c:v>
                </c:pt>
                <c:pt idx="9">
                  <c:v>0</c:v>
                </c:pt>
                <c:pt idx="10">
                  <c:v>0</c:v>
                </c:pt>
                <c:pt idx="11">
                  <c:v>39.262999999999998</c:v>
                </c:pt>
                <c:pt idx="12">
                  <c:v>0</c:v>
                </c:pt>
                <c:pt idx="13">
                  <c:v>11.55</c:v>
                </c:pt>
                <c:pt idx="14">
                  <c:v>0</c:v>
                </c:pt>
                <c:pt idx="15">
                  <c:v>3.964</c:v>
                </c:pt>
                <c:pt idx="16">
                  <c:v>0</c:v>
                </c:pt>
                <c:pt idx="17">
                  <c:v>12.265000000000001</c:v>
                </c:pt>
                <c:pt idx="18">
                  <c:v>10.646000000000001</c:v>
                </c:pt>
                <c:pt idx="19">
                  <c:v>3.37</c:v>
                </c:pt>
                <c:pt idx="20">
                  <c:v>0</c:v>
                </c:pt>
                <c:pt idx="21">
                  <c:v>28.257000000000001</c:v>
                </c:pt>
                <c:pt idx="22">
                  <c:v>29.491</c:v>
                </c:pt>
                <c:pt idx="23">
                  <c:v>80.248999999999995</c:v>
                </c:pt>
                <c:pt idx="24">
                  <c:v>0</c:v>
                </c:pt>
                <c:pt idx="25">
                  <c:v>30.564</c:v>
                </c:pt>
                <c:pt idx="26">
                  <c:v>0</c:v>
                </c:pt>
                <c:pt idx="27">
                  <c:v>12.975</c:v>
                </c:pt>
                <c:pt idx="28">
                  <c:v>22.209</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6.4829999999999997</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9.56</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3.6240000000000001</c:v>
                </c:pt>
                <c:pt idx="9">
                  <c:v>0</c:v>
                </c:pt>
                <c:pt idx="10">
                  <c:v>0</c:v>
                </c:pt>
                <c:pt idx="11">
                  <c:v>0</c:v>
                </c:pt>
                <c:pt idx="12">
                  <c:v>3.351</c:v>
                </c:pt>
                <c:pt idx="13">
                  <c:v>0</c:v>
                </c:pt>
                <c:pt idx="14">
                  <c:v>0</c:v>
                </c:pt>
                <c:pt idx="15">
                  <c:v>0</c:v>
                </c:pt>
                <c:pt idx="16">
                  <c:v>3.9380000000000002</c:v>
                </c:pt>
                <c:pt idx="17">
                  <c:v>0</c:v>
                </c:pt>
                <c:pt idx="18">
                  <c:v>0</c:v>
                </c:pt>
                <c:pt idx="19">
                  <c:v>0</c:v>
                </c:pt>
                <c:pt idx="20">
                  <c:v>0</c:v>
                </c:pt>
                <c:pt idx="21">
                  <c:v>0</c:v>
                </c:pt>
                <c:pt idx="22">
                  <c:v>5.5259999999999998</c:v>
                </c:pt>
                <c:pt idx="23">
                  <c:v>0</c:v>
                </c:pt>
                <c:pt idx="24">
                  <c:v>0</c:v>
                </c:pt>
                <c:pt idx="25">
                  <c:v>2.0699999999999998</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20.66</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排出量比較シート!$DD$21:$DD$50</c:f>
              <c:numCache>
                <c:formatCode>[=0]#;[&lt;1]0.00;#,##0</c:formatCode>
                <c:ptCount val="30"/>
                <c:pt idx="0">
                  <c:v>0</c:v>
                </c:pt>
                <c:pt idx="1">
                  <c:v>0</c:v>
                </c:pt>
                <c:pt idx="2">
                  <c:v>7.157</c:v>
                </c:pt>
                <c:pt idx="3">
                  <c:v>49.74</c:v>
                </c:pt>
                <c:pt idx="4">
                  <c:v>6.54</c:v>
                </c:pt>
                <c:pt idx="5">
                  <c:v>42.746000000000002</c:v>
                </c:pt>
                <c:pt idx="6">
                  <c:v>6.8550000000000004</c:v>
                </c:pt>
                <c:pt idx="7">
                  <c:v>0</c:v>
                </c:pt>
                <c:pt idx="8">
                  <c:v>41.998000000000005</c:v>
                </c:pt>
                <c:pt idx="9">
                  <c:v>0</c:v>
                </c:pt>
                <c:pt idx="10">
                  <c:v>0</c:v>
                </c:pt>
                <c:pt idx="11">
                  <c:v>39.262999999999998</c:v>
                </c:pt>
                <c:pt idx="12">
                  <c:v>3.351</c:v>
                </c:pt>
                <c:pt idx="13">
                  <c:v>11.55</c:v>
                </c:pt>
                <c:pt idx="14">
                  <c:v>0</c:v>
                </c:pt>
                <c:pt idx="15">
                  <c:v>3.964</c:v>
                </c:pt>
                <c:pt idx="16">
                  <c:v>3.9380000000000002</c:v>
                </c:pt>
                <c:pt idx="17">
                  <c:v>12.265000000000001</c:v>
                </c:pt>
                <c:pt idx="18">
                  <c:v>10.646000000000001</c:v>
                </c:pt>
                <c:pt idx="19">
                  <c:v>9.8529999999999998</c:v>
                </c:pt>
                <c:pt idx="20">
                  <c:v>9.56</c:v>
                </c:pt>
                <c:pt idx="21">
                  <c:v>28.257000000000001</c:v>
                </c:pt>
                <c:pt idx="22">
                  <c:v>35.016999999999996</c:v>
                </c:pt>
                <c:pt idx="23">
                  <c:v>80.248999999999995</c:v>
                </c:pt>
                <c:pt idx="24">
                  <c:v>0</c:v>
                </c:pt>
                <c:pt idx="25">
                  <c:v>32.634</c:v>
                </c:pt>
                <c:pt idx="26">
                  <c:v>20.66</c:v>
                </c:pt>
                <c:pt idx="27">
                  <c:v>12.975</c:v>
                </c:pt>
                <c:pt idx="28">
                  <c:v>22.209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0.1856295411808189</c:v>
                </c:pt>
                <c:pt idx="9">
                  <c:v>0</c:v>
                </c:pt>
                <c:pt idx="10">
                  <c:v>0</c:v>
                </c:pt>
                <c:pt idx="11">
                  <c:v>0</c:v>
                </c:pt>
                <c:pt idx="12">
                  <c:v>0.2851630422098525</c:v>
                </c:pt>
                <c:pt idx="13">
                  <c:v>0</c:v>
                </c:pt>
                <c:pt idx="14">
                  <c:v>0</c:v>
                </c:pt>
                <c:pt idx="15">
                  <c:v>0</c:v>
                </c:pt>
                <c:pt idx="16">
                  <c:v>0.3338804839822041</c:v>
                </c:pt>
                <c:pt idx="17">
                  <c:v>0</c:v>
                </c:pt>
                <c:pt idx="18">
                  <c:v>0</c:v>
                </c:pt>
                <c:pt idx="19">
                  <c:v>0</c:v>
                </c:pt>
                <c:pt idx="20">
                  <c:v>0</c:v>
                </c:pt>
                <c:pt idx="21">
                  <c:v>0</c:v>
                </c:pt>
                <c:pt idx="22">
                  <c:v>0.33237505993615291</c:v>
                </c:pt>
                <c:pt idx="23">
                  <c:v>0</c:v>
                </c:pt>
                <c:pt idx="24">
                  <c:v>0</c:v>
                </c:pt>
                <c:pt idx="25">
                  <c:v>0.37446138197670042</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排出量比較シート!$CM$21:$CM$50</c:f>
              <c:numCache>
                <c:formatCode>\(0%\);;</c:formatCode>
                <c:ptCount val="30"/>
                <c:pt idx="0">
                  <c:v>0</c:v>
                </c:pt>
                <c:pt idx="1">
                  <c:v>0</c:v>
                </c:pt>
                <c:pt idx="2">
                  <c:v>0.40274863738188582</c:v>
                </c:pt>
                <c:pt idx="3">
                  <c:v>1</c:v>
                </c:pt>
                <c:pt idx="4">
                  <c:v>1</c:v>
                </c:pt>
                <c:pt idx="5">
                  <c:v>0.57422864830625742</c:v>
                </c:pt>
                <c:pt idx="6">
                  <c:v>0.20124555142286285</c:v>
                </c:pt>
                <c:pt idx="7">
                  <c:v>0</c:v>
                </c:pt>
                <c:pt idx="8">
                  <c:v>0.39873704500018636</c:v>
                </c:pt>
                <c:pt idx="9">
                  <c:v>0</c:v>
                </c:pt>
                <c:pt idx="10">
                  <c:v>0</c:v>
                </c:pt>
                <c:pt idx="11">
                  <c:v>0.61404082748296507</c:v>
                </c:pt>
                <c:pt idx="12">
                  <c:v>0</c:v>
                </c:pt>
                <c:pt idx="13">
                  <c:v>0.16139312592144567</c:v>
                </c:pt>
                <c:pt idx="14">
                  <c:v>0</c:v>
                </c:pt>
                <c:pt idx="15">
                  <c:v>0.25556548247413213</c:v>
                </c:pt>
                <c:pt idx="16">
                  <c:v>0</c:v>
                </c:pt>
                <c:pt idx="17">
                  <c:v>0.43922279991202029</c:v>
                </c:pt>
                <c:pt idx="18">
                  <c:v>0.81900392282373702</c:v>
                </c:pt>
                <c:pt idx="19">
                  <c:v>1</c:v>
                </c:pt>
                <c:pt idx="20">
                  <c:v>0.20158436846209893</c:v>
                </c:pt>
                <c:pt idx="21">
                  <c:v>0.98788712352716468</c:v>
                </c:pt>
                <c:pt idx="22">
                  <c:v>0.31329915270037489</c:v>
                </c:pt>
                <c:pt idx="23">
                  <c:v>0.97776208121402042</c:v>
                </c:pt>
                <c:pt idx="24">
                  <c:v>0</c:v>
                </c:pt>
                <c:pt idx="25">
                  <c:v>0.33516317327841827</c:v>
                </c:pt>
                <c:pt idx="26">
                  <c:v>0</c:v>
                </c:pt>
                <c:pt idx="27">
                  <c:v>0.35974013887126882</c:v>
                </c:pt>
                <c:pt idx="28">
                  <c:v>0.88348667712045525</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排出量比較シート!$BV$21:$BV$50</c:f>
              <c:numCache>
                <c:formatCode>0%</c:formatCode>
                <c:ptCount val="30"/>
                <c:pt idx="0">
                  <c:v>0.21939148474811546</c:v>
                </c:pt>
                <c:pt idx="1">
                  <c:v>0.35679283032007936</c:v>
                </c:pt>
                <c:pt idx="2">
                  <c:v>0.28252814516678776</c:v>
                </c:pt>
                <c:pt idx="3">
                  <c:v>0.3841796751264247</c:v>
                </c:pt>
                <c:pt idx="4">
                  <c:v>9.7924192216667164E-2</c:v>
                </c:pt>
                <c:pt idx="5">
                  <c:v>0.64978878123109074</c:v>
                </c:pt>
                <c:pt idx="6">
                  <c:v>0.36698795606172285</c:v>
                </c:pt>
                <c:pt idx="7">
                  <c:v>0.2183034117403741</c:v>
                </c:pt>
                <c:pt idx="8">
                  <c:v>0.65444470226296181</c:v>
                </c:pt>
                <c:pt idx="9">
                  <c:v>0.24546544345460586</c:v>
                </c:pt>
                <c:pt idx="10">
                  <c:v>0.15317024023102016</c:v>
                </c:pt>
                <c:pt idx="11">
                  <c:v>0.59350399727622882</c:v>
                </c:pt>
                <c:pt idx="12">
                  <c:v>0.15407866935476353</c:v>
                </c:pt>
                <c:pt idx="13">
                  <c:v>0.64544189637982718</c:v>
                </c:pt>
                <c:pt idx="14">
                  <c:v>6.1554716197738946E-2</c:v>
                </c:pt>
                <c:pt idx="15">
                  <c:v>0.27096210718129554</c:v>
                </c:pt>
                <c:pt idx="16">
                  <c:v>8.4216903987030023E-2</c:v>
                </c:pt>
                <c:pt idx="17">
                  <c:v>0.40972593413425057</c:v>
                </c:pt>
                <c:pt idx="18">
                  <c:v>0.21548290527838374</c:v>
                </c:pt>
                <c:pt idx="19">
                  <c:v>0.10272409776871468</c:v>
                </c:pt>
                <c:pt idx="20">
                  <c:v>0.47086582682712225</c:v>
                </c:pt>
                <c:pt idx="21">
                  <c:v>0.40508301742162189</c:v>
                </c:pt>
                <c:pt idx="22">
                  <c:v>0.65050399860962682</c:v>
                </c:pt>
                <c:pt idx="23">
                  <c:v>0.59678811444620183</c:v>
                </c:pt>
                <c:pt idx="24">
                  <c:v>0.13854204449705057</c:v>
                </c:pt>
                <c:pt idx="25">
                  <c:v>0.71494630077056864</c:v>
                </c:pt>
                <c:pt idx="26">
                  <c:v>0.17187433951463496</c:v>
                </c:pt>
                <c:pt idx="27">
                  <c:v>0.50705718253996934</c:v>
                </c:pt>
                <c:pt idx="28">
                  <c:v>0.39220970987341558</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排出量比較シート!$BZ$21:$BZ$50</c:f>
              <c:numCache>
                <c:formatCode>0%</c:formatCode>
                <c:ptCount val="30"/>
                <c:pt idx="0">
                  <c:v>0.12302222284150612</c:v>
                </c:pt>
                <c:pt idx="1">
                  <c:v>9.102261905213492E-2</c:v>
                </c:pt>
                <c:pt idx="2">
                  <c:v>0.12740764178290717</c:v>
                </c:pt>
                <c:pt idx="3">
                  <c:v>0.12778422303578366</c:v>
                </c:pt>
                <c:pt idx="4">
                  <c:v>0.15474052791057044</c:v>
                </c:pt>
                <c:pt idx="5">
                  <c:v>7.8664634631147007E-2</c:v>
                </c:pt>
                <c:pt idx="6">
                  <c:v>0.15923930565665367</c:v>
                </c:pt>
                <c:pt idx="7">
                  <c:v>0.18762535160511268</c:v>
                </c:pt>
                <c:pt idx="8">
                  <c:v>0.13275887667786759</c:v>
                </c:pt>
                <c:pt idx="9">
                  <c:v>0.15938958770994596</c:v>
                </c:pt>
                <c:pt idx="10">
                  <c:v>0.1824869059485687</c:v>
                </c:pt>
                <c:pt idx="11">
                  <c:v>0.10132993089390781</c:v>
                </c:pt>
                <c:pt idx="12">
                  <c:v>0.20846091310354029</c:v>
                </c:pt>
                <c:pt idx="13">
                  <c:v>4.5841552216764392E-2</c:v>
                </c:pt>
                <c:pt idx="14">
                  <c:v>0.29879246947308952</c:v>
                </c:pt>
                <c:pt idx="15">
                  <c:v>0.12697271948132832</c:v>
                </c:pt>
                <c:pt idx="16">
                  <c:v>0.18172271038971369</c:v>
                </c:pt>
                <c:pt idx="17">
                  <c:v>0.10391527293267235</c:v>
                </c:pt>
                <c:pt idx="18">
                  <c:v>0.1549360944667007</c:v>
                </c:pt>
                <c:pt idx="19">
                  <c:v>0.24681983205719932</c:v>
                </c:pt>
                <c:pt idx="20">
                  <c:v>0.10808789877662568</c:v>
                </c:pt>
                <c:pt idx="21">
                  <c:v>9.5365086568957716E-2</c:v>
                </c:pt>
                <c:pt idx="22">
                  <c:v>0.11489526830121576</c:v>
                </c:pt>
                <c:pt idx="23">
                  <c:v>8.7631631829467288E-2</c:v>
                </c:pt>
                <c:pt idx="24">
                  <c:v>0.14851132044109519</c:v>
                </c:pt>
                <c:pt idx="25">
                  <c:v>4.3339394125694319E-2</c:v>
                </c:pt>
                <c:pt idx="26">
                  <c:v>0.24196314943965036</c:v>
                </c:pt>
                <c:pt idx="27">
                  <c:v>0.10640875861334625</c:v>
                </c:pt>
                <c:pt idx="28">
                  <c:v>0.11473848891735899</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排出量比較シート!$CA$21:$CA$50</c:f>
              <c:numCache>
                <c:formatCode>0%</c:formatCode>
                <c:ptCount val="30"/>
                <c:pt idx="0">
                  <c:v>0.32078595808106158</c:v>
                </c:pt>
                <c:pt idx="1">
                  <c:v>0.10512484178272283</c:v>
                </c:pt>
                <c:pt idx="2">
                  <c:v>0.2565632572791533</c:v>
                </c:pt>
                <c:pt idx="3">
                  <c:v>0.14895608329432905</c:v>
                </c:pt>
                <c:pt idx="4">
                  <c:v>0.31607994055331956</c:v>
                </c:pt>
                <c:pt idx="5">
                  <c:v>9.0644632869876632E-2</c:v>
                </c:pt>
                <c:pt idx="6">
                  <c:v>0.22499515424436836</c:v>
                </c:pt>
                <c:pt idx="7">
                  <c:v>0.24288576512623383</c:v>
                </c:pt>
                <c:pt idx="8">
                  <c:v>4.5031255166852309E-2</c:v>
                </c:pt>
                <c:pt idx="9">
                  <c:v>0.23423121782395115</c:v>
                </c:pt>
                <c:pt idx="10">
                  <c:v>0.22315193866647595</c:v>
                </c:pt>
                <c:pt idx="11">
                  <c:v>9.7123362180479719E-2</c:v>
                </c:pt>
                <c:pt idx="12">
                  <c:v>0.27497410443057674</c:v>
                </c:pt>
                <c:pt idx="13">
                  <c:v>8.0434202744448666E-2</c:v>
                </c:pt>
                <c:pt idx="14">
                  <c:v>0.2502932531579985</c:v>
                </c:pt>
                <c:pt idx="15">
                  <c:v>0.15550528694788285</c:v>
                </c:pt>
                <c:pt idx="16">
                  <c:v>0.17116810586408587</c:v>
                </c:pt>
                <c:pt idx="17">
                  <c:v>0.10262897826858734</c:v>
                </c:pt>
                <c:pt idx="18">
                  <c:v>0.23857821663683956</c:v>
                </c:pt>
                <c:pt idx="19">
                  <c:v>0.20163206897091246</c:v>
                </c:pt>
                <c:pt idx="20">
                  <c:v>0.19160900676161469</c:v>
                </c:pt>
                <c:pt idx="21">
                  <c:v>0.19839127194026362</c:v>
                </c:pt>
                <c:pt idx="22">
                  <c:v>6.4326890768821587E-2</c:v>
                </c:pt>
                <c:pt idx="23">
                  <c:v>0.14945538985775558</c:v>
                </c:pt>
                <c:pt idx="24">
                  <c:v>0.17970451835607582</c:v>
                </c:pt>
                <c:pt idx="25">
                  <c:v>5.8538427293253759E-2</c:v>
                </c:pt>
                <c:pt idx="26">
                  <c:v>0.25911304183629935</c:v>
                </c:pt>
                <c:pt idx="27">
                  <c:v>0.1144188701769903</c:v>
                </c:pt>
                <c:pt idx="28">
                  <c:v>0.20919739710749388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排出量比較シート!$CB$21:$CB$50</c:f>
              <c:numCache>
                <c:formatCode>0%</c:formatCode>
                <c:ptCount val="30"/>
                <c:pt idx="0">
                  <c:v>0.32383987309932544</c:v>
                </c:pt>
                <c:pt idx="1">
                  <c:v>0.43675877253266548</c:v>
                </c:pt>
                <c:pt idx="2">
                  <c:v>0.31556378767985754</c:v>
                </c:pt>
                <c:pt idx="3">
                  <c:v>0.3210177406519355</c:v>
                </c:pt>
                <c:pt idx="4">
                  <c:v>0.40563161743352294</c:v>
                </c:pt>
                <c:pt idx="5">
                  <c:v>0.17106008941256973</c:v>
                </c:pt>
                <c:pt idx="6">
                  <c:v>0.23624620326390308</c:v>
                </c:pt>
                <c:pt idx="7">
                  <c:v>0.32048396206259627</c:v>
                </c:pt>
                <c:pt idx="8">
                  <c:v>0.16776516589231827</c:v>
                </c:pt>
                <c:pt idx="9">
                  <c:v>0.33554907355961205</c:v>
                </c:pt>
                <c:pt idx="10">
                  <c:v>0.40976242921567646</c:v>
                </c:pt>
                <c:pt idx="11">
                  <c:v>0.19870142490920939</c:v>
                </c:pt>
                <c:pt idx="12">
                  <c:v>0.33980744776514565</c:v>
                </c:pt>
                <c:pt idx="13">
                  <c:v>0.22170681896775449</c:v>
                </c:pt>
                <c:pt idx="14">
                  <c:v>0.37089139580033598</c:v>
                </c:pt>
                <c:pt idx="15">
                  <c:v>0.42608404258981658</c:v>
                </c:pt>
                <c:pt idx="16">
                  <c:v>0.52745199472740856</c:v>
                </c:pt>
                <c:pt idx="17">
                  <c:v>0.36365749734634911</c:v>
                </c:pt>
                <c:pt idx="18">
                  <c:v>0.36325484625587656</c:v>
                </c:pt>
                <c:pt idx="19">
                  <c:v>0.4200901646713322</c:v>
                </c:pt>
                <c:pt idx="20">
                  <c:v>0.21695812199082845</c:v>
                </c:pt>
                <c:pt idx="21">
                  <c:v>0.29294986835572967</c:v>
                </c:pt>
                <c:pt idx="22">
                  <c:v>0.1645767007738112</c:v>
                </c:pt>
                <c:pt idx="23">
                  <c:v>0.16353673535400395</c:v>
                </c:pt>
                <c:pt idx="24">
                  <c:v>0.51452586716759641</c:v>
                </c:pt>
                <c:pt idx="25">
                  <c:v>0.17193962533002463</c:v>
                </c:pt>
                <c:pt idx="26">
                  <c:v>0.29885910210240824</c:v>
                </c:pt>
                <c:pt idx="27">
                  <c:v>0.25684704430083299</c:v>
                </c:pt>
                <c:pt idx="28">
                  <c:v>0.27393153671071896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排出量比較シート!$CH$21:$CH$50</c:f>
              <c:numCache>
                <c:formatCode>0%</c:formatCode>
                <c:ptCount val="30"/>
                <c:pt idx="0">
                  <c:v>1.2960461229991442E-2</c:v>
                </c:pt>
                <c:pt idx="1">
                  <c:v>1.0300936312397434E-2</c:v>
                </c:pt>
                <c:pt idx="2">
                  <c:v>1.7937168091294253E-2</c:v>
                </c:pt>
                <c:pt idx="3">
                  <c:v>1.8062277891527159E-2</c:v>
                </c:pt>
                <c:pt idx="4">
                  <c:v>2.5623721885919829E-2</c:v>
                </c:pt>
                <c:pt idx="5">
                  <c:v>9.8418618553158446E-3</c:v>
                </c:pt>
                <c:pt idx="6">
                  <c:v>1.2531380773352143E-2</c:v>
                </c:pt>
                <c:pt idx="7">
                  <c:v>3.070150946568315E-2</c:v>
                </c:pt>
                <c:pt idx="8">
                  <c:v>0</c:v>
                </c:pt>
                <c:pt idx="9">
                  <c:v>2.5364677451885122E-2</c:v>
                </c:pt>
                <c:pt idx="10">
                  <c:v>3.1428485938258741E-2</c:v>
                </c:pt>
                <c:pt idx="11">
                  <c:v>9.3412847401741668E-3</c:v>
                </c:pt>
                <c:pt idx="12">
                  <c:v>2.2678865345973881E-2</c:v>
                </c:pt>
                <c:pt idx="13">
                  <c:v>6.5755296912053092E-3</c:v>
                </c:pt>
                <c:pt idx="14">
                  <c:v>1.8468165370836946E-2</c:v>
                </c:pt>
                <c:pt idx="15">
                  <c:v>2.047584379967668E-2</c:v>
                </c:pt>
                <c:pt idx="16">
                  <c:v>3.5440285031762025E-2</c:v>
                </c:pt>
                <c:pt idx="17">
                  <c:v>2.007231731814059E-2</c:v>
                </c:pt>
                <c:pt idx="18">
                  <c:v>2.7747937362199437E-2</c:v>
                </c:pt>
                <c:pt idx="19">
                  <c:v>2.8733836531841157E-2</c:v>
                </c:pt>
                <c:pt idx="20">
                  <c:v>1.2479145643808894E-2</c:v>
                </c:pt>
                <c:pt idx="21">
                  <c:v>8.2107557134269774E-3</c:v>
                </c:pt>
                <c:pt idx="22">
                  <c:v>5.6971415465247883E-3</c:v>
                </c:pt>
                <c:pt idx="23">
                  <c:v>2.588128512571221E-3</c:v>
                </c:pt>
                <c:pt idx="24">
                  <c:v>1.8716249538182038E-2</c:v>
                </c:pt>
                <c:pt idx="25">
                  <c:v>1.1236252480458651E-2</c:v>
                </c:pt>
                <c:pt idx="26">
                  <c:v>2.8190367107007196E-2</c:v>
                </c:pt>
                <c:pt idx="27">
                  <c:v>1.5268144368861099E-2</c:v>
                </c:pt>
                <c:pt idx="28">
                  <c:v>9.922867391012561E-3</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排出量比較シート!$BW$21:$BW$50</c15:sqref>
                        </c15:formulaRef>
                      </c:ext>
                    </c:extLst>
                    <c:numCache>
                      <c:formatCode>0%</c:formatCode>
                      <c:ptCount val="30"/>
                      <c:pt idx="0">
                        <c:v>3.4804510319735457E-2</c:v>
                      </c:pt>
                      <c:pt idx="1">
                        <c:v>7.0130333415497945E-2</c:v>
                      </c:pt>
                      <c:pt idx="2">
                        <c:v>0.15507769637934005</c:v>
                      </c:pt>
                      <c:pt idx="3">
                        <c:v>0.26458297477925147</c:v>
                      </c:pt>
                      <c:pt idx="4">
                        <c:v>5.9213900659507546E-2</c:v>
                      </c:pt>
                      <c:pt idx="5">
                        <c:v>0.58014089243561073</c:v>
                      </c:pt>
                      <c:pt idx="6">
                        <c:v>0.19088811136066286</c:v>
                      </c:pt>
                      <c:pt idx="7">
                        <c:v>7.5595924294269673E-2</c:v>
                      </c:pt>
                      <c:pt idx="8">
                        <c:v>0.64918570674399623</c:v>
                      </c:pt>
                      <c:pt idx="9">
                        <c:v>0.14790885775402421</c:v>
                      </c:pt>
                      <c:pt idx="10">
                        <c:v>8.8567576587404287E-2</c:v>
                      </c:pt>
                      <c:pt idx="11">
                        <c:v>0.54172261147948431</c:v>
                      </c:pt>
                      <c:pt idx="12">
                        <c:v>0.11175792418910729</c:v>
                      </c:pt>
                      <c:pt idx="13">
                        <c:v>0.53897197357239024</c:v>
                      </c:pt>
                      <c:pt idx="14">
                        <c:v>1.6446936340819507E-2</c:v>
                      </c:pt>
                      <c:pt idx="15">
                        <c:v>6.5294694459957128E-2</c:v>
                      </c:pt>
                      <c:pt idx="16">
                        <c:v>2.0578761517307857E-2</c:v>
                      </c:pt>
                      <c:pt idx="17">
                        <c:v>0.3244811426769646</c:v>
                      </c:pt>
                      <c:pt idx="18">
                        <c:v>0.15848962749296361</c:v>
                      </c:pt>
                      <c:pt idx="19">
                        <c:v>7.1809682173145636E-2</c:v>
                      </c:pt>
                      <c:pt idx="20">
                        <c:v>0.39954537345630747</c:v>
                      </c:pt>
                      <c:pt idx="21">
                        <c:v>0.2996617675959376</c:v>
                      </c:pt>
                      <c:pt idx="22">
                        <c:v>0.62166831744782847</c:v>
                      </c:pt>
                      <c:pt idx="23">
                        <c:v>0.38804638570585359</c:v>
                      </c:pt>
                      <c:pt idx="24">
                        <c:v>5.912245301312638E-2</c:v>
                      </c:pt>
                      <c:pt idx="25">
                        <c:v>0.70006870071893224</c:v>
                      </c:pt>
                      <c:pt idx="26">
                        <c:v>7.715238716206628E-2</c:v>
                      </c:pt>
                      <c:pt idx="27">
                        <c:v>0.43974015338977851</c:v>
                      </c:pt>
                      <c:pt idx="28">
                        <c:v>0.35128067138166658</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3.9469128993574701E-2</c:v>
                      </c:pt>
                      <c:pt idx="1">
                        <c:v>1.249024825681481E-2</c:v>
                      </c:pt>
                      <c:pt idx="2">
                        <c:v>1.089356125230811E-2</c:v>
                      </c:pt>
                      <c:pt idx="3">
                        <c:v>9.2255990663024003E-3</c:v>
                      </c:pt>
                      <c:pt idx="4">
                        <c:v>9.4365327886558256E-3</c:v>
                      </c:pt>
                      <c:pt idx="5">
                        <c:v>7.0405347652715139E-3</c:v>
                      </c:pt>
                      <c:pt idx="6">
                        <c:v>7.9424987314930025E-3</c:v>
                      </c:pt>
                      <c:pt idx="7">
                        <c:v>3.3781026481152755E-2</c:v>
                      </c:pt>
                      <c:pt idx="8">
                        <c:v>3.8575439295188783E-3</c:v>
                      </c:pt>
                      <c:pt idx="9">
                        <c:v>1.1555522670129199E-2</c:v>
                      </c:pt>
                      <c:pt idx="10">
                        <c:v>8.5143329449602068E-3</c:v>
                      </c:pt>
                      <c:pt idx="11">
                        <c:v>7.9206173251377219E-3</c:v>
                      </c:pt>
                      <c:pt idx="12">
                        <c:v>1.0747492414252758E-2</c:v>
                      </c:pt>
                      <c:pt idx="13">
                        <c:v>9.9043302843470991E-3</c:v>
                      </c:pt>
                      <c:pt idx="14">
                        <c:v>1.1649296246941799E-2</c:v>
                      </c:pt>
                      <c:pt idx="15">
                        <c:v>4.7239294779309795E-3</c:v>
                      </c:pt>
                      <c:pt idx="16">
                        <c:v>1.5652570030892429E-2</c:v>
                      </c:pt>
                      <c:pt idx="17">
                        <c:v>8.757820464503142E-3</c:v>
                      </c:pt>
                      <c:pt idx="18">
                        <c:v>1.6883232753258481E-2</c:v>
                      </c:pt>
                      <c:pt idx="19">
                        <c:v>1.7763641854087242E-2</c:v>
                      </c:pt>
                      <c:pt idx="20">
                        <c:v>1.3201998740496488E-2</c:v>
                      </c:pt>
                      <c:pt idx="21">
                        <c:v>9.1432022697474028E-3</c:v>
                      </c:pt>
                      <c:pt idx="22">
                        <c:v>7.0266619692939455E-3</c:v>
                      </c:pt>
                      <c:pt idx="23">
                        <c:v>6.9094613060800046E-3</c:v>
                      </c:pt>
                      <c:pt idx="24">
                        <c:v>2.3891859728982327E-2</c:v>
                      </c:pt>
                      <c:pt idx="25">
                        <c:v>6.1820240970714571E-3</c:v>
                      </c:pt>
                      <c:pt idx="26">
                        <c:v>3.1368539051094997E-2</c:v>
                      </c:pt>
                      <c:pt idx="27">
                        <c:v>5.9233144369497592E-3</c:v>
                      </c:pt>
                      <c:pt idx="28">
                        <c:v>5.8759643733855447E-3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0.14511784543480527</c:v>
                      </c:pt>
                      <c:pt idx="1">
                        <c:v>0.27417224864776663</c:v>
                      </c:pt>
                      <c:pt idx="2">
                        <c:v>0.11655688753513957</c:v>
                      </c:pt>
                      <c:pt idx="3">
                        <c:v>0.1103711012808708</c:v>
                      </c:pt>
                      <c:pt idx="4">
                        <c:v>2.9273758768503803E-2</c:v>
                      </c:pt>
                      <c:pt idx="5">
                        <c:v>6.2607354030208368E-2</c:v>
                      </c:pt>
                      <c:pt idx="6">
                        <c:v>0.16815734596956694</c:v>
                      </c:pt>
                      <c:pt idx="7">
                        <c:v>0.10892646096495169</c:v>
                      </c:pt>
                      <c:pt idx="8">
                        <c:v>1.4014515894467999E-3</c:v>
                      </c:pt>
                      <c:pt idx="9">
                        <c:v>8.6001063030452435E-2</c:v>
                      </c:pt>
                      <c:pt idx="10">
                        <c:v>5.608833069865566E-2</c:v>
                      </c:pt>
                      <c:pt idx="11">
                        <c:v>4.3860768471606817E-2</c:v>
                      </c:pt>
                      <c:pt idx="12">
                        <c:v>3.157325275140347E-2</c:v>
                      </c:pt>
                      <c:pt idx="13">
                        <c:v>9.656559252308973E-2</c:v>
                      </c:pt>
                      <c:pt idx="14">
                        <c:v>3.3458483609977635E-2</c:v>
                      </c:pt>
                      <c:pt idx="15">
                        <c:v>0.20094348324340744</c:v>
                      </c:pt>
                      <c:pt idx="16">
                        <c:v>4.7985572438829741E-2</c:v>
                      </c:pt>
                      <c:pt idx="17">
                        <c:v>7.648697099278283E-2</c:v>
                      </c:pt>
                      <c:pt idx="18">
                        <c:v>4.0110045032161645E-2</c:v>
                      </c:pt>
                      <c:pt idx="19">
                        <c:v>1.3150773741481813E-2</c:v>
                      </c:pt>
                      <c:pt idx="20">
                        <c:v>5.811845463031827E-2</c:v>
                      </c:pt>
                      <c:pt idx="21">
                        <c:v>9.6278047555936871E-2</c:v>
                      </c:pt>
                      <c:pt idx="22">
                        <c:v>2.18090191925044E-2</c:v>
                      </c:pt>
                      <c:pt idx="23">
                        <c:v>0.20183226743426816</c:v>
                      </c:pt>
                      <c:pt idx="24">
                        <c:v>5.5527731754941877E-2</c:v>
                      </c:pt>
                      <c:pt idx="25">
                        <c:v>8.6955759545649606E-3</c:v>
                      </c:pt>
                      <c:pt idx="26">
                        <c:v>6.3353413301473677E-2</c:v>
                      </c:pt>
                      <c:pt idx="27">
                        <c:v>6.1393714713241114E-2</c:v>
                      </c:pt>
                      <c:pt idx="28">
                        <c:v>3.5053074118363427E-2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0.31549137654113146</c:v>
                      </c:pt>
                      <c:pt idx="1">
                        <c:v>0.35996413425976648</c:v>
                      </c:pt>
                      <c:pt idx="2">
                        <c:v>0.3062038812305346</c:v>
                      </c:pt>
                      <c:pt idx="3">
                        <c:v>0.31086558146325227</c:v>
                      </c:pt>
                      <c:pt idx="4">
                        <c:v>0.39383018722547142</c:v>
                      </c:pt>
                      <c:pt idx="5">
                        <c:v>0.16607410867093567</c:v>
                      </c:pt>
                      <c:pt idx="6">
                        <c:v>0.23018464347989373</c:v>
                      </c:pt>
                      <c:pt idx="7">
                        <c:v>0.31112422864509243</c:v>
                      </c:pt>
                      <c:pt idx="8">
                        <c:v>0.16410878101309401</c:v>
                      </c:pt>
                      <c:pt idx="9">
                        <c:v>0.32671950929784244</c:v>
                      </c:pt>
                      <c:pt idx="10">
                        <c:v>0.351711471588602</c:v>
                      </c:pt>
                      <c:pt idx="11">
                        <c:v>0.19360552589806113</c:v>
                      </c:pt>
                      <c:pt idx="12">
                        <c:v>0.32990866044776768</c:v>
                      </c:pt>
                      <c:pt idx="13">
                        <c:v>0.2166994221498775</c:v>
                      </c:pt>
                      <c:pt idx="14">
                        <c:v>0.36274882087423149</c:v>
                      </c:pt>
                      <c:pt idx="15">
                        <c:v>0.41640743851332573</c:v>
                      </c:pt>
                      <c:pt idx="16">
                        <c:v>0.51909756262408091</c:v>
                      </c:pt>
                      <c:pt idx="17">
                        <c:v>0.35548374201714406</c:v>
                      </c:pt>
                      <c:pt idx="18">
                        <c:v>0.35401626601428976</c:v>
                      </c:pt>
                      <c:pt idx="19">
                        <c:v>0.40899813297093157</c:v>
                      </c:pt>
                      <c:pt idx="20">
                        <c:v>0.21147635519027244</c:v>
                      </c:pt>
                      <c:pt idx="21">
                        <c:v>0.28528634836525174</c:v>
                      </c:pt>
                      <c:pt idx="22">
                        <c:v>0.16090531249732606</c:v>
                      </c:pt>
                      <c:pt idx="23">
                        <c:v>0.15964911451922276</c:v>
                      </c:pt>
                      <c:pt idx="24">
                        <c:v>0.50161457579733293</c:v>
                      </c:pt>
                      <c:pt idx="25">
                        <c:v>0.16772778870525643</c:v>
                      </c:pt>
                      <c:pt idx="26">
                        <c:v>0.29090750744045668</c:v>
                      </c:pt>
                      <c:pt idx="27">
                        <c:v>0.24950304092561013</c:v>
                      </c:pt>
                      <c:pt idx="28">
                        <c:v>0.26581657434028627</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0.11257820998204512</c:v>
                      </c:pt>
                      <c:pt idx="1">
                        <c:v>0.10664747743766774</c:v>
                      </c:pt>
                      <c:pt idx="2">
                        <c:v>0.14966149448341415</c:v>
                      </c:pt>
                      <c:pt idx="3">
                        <c:v>0.15934076801677263</c:v>
                      </c:pt>
                      <c:pt idx="4">
                        <c:v>0.19579395838751737</c:v>
                      </c:pt>
                      <c:pt idx="5">
                        <c:v>7.8099498986360968E-2</c:v>
                      </c:pt>
                      <c:pt idx="6">
                        <c:v>9.1563393458895886E-2</c:v>
                      </c:pt>
                      <c:pt idx="7">
                        <c:v>0.141479022811971</c:v>
                      </c:pt>
                      <c:pt idx="8">
                        <c:v>5.575946603422767E-2</c:v>
                      </c:pt>
                      <c:pt idx="9">
                        <c:v>0.11961565835590084</c:v>
                      </c:pt>
                      <c:pt idx="10">
                        <c:v>0.13018632457298321</c:v>
                      </c:pt>
                      <c:pt idx="11">
                        <c:v>8.4876255011192864E-2</c:v>
                      </c:pt>
                      <c:pt idx="12">
                        <c:v>0.15804434205272441</c:v>
                      </c:pt>
                      <c:pt idx="13">
                        <c:v>7.1195020414664759E-2</c:v>
                      </c:pt>
                      <c:pt idx="14">
                        <c:v>0.14550253895715778</c:v>
                      </c:pt>
                      <c:pt idx="15">
                        <c:v>0.15843861811316826</c:v>
                      </c:pt>
                      <c:pt idx="16">
                        <c:v>0.16128383895452045</c:v>
                      </c:pt>
                      <c:pt idx="17">
                        <c:v>0.13104035303613776</c:v>
                      </c:pt>
                      <c:pt idx="18">
                        <c:v>0.15158671266130846</c:v>
                      </c:pt>
                      <c:pt idx="19">
                        <c:v>0.19262396399436846</c:v>
                      </c:pt>
                      <c:pt idx="20">
                        <c:v>7.4962317689370866E-2</c:v>
                      </c:pt>
                      <c:pt idx="21">
                        <c:v>0.12241798725117124</c:v>
                      </c:pt>
                      <c:pt idx="22">
                        <c:v>5.7378953939460027E-2</c:v>
                      </c:pt>
                      <c:pt idx="23">
                        <c:v>6.2646568624415866E-2</c:v>
                      </c:pt>
                      <c:pt idx="24">
                        <c:v>0.19311869151316313</c:v>
                      </c:pt>
                      <c:pt idx="25">
                        <c:v>6.6853915791895216E-2</c:v>
                      </c:pt>
                      <c:pt idx="26">
                        <c:v>0.12670954251089558</c:v>
                      </c:pt>
                      <c:pt idx="27">
                        <c:v>0.11349787359473697</c:v>
                      </c:pt>
                      <c:pt idx="28">
                        <c:v>0.13561030737867025</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0.20291316655908637</c:v>
                      </c:pt>
                      <c:pt idx="1">
                        <c:v>0.25331665682209875</c:v>
                      </c:pt>
                      <c:pt idx="2">
                        <c:v>0.15654238674712048</c:v>
                      </c:pt>
                      <c:pt idx="3">
                        <c:v>0.15152481344647961</c:v>
                      </c:pt>
                      <c:pt idx="4">
                        <c:v>0.19803622883795402</c:v>
                      </c:pt>
                      <c:pt idx="5">
                        <c:v>8.7974609684574726E-2</c:v>
                      </c:pt>
                      <c:pt idx="6">
                        <c:v>0.13862125002099784</c:v>
                      </c:pt>
                      <c:pt idx="7">
                        <c:v>0.1696452058331214</c:v>
                      </c:pt>
                      <c:pt idx="8">
                        <c:v>0.10834931497886631</c:v>
                      </c:pt>
                      <c:pt idx="9">
                        <c:v>0.20710385094194159</c:v>
                      </c:pt>
                      <c:pt idx="10">
                        <c:v>0.22152514701561885</c:v>
                      </c:pt>
                      <c:pt idx="11">
                        <c:v>0.10872927088686829</c:v>
                      </c:pt>
                      <c:pt idx="12">
                        <c:v>0.17186431839504326</c:v>
                      </c:pt>
                      <c:pt idx="13">
                        <c:v>0.14550440173521276</c:v>
                      </c:pt>
                      <c:pt idx="14">
                        <c:v>0.21724628191707371</c:v>
                      </c:pt>
                      <c:pt idx="15">
                        <c:v>0.25796882040015745</c:v>
                      </c:pt>
                      <c:pt idx="16">
                        <c:v>0.35781372366956055</c:v>
                      </c:pt>
                      <c:pt idx="17">
                        <c:v>0.22444338898100627</c:v>
                      </c:pt>
                      <c:pt idx="18">
                        <c:v>0.20242955335298127</c:v>
                      </c:pt>
                      <c:pt idx="19">
                        <c:v>0.21637416897656314</c:v>
                      </c:pt>
                      <c:pt idx="20">
                        <c:v>0.13651403750090155</c:v>
                      </c:pt>
                      <c:pt idx="21">
                        <c:v>0.16286836111408046</c:v>
                      </c:pt>
                      <c:pt idx="22">
                        <c:v>0.10352635855786603</c:v>
                      </c:pt>
                      <c:pt idx="23">
                        <c:v>9.7002545894806877E-2</c:v>
                      </c:pt>
                      <c:pt idx="24">
                        <c:v>0.3084958842841698</c:v>
                      </c:pt>
                      <c:pt idx="25">
                        <c:v>0.10087387291336121</c:v>
                      </c:pt>
                      <c:pt idx="26">
                        <c:v>0.1641979649295611</c:v>
                      </c:pt>
                      <c:pt idx="27">
                        <c:v>0.13600516733087317</c:v>
                      </c:pt>
                      <c:pt idx="28">
                        <c:v>0.130206266961616</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8.3484965581939082E-3</c:v>
                      </c:pt>
                      <c:pt idx="1">
                        <c:v>7.5270745356593735E-3</c:v>
                      </c:pt>
                      <c:pt idx="2">
                        <c:v>9.3599064493229411E-3</c:v>
                      </c:pt>
                      <c:pt idx="3">
                        <c:v>1.0152159188683259E-2</c:v>
                      </c:pt>
                      <c:pt idx="4">
                        <c:v>1.18014302080515E-2</c:v>
                      </c:pt>
                      <c:pt idx="5">
                        <c:v>4.9859807416340694E-3</c:v>
                      </c:pt>
                      <c:pt idx="6">
                        <c:v>6.061559784009336E-3</c:v>
                      </c:pt>
                      <c:pt idx="7">
                        <c:v>9.3597334175038651E-3</c:v>
                      </c:pt>
                      <c:pt idx="8">
                        <c:v>3.6563848792242714E-3</c:v>
                      </c:pt>
                      <c:pt idx="9">
                        <c:v>8.8295642617695902E-3</c:v>
                      </c:pt>
                      <c:pt idx="10">
                        <c:v>8.2434099101811389E-3</c:v>
                      </c:pt>
                      <c:pt idx="11">
                        <c:v>5.0958990111482456E-3</c:v>
                      </c:pt>
                      <c:pt idx="12">
                        <c:v>9.8987873173779651E-3</c:v>
                      </c:pt>
                      <c:pt idx="13">
                        <c:v>5.0073968178769796E-3</c:v>
                      </c:pt>
                      <c:pt idx="14">
                        <c:v>8.1425749261044896E-3</c:v>
                      </c:pt>
                      <c:pt idx="15">
                        <c:v>9.676604076490852E-3</c:v>
                      </c:pt>
                      <c:pt idx="16">
                        <c:v>8.3544321033275429E-3</c:v>
                      </c:pt>
                      <c:pt idx="17">
                        <c:v>8.1737553292050413E-3</c:v>
                      </c:pt>
                      <c:pt idx="18">
                        <c:v>9.2385802415867972E-3</c:v>
                      </c:pt>
                      <c:pt idx="19">
                        <c:v>1.1092031700400639E-2</c:v>
                      </c:pt>
                      <c:pt idx="20">
                        <c:v>5.4817668005560259E-3</c:v>
                      </c:pt>
                      <c:pt idx="21">
                        <c:v>7.6635199904779286E-3</c:v>
                      </c:pt>
                      <c:pt idx="22">
                        <c:v>3.6713882764851566E-3</c:v>
                      </c:pt>
                      <c:pt idx="23">
                        <c:v>3.8876208347811986E-3</c:v>
                      </c:pt>
                      <c:pt idx="24">
                        <c:v>1.2911291370263494E-2</c:v>
                      </c:pt>
                      <c:pt idx="25">
                        <c:v>4.2118366247681878E-3</c:v>
                      </c:pt>
                      <c:pt idx="26">
                        <c:v>7.9515946619515936E-3</c:v>
                      </c:pt>
                      <c:pt idx="27">
                        <c:v>7.3440033752228814E-3</c:v>
                      </c:pt>
                      <c:pt idx="28">
                        <c:v>8.1149623704327243E-3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6.9267563737239635E-2</c:v>
                      </c:pt>
                      <c:pt idx="2">
                        <c:v>0</c:v>
                      </c:pt>
                      <c:pt idx="3">
                        <c:v>0</c:v>
                      </c:pt>
                      <c:pt idx="4">
                        <c:v>0</c:v>
                      </c:pt>
                      <c:pt idx="5">
                        <c:v>0</c:v>
                      </c:pt>
                      <c:pt idx="6">
                        <c:v>0</c:v>
                      </c:pt>
                      <c:pt idx="7">
                        <c:v>0</c:v>
                      </c:pt>
                      <c:pt idx="8">
                        <c:v>0</c:v>
                      </c:pt>
                      <c:pt idx="9">
                        <c:v>0</c:v>
                      </c:pt>
                      <c:pt idx="10">
                        <c:v>4.9807547716893323E-2</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排出量比較シート!$BE$21:$BE$50</c:f>
              <c:numCache>
                <c:formatCode>#,##0_);[Red]\(#,##0\)</c:formatCode>
                <c:ptCount val="30"/>
                <c:pt idx="0">
                  <c:v>15.770195172938989</c:v>
                </c:pt>
                <c:pt idx="1">
                  <c:v>27.723275192624307</c:v>
                </c:pt>
                <c:pt idx="2">
                  <c:v>17.770389110500552</c:v>
                </c:pt>
                <c:pt idx="3">
                  <c:v>21.359183389583468</c:v>
                </c:pt>
                <c:pt idx="4">
                  <c:v>4.6848834331736686</c:v>
                </c:pt>
                <c:pt idx="5">
                  <c:v>74.440730406055906</c:v>
                </c:pt>
                <c:pt idx="6">
                  <c:v>34.062864751708624</c:v>
                </c:pt>
                <c:pt idx="7">
                  <c:v>13.740583321720688</c:v>
                </c:pt>
                <c:pt idx="8">
                  <c:v>96.238863384218703</c:v>
                </c:pt>
                <c:pt idx="9">
                  <c:v>15.811446125455067</c:v>
                </c:pt>
                <c:pt idx="10">
                  <c:v>10.165390075195914</c:v>
                </c:pt>
                <c:pt idx="11">
                  <c:v>63.942002294772891</c:v>
                </c:pt>
                <c:pt idx="12">
                  <c:v>8.6855849442894311</c:v>
                </c:pt>
                <c:pt idx="13">
                  <c:v>71.564386240475287</c:v>
                </c:pt>
                <c:pt idx="14">
                  <c:v>3.7575015050853198</c:v>
                </c:pt>
                <c:pt idx="15">
                  <c:v>15.510701842926808</c:v>
                </c:pt>
                <c:pt idx="16">
                  <c:v>5.4660643909768556</c:v>
                </c:pt>
                <c:pt idx="17">
                  <c:v>27.924324516980391</c:v>
                </c:pt>
                <c:pt idx="18">
                  <c:v>12.99871673788209</c:v>
                </c:pt>
                <c:pt idx="19">
                  <c:v>5.0671543251239948</c:v>
                </c:pt>
                <c:pt idx="20">
                  <c:v>47.424312078034127</c:v>
                </c:pt>
                <c:pt idx="21">
                  <c:v>28.603470302468214</c:v>
                </c:pt>
                <c:pt idx="22">
                  <c:v>94.130481189663016</c:v>
                </c:pt>
                <c:pt idx="23">
                  <c:v>82.074158470494467</c:v>
                </c:pt>
                <c:pt idx="24">
                  <c:v>5.8804345456922178</c:v>
                </c:pt>
                <c:pt idx="25">
                  <c:v>91.191402984511811</c:v>
                </c:pt>
                <c:pt idx="26">
                  <c:v>11.522442414848372</c:v>
                </c:pt>
                <c:pt idx="27">
                  <c:v>36.067701649059067</c:v>
                </c:pt>
                <c:pt idx="28">
                  <c:v>25.137900293398548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排出量比較シート!$BI$21:$BI$50</c:f>
              <c:numCache>
                <c:formatCode>#,##0_);[Red]\(#,##0\)</c:formatCode>
                <c:ptCount val="30"/>
                <c:pt idx="0">
                  <c:v>8.843025366489341</c:v>
                </c:pt>
                <c:pt idx="1">
                  <c:v>7.0725779844621828</c:v>
                </c:pt>
                <c:pt idx="2">
                  <c:v>8.0136560157464984</c:v>
                </c:pt>
                <c:pt idx="3">
                  <c:v>7.1044014840674947</c:v>
                </c:pt>
                <c:pt idx="4">
                  <c:v>7.4030872171482729</c:v>
                </c:pt>
                <c:pt idx="5">
                  <c:v>9.0119328437366928</c:v>
                </c:pt>
                <c:pt idx="6">
                  <c:v>14.780176957159622</c:v>
                </c:pt>
                <c:pt idx="7">
                  <c:v>11.809626594674004</c:v>
                </c:pt>
                <c:pt idx="8">
                  <c:v>19.522754713216241</c:v>
                </c:pt>
                <c:pt idx="9">
                  <c:v>10.266943662480804</c:v>
                </c:pt>
                <c:pt idx="10">
                  <c:v>12.11103788689563</c:v>
                </c:pt>
                <c:pt idx="11">
                  <c:v>10.916925081351831</c:v>
                </c:pt>
                <c:pt idx="12">
                  <c:v>11.751172150611254</c:v>
                </c:pt>
                <c:pt idx="13">
                  <c:v>5.0827542604592173</c:v>
                </c:pt>
                <c:pt idx="14">
                  <c:v>18.239271060022098</c:v>
                </c:pt>
                <c:pt idx="15">
                  <c:v>7.2683077886708194</c:v>
                </c:pt>
                <c:pt idx="16">
                  <c:v>11.794639665761046</c:v>
                </c:pt>
                <c:pt idx="17">
                  <c:v>7.0822068165490863</c:v>
                </c:pt>
                <c:pt idx="18">
                  <c:v>9.3463117264198843</c:v>
                </c:pt>
                <c:pt idx="19">
                  <c:v>12.175080693830312</c:v>
                </c:pt>
                <c:pt idx="20">
                  <c:v>10.886316125301787</c:v>
                </c:pt>
                <c:pt idx="21">
                  <c:v>6.7338602317370153</c:v>
                </c:pt>
                <c:pt idx="22">
                  <c:v>16.625796174543026</c:v>
                </c:pt>
                <c:pt idx="23">
                  <c:v>12.05166836218566</c:v>
                </c:pt>
                <c:pt idx="24">
                  <c:v>6.3035817200371609</c:v>
                </c:pt>
                <c:pt idx="25">
                  <c:v>5.5279398614429045</c:v>
                </c:pt>
                <c:pt idx="26">
                  <c:v>16.221190806067511</c:v>
                </c:pt>
                <c:pt idx="27">
                  <c:v>7.5690069890892202</c:v>
                </c:pt>
                <c:pt idx="28">
                  <c:v>7.3539349526830389</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排出量比較シート!$BJ$21:$BJ$50</c:f>
              <c:numCache>
                <c:formatCode>#,##0_);[Red]\(#,##0\)</c:formatCode>
                <c:ptCount val="30"/>
                <c:pt idx="0">
                  <c:v>23.05858485567326</c:v>
                </c:pt>
                <c:pt idx="1">
                  <c:v>8.168339357349188</c:v>
                </c:pt>
                <c:pt idx="2">
                  <c:v>16.137255672763224</c:v>
                </c:pt>
                <c:pt idx="3">
                  <c:v>8.2814904224973898</c:v>
                </c:pt>
                <c:pt idx="4">
                  <c:v>15.121877888768799</c:v>
                </c:pt>
                <c:pt idx="5">
                  <c:v>10.384378544422217</c:v>
                </c:pt>
                <c:pt idx="6">
                  <c:v>20.883463291440425</c:v>
                </c:pt>
                <c:pt idx="7">
                  <c:v>15.287860445103906</c:v>
                </c:pt>
                <c:pt idx="8">
                  <c:v>6.6220366656452034</c:v>
                </c:pt>
                <c:pt idx="9">
                  <c:v>15.08780311151224</c:v>
                </c:pt>
                <c:pt idx="10">
                  <c:v>14.809838380873144</c:v>
                </c:pt>
                <c:pt idx="11">
                  <c:v>10.463724382516519</c:v>
                </c:pt>
                <c:pt idx="12">
                  <c:v>15.500594284161693</c:v>
                </c:pt>
                <c:pt idx="13">
                  <c:v>8.9182688394324821</c:v>
                </c:pt>
                <c:pt idx="14">
                  <c:v>15.278720032315352</c:v>
                </c:pt>
                <c:pt idx="15">
                  <c:v>8.9015994374208507</c:v>
                </c:pt>
                <c:pt idx="16">
                  <c:v>11.10959729033411</c:v>
                </c:pt>
                <c:pt idx="17">
                  <c:v>6.9945411194770504</c:v>
                </c:pt>
                <c:pt idx="18">
                  <c:v>14.391910364698639</c:v>
                </c:pt>
                <c:pt idx="19">
                  <c:v>9.9460675008315782</c:v>
                </c:pt>
                <c:pt idx="20">
                  <c:v>19.298332594778042</c:v>
                </c:pt>
                <c:pt idx="21">
                  <c:v>14.008681211401807</c:v>
                </c:pt>
                <c:pt idx="22">
                  <c:v>9.3083535142691716</c:v>
                </c:pt>
                <c:pt idx="23">
                  <c:v>20.554071125960292</c:v>
                </c:pt>
                <c:pt idx="24">
                  <c:v>7.6275809382944866</c:v>
                </c:pt>
                <c:pt idx="25">
                  <c:v>7.466576591312017</c:v>
                </c:pt>
                <c:pt idx="26">
                  <c:v>17.370918264623985</c:v>
                </c:pt>
                <c:pt idx="27">
                  <c:v>8.1387776658519311</c:v>
                </c:pt>
                <c:pt idx="28">
                  <c:v>13.408090564162571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排出量比較シート!$BK$21:$BK$50</c:f>
              <c:numCache>
                <c:formatCode>#,##0_);[Red]\(#,##0\)</c:formatCode>
                <c:ptCount val="30"/>
                <c:pt idx="0">
                  <c:v>23.278104933833468</c:v>
                </c:pt>
                <c:pt idx="1">
                  <c:v>33.93673475123768</c:v>
                </c:pt>
                <c:pt idx="2">
                  <c:v>19.848257216795172</c:v>
                </c:pt>
                <c:pt idx="3">
                  <c:v>17.847578197982649</c:v>
                </c:pt>
                <c:pt idx="4">
                  <c:v>19.406203936623381</c:v>
                </c:pt>
                <c:pt idx="5">
                  <c:v>19.596888045791395</c:v>
                </c:pt>
                <c:pt idx="6">
                  <c:v>21.927756311789022</c:v>
                </c:pt>
                <c:pt idx="7">
                  <c:v>20.17209235938774</c:v>
                </c:pt>
                <c:pt idx="8">
                  <c:v>24.670577705210277</c:v>
                </c:pt>
                <c:pt idx="9">
                  <c:v>21.614105938359177</c:v>
                </c:pt>
                <c:pt idx="10">
                  <c:v>27.194544611634203</c:v>
                </c:pt>
                <c:pt idx="11">
                  <c:v>21.407382302104317</c:v>
                </c:pt>
                <c:pt idx="12">
                  <c:v>19.155321529099897</c:v>
                </c:pt>
                <c:pt idx="13">
                  <c:v>24.582092538068785</c:v>
                </c:pt>
                <c:pt idx="14">
                  <c:v>22.64042568998391</c:v>
                </c:pt>
                <c:pt idx="15">
                  <c:v>24.390357062796642</c:v>
                </c:pt>
                <c:pt idx="16">
                  <c:v>34.234060263877844</c:v>
                </c:pt>
                <c:pt idx="17">
                  <c:v>24.784591657322434</c:v>
                </c:pt>
                <c:pt idx="18">
                  <c:v>21.912860530828947</c:v>
                </c:pt>
                <c:pt idx="19">
                  <c:v>20.722125977189069</c:v>
                </c:pt>
                <c:pt idx="20">
                  <c:v>21.851425818027931</c:v>
                </c:pt>
                <c:pt idx="21">
                  <c:v>20.685594061583643</c:v>
                </c:pt>
                <c:pt idx="22">
                  <c:v>23.814894404273648</c:v>
                </c:pt>
                <c:pt idx="23">
                  <c:v>22.490628764694996</c:v>
                </c:pt>
                <c:pt idx="24">
                  <c:v>21.839115301990454</c:v>
                </c:pt>
                <c:pt idx="25">
                  <c:v>21.930899769083336</c:v>
                </c:pt>
                <c:pt idx="26">
                  <c:v>20.035491067792993</c:v>
                </c:pt>
                <c:pt idx="27">
                  <c:v>18.269897128525272</c:v>
                </c:pt>
                <c:pt idx="28">
                  <c:v>17.557096328068859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排出量比較シート!$BQ$21:$BQ$50</c:f>
              <c:numCache>
                <c:formatCode>#,##0_);[Red]\(#,##0\)</c:formatCode>
                <c:ptCount val="30"/>
                <c:pt idx="0">
                  <c:v>0.93161775792225521</c:v>
                </c:pt>
                <c:pt idx="1">
                  <c:v>0.80039638653641199</c:v>
                </c:pt>
                <c:pt idx="2">
                  <c:v>1.128207797968525</c:v>
                </c:pt>
                <c:pt idx="3">
                  <c:v>1.0042059247194459</c:v>
                </c:pt>
                <c:pt idx="4">
                  <c:v>1.225888592412236</c:v>
                </c:pt>
                <c:pt idx="5">
                  <c:v>1.127497744231841</c:v>
                </c:pt>
                <c:pt idx="6">
                  <c:v>1.163130073846522</c:v>
                </c:pt>
                <c:pt idx="7">
                  <c:v>1.9324326887640459</c:v>
                </c:pt>
                <c:pt idx="8">
                  <c:v>0</c:v>
                </c:pt>
                <c:pt idx="9">
                  <c:v>1.6338439552864941</c:v>
                </c:pt>
                <c:pt idx="10">
                  <c:v>2.0858021672705309</c:v>
                </c:pt>
                <c:pt idx="11">
                  <c:v>1.006396676405783</c:v>
                </c:pt>
                <c:pt idx="12">
                  <c:v>1.2784327138042499</c:v>
                </c:pt>
                <c:pt idx="13">
                  <c:v>0.7290722049443914</c:v>
                </c:pt>
                <c:pt idx="14">
                  <c:v>1.127357308482456</c:v>
                </c:pt>
                <c:pt idx="15">
                  <c:v>1.1721000824171699</c:v>
                </c:pt>
                <c:pt idx="16">
                  <c:v>2.3002374920837569</c:v>
                </c:pt>
                <c:pt idx="17">
                  <c:v>1.3680020128184229</c:v>
                </c:pt>
                <c:pt idx="18">
                  <c:v>1.673857039219659</c:v>
                </c:pt>
                <c:pt idx="19">
                  <c:v>1.417377102571816</c:v>
                </c:pt>
                <c:pt idx="20">
                  <c:v>1.256865254943458</c:v>
                </c:pt>
                <c:pt idx="21">
                  <c:v>0.57977278016911993</c:v>
                </c:pt>
                <c:pt idx="22">
                  <c:v>0.82439873748081671</c:v>
                </c:pt>
                <c:pt idx="23">
                  <c:v>0.35593615982096483</c:v>
                </c:pt>
                <c:pt idx="24">
                  <c:v>0.79441357134342516</c:v>
                </c:pt>
                <c:pt idx="25">
                  <c:v>1.4331840403633931</c:v>
                </c:pt>
                <c:pt idx="26">
                  <c:v>1.8898800284045181</c:v>
                </c:pt>
                <c:pt idx="27">
                  <c:v>1.086044917207015</c:v>
                </c:pt>
                <c:pt idx="28">
                  <c:v>0.63598642466142796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排出量比較シート!$BR$21:$BR$50</c:f>
              <c:numCache>
                <c:formatCode>#,##0_);[Red]\(#,##0\)</c:formatCode>
                <c:ptCount val="30"/>
                <c:pt idx="0">
                  <c:v>71.881528086857315</c:v>
                </c:pt>
                <c:pt idx="1">
                  <c:v>77.701323672209767</c:v>
                </c:pt>
                <c:pt idx="2">
                  <c:v>62.897765813773972</c:v>
                </c:pt>
                <c:pt idx="3">
                  <c:v>55.596859418850443</c:v>
                </c:pt>
                <c:pt idx="4">
                  <c:v>47.84194106812636</c:v>
                </c:pt>
                <c:pt idx="5">
                  <c:v>114.56142758423806</c:v>
                </c:pt>
                <c:pt idx="6">
                  <c:v>92.817391385944205</c:v>
                </c:pt>
                <c:pt idx="7">
                  <c:v>62.94259540965038</c:v>
                </c:pt>
                <c:pt idx="8">
                  <c:v>147.05423246829042</c:v>
                </c:pt>
                <c:pt idx="9">
                  <c:v>64.414142793093774</c:v>
                </c:pt>
                <c:pt idx="10">
                  <c:v>66.36661312186942</c:v>
                </c:pt>
                <c:pt idx="11">
                  <c:v>107.73643073715135</c:v>
                </c:pt>
                <c:pt idx="12">
                  <c:v>56.371105621966521</c:v>
                </c:pt>
                <c:pt idx="13">
                  <c:v>110.87657408338016</c:v>
                </c:pt>
                <c:pt idx="14">
                  <c:v>61.043275595889142</c:v>
                </c:pt>
                <c:pt idx="15">
                  <c:v>57.243066214232293</c:v>
                </c:pt>
                <c:pt idx="16">
                  <c:v>64.904599103033604</c:v>
                </c:pt>
                <c:pt idx="17">
                  <c:v>68.153666123147389</c:v>
                </c:pt>
                <c:pt idx="18">
                  <c:v>60.32365639904922</c:v>
                </c:pt>
                <c:pt idx="19">
                  <c:v>49.327805599546778</c:v>
                </c:pt>
                <c:pt idx="20">
                  <c:v>100.71725187108535</c:v>
                </c:pt>
                <c:pt idx="21">
                  <c:v>70.611378587359809</c:v>
                </c:pt>
                <c:pt idx="22">
                  <c:v>144.70392402022966</c:v>
                </c:pt>
                <c:pt idx="23">
                  <c:v>137.5264628831564</c:v>
                </c:pt>
                <c:pt idx="24">
                  <c:v>42.445126077357742</c:v>
                </c:pt>
                <c:pt idx="25">
                  <c:v>127.55000324671346</c:v>
                </c:pt>
                <c:pt idx="26">
                  <c:v>67.039922581737372</c:v>
                </c:pt>
                <c:pt idx="27">
                  <c:v>71.131428349732502</c:v>
                </c:pt>
                <c:pt idx="28">
                  <c:v>64.093008562974447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c:ext uri="{02D57815-91ED-43cb-92C2-25804820EDAC}">
                        <c15:formulaRef>
                          <c15:sqref>排出量比較シート!$BF$21:$BF$68</c15:sqref>
                        </c15:formulaRef>
                      </c:ext>
                    </c:extLst>
                    <c:numCache>
                      <c:formatCode>#,##0_);[Red]\(#,##0\)</c:formatCode>
                      <c:ptCount val="48"/>
                      <c:pt idx="0">
                        <c:v>2.5018013860973798</c:v>
                      </c:pt>
                      <c:pt idx="1">
                        <c:v>5.4492197359575938</c:v>
                      </c:pt>
                      <c:pt idx="2">
                        <c:v>9.7540406298072746</c:v>
                      </c:pt>
                      <c:pt idx="3">
                        <c:v>14.709982453423297</c:v>
                      </c:pt>
                      <c:pt idx="4">
                        <c:v>2.8329079457660487</c:v>
                      </c:pt>
                      <c:pt idx="5">
                        <c:v>66.461768837417466</c:v>
                      </c:pt>
                      <c:pt idx="6">
                        <c:v>17.717736543086346</c:v>
                      </c:pt>
                      <c:pt idx="7">
                        <c:v>4.7582036774727756</c:v>
                      </c:pt>
                      <c:pt idx="8">
                        <c:v>95.465505834623031</c:v>
                      </c:pt>
                      <c:pt idx="9">
                        <c:v>9.5274222837311111</c:v>
                      </c:pt>
                      <c:pt idx="10">
                        <c:v>5.8779300905178005</c:v>
                      </c:pt>
                      <c:pt idx="11">
                        <c:v>58.363260610408211</c:v>
                      </c:pt>
                      <c:pt idx="12">
                        <c:v>6.2999177485558944</c:v>
                      </c:pt>
                      <c:pt idx="13">
                        <c:v>59.759365956664745</c:v>
                      </c:pt>
                      <c:pt idx="14">
                        <c:v>1.0039748677606897</c:v>
                      </c:pt>
                      <c:pt idx="15">
                        <c:v>3.7376685184093921</c:v>
                      </c:pt>
                      <c:pt idx="16">
                        <c:v>1.335656266317802</c:v>
                      </c:pt>
                      <c:pt idx="17">
                        <c:v>22.114579461263197</c:v>
                      </c:pt>
                      <c:pt idx="18">
                        <c:v>9.5606738316988409</c:v>
                      </c:pt>
                      <c:pt idx="19">
                        <c:v>3.5422140424021675</c:v>
                      </c:pt>
                      <c:pt idx="20">
                        <c:v>40.241112012325779</c:v>
                      </c:pt>
                      <c:pt idx="21">
                        <c:v>21.159530519874181</c:v>
                      </c:pt>
                      <c:pt idx="22">
                        <c:v>89.95784497375459</c:v>
                      </c:pt>
                      <c:pt idx="23">
                        <c:v>53.366646860719065</c:v>
                      </c:pt>
                      <c:pt idx="24">
                        <c:v>2.5094599721448083</c:v>
                      </c:pt>
                      <c:pt idx="25">
                        <c:v>89.29376504962228</c:v>
                      </c:pt>
                      <c:pt idx="26">
                        <c:v>5.1722900623411521</c:v>
                      </c:pt>
                      <c:pt idx="27">
                        <c:v>31.279345213345412</c:v>
                      </c:pt>
                      <c:pt idx="28">
                        <c:v>22.514635078872569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2.8371013043154343</c:v>
                      </c:pt>
                      <c:pt idx="1">
                        <c:v>0.97050882254902138</c:v>
                      </c:pt>
                      <c:pt idx="2">
                        <c:v>0.68518066452567783</c:v>
                      </c:pt>
                      <c:pt idx="3">
                        <c:v>0.51291433434389244</c:v>
                      </c:pt>
                      <c:pt idx="4">
                        <c:v>0.45146204556231412</c:v>
                      </c:pt>
                      <c:pt idx="5">
                        <c:v>0.80657371366596309</c:v>
                      </c:pt>
                      <c:pt idx="6">
                        <c:v>0.73720201334335134</c:v>
                      </c:pt>
                      <c:pt idx="7">
                        <c:v>2.1262654823258833</c:v>
                      </c:pt>
                      <c:pt idx="8">
                        <c:v>0.56726816176811168</c:v>
                      </c:pt>
                      <c:pt idx="9">
                        <c:v>0.74433908732253451</c:v>
                      </c:pt>
                      <c:pt idx="10">
                        <c:v>0.56506744054896119</c:v>
                      </c:pt>
                      <c:pt idx="11">
                        <c:v>0.85333903984518111</c:v>
                      </c:pt>
                      <c:pt idx="12">
                        <c:v>0.60584803005512622</c:v>
                      </c:pt>
                      <c:pt idx="13">
                        <c:v>1.0981582105186769</c:v>
                      </c:pt>
                      <c:pt idx="14">
                        <c:v>0.71111120130022532</c:v>
                      </c:pt>
                      <c:pt idx="15">
                        <c:v>0.27041220789656684</c:v>
                      </c:pt>
                      <c:pt idx="16">
                        <c:v>1.0159237827872314</c:v>
                      </c:pt>
                      <c:pt idx="17">
                        <c:v>0.59687757190421475</c:v>
                      </c:pt>
                      <c:pt idx="18">
                        <c:v>1.0184583315127385</c:v>
                      </c:pt>
                      <c:pt idx="19">
                        <c:v>0.8762414721183881</c:v>
                      </c:pt>
                      <c:pt idx="20">
                        <c:v>1.3296690323483364</c:v>
                      </c:pt>
                      <c:pt idx="21">
                        <c:v>0.64561411696994142</c:v>
                      </c:pt>
                      <c:pt idx="22">
                        <c:v>1.0167855597205484</c:v>
                      </c:pt>
                      <c:pt idx="23">
                        <c:v>0.95023377385321706</c:v>
                      </c:pt>
                      <c:pt idx="24">
                        <c:v>1.0140929984192011</c:v>
                      </c:pt>
                      <c:pt idx="25">
                        <c:v>0.78851719365272521</c:v>
                      </c:pt>
                      <c:pt idx="26">
                        <c:v>2.1029444294876143</c:v>
                      </c:pt>
                      <c:pt idx="27">
                        <c:v>0.42133381646482793</c:v>
                      </c:pt>
                      <c:pt idx="28">
                        <c:v>0.37660823489913248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10.431292482526175</c:v>
                      </c:pt>
                      <c:pt idx="1">
                        <c:v>21.303546634117691</c:v>
                      </c:pt>
                      <c:pt idx="2">
                        <c:v>7.331167816167599</c:v>
                      </c:pt>
                      <c:pt idx="3">
                        <c:v>6.1362866018162778</c:v>
                      </c:pt>
                      <c:pt idx="4">
                        <c:v>1.4005134418453062</c:v>
                      </c:pt>
                      <c:pt idx="5">
                        <c:v>7.1723878549724711</c:v>
                      </c:pt>
                      <c:pt idx="6">
                        <c:v>15.607926195278923</c:v>
                      </c:pt>
                      <c:pt idx="7">
                        <c:v>6.8561141619220294</c:v>
                      </c:pt>
                      <c:pt idx="8">
                        <c:v>0.20608938782756483</c:v>
                      </c:pt>
                      <c:pt idx="9">
                        <c:v>5.5396847544014207</c:v>
                      </c:pt>
                      <c:pt idx="10">
                        <c:v>3.7223925441291521</c:v>
                      </c:pt>
                      <c:pt idx="11">
                        <c:v>4.7254026445194999</c:v>
                      </c:pt>
                      <c:pt idx="12">
                        <c:v>1.7798191656784099</c:v>
                      </c:pt>
                      <c:pt idx="13">
                        <c:v>10.706862073291861</c:v>
                      </c:pt>
                      <c:pt idx="14">
                        <c:v>2.0424154360244047</c:v>
                      </c:pt>
                      <c:pt idx="15">
                        <c:v>11.502621116620849</c:v>
                      </c:pt>
                      <c:pt idx="16">
                        <c:v>3.1144843418718229</c:v>
                      </c:pt>
                      <c:pt idx="17">
                        <c:v>5.21286748381298</c:v>
                      </c:pt>
                      <c:pt idx="18">
                        <c:v>2.4195845746705102</c:v>
                      </c:pt>
                      <c:pt idx="19">
                        <c:v>0.64869881060343926</c:v>
                      </c:pt>
                      <c:pt idx="20">
                        <c:v>5.8535310333600119</c:v>
                      </c:pt>
                      <c:pt idx="21">
                        <c:v>6.7983256656240902</c:v>
                      </c:pt>
                      <c:pt idx="22">
                        <c:v>3.1558506561878872</c:v>
                      </c:pt>
                      <c:pt idx="23">
                        <c:v>27.757277835922174</c:v>
                      </c:pt>
                      <c:pt idx="24">
                        <c:v>2.3568815751282091</c:v>
                      </c:pt>
                      <c:pt idx="25">
                        <c:v>1.1091207412368043</c:v>
                      </c:pt>
                      <c:pt idx="26">
                        <c:v>4.247207923019606</c:v>
                      </c:pt>
                      <c:pt idx="27">
                        <c:v>4.3670226192488286</c:v>
                      </c:pt>
                      <c:pt idx="28">
                        <c:v>2.2466569796268452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22.67800224400262</c:v>
                      </c:pt>
                      <c:pt idx="1">
                        <c:v>27.969689706504887</c:v>
                      </c:pt>
                      <c:pt idx="2">
                        <c:v>19.259540012906825</c:v>
                      </c:pt>
                      <c:pt idx="3">
                        <c:v>17.283150030771637</c:v>
                      </c:pt>
                      <c:pt idx="4">
                        <c:v>18.841600608090175</c:v>
                      </c:pt>
                      <c:pt idx="5">
                        <c:v>19.02568697412228</c:v>
                      </c:pt>
                      <c:pt idx="6">
                        <c:v>21.365138144907327</c:v>
                      </c:pt>
                      <c:pt idx="7">
                        <c:v>19.582966445747608</c:v>
                      </c:pt>
                      <c:pt idx="8">
                        <c:v>24.13289083318729</c:v>
                      </c:pt>
                      <c:pt idx="9">
                        <c:v>21.045357125200752</c:v>
                      </c:pt>
                      <c:pt idx="10">
                        <c:v>23.341899165444119</c:v>
                      </c:pt>
                      <c:pt idx="11">
                        <c:v>20.858368331246226</c:v>
                      </c:pt>
                      <c:pt idx="12">
                        <c:v>18.597315943702601</c:v>
                      </c:pt>
                      <c:pt idx="13">
                        <c:v>24.026889533826566</c:v>
                      </c:pt>
                      <c:pt idx="14">
                        <c:v>22.143376244709536</c:v>
                      </c:pt>
                      <c:pt idx="15">
                        <c:v>23.836438574917167</c:v>
                      </c:pt>
                      <c:pt idx="16">
                        <c:v>33.691819197477855</c:v>
                      </c:pt>
                      <c:pt idx="17">
                        <c:v>24.227520265643495</c:v>
                      </c:pt>
                      <c:pt idx="18">
                        <c:v>21.355555590720421</c:v>
                      </c:pt>
                      <c:pt idx="19">
                        <c:v>20.174980393767697</c:v>
                      </c:pt>
                      <c:pt idx="20">
                        <c:v>21.299317330477777</c:v>
                      </c:pt>
                      <c:pt idx="21">
                        <c:v>20.144462350224206</c:v>
                      </c:pt>
                      <c:pt idx="22">
                        <c:v>23.28363011406438</c:v>
                      </c:pt>
                      <c:pt idx="23">
                        <c:v>21.955978022256673</c:v>
                      </c:pt>
                      <c:pt idx="24">
                        <c:v>21.291093911958118</c:v>
                      </c:pt>
                      <c:pt idx="25">
                        <c:v>21.393679993919527</c:v>
                      </c:pt>
                      <c:pt idx="26">
                        <c:v>19.502416777254403</c:v>
                      </c:pt>
                      <c:pt idx="27">
                        <c:v>17.747507678640414</c:v>
                      </c:pt>
                      <c:pt idx="28">
                        <c:v>17.0369839753725</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4.4511860498084124</c:v>
                </c:pt>
                <c:pt idx="2">
                  <c:v>0.84605122975915692</c:v>
                </c:pt>
                <c:pt idx="3">
                  <c:v>0.53366236649376653</c:v>
                </c:pt>
                <c:pt idx="4">
                  <c:v>11.726846277725883</c:v>
                </c:pt>
                <c:pt idx="5">
                  <c:v>10.075409725080569</c:v>
                </c:pt>
                <c:pt idx="7">
                  <c:v>20.421266277552903</c:v>
                </c:pt>
                <c:pt idx="8">
                  <c:v>0.54372186539543033</c:v>
                </c:pt>
                <c:pt idx="9">
                  <c:v>0</c:v>
                </c:pt>
                <c:pt idx="10">
                  <c:v>1.5701931564839591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5.8308996460613356</c:v>
                </c:pt>
                <c:pt idx="4">
                  <c:v>11.726846277725883</c:v>
                </c:pt>
                <c:pt idx="5">
                  <c:v>10.075409725080569</c:v>
                </c:pt>
                <c:pt idx="6">
                  <c:v>20.964988142948332</c:v>
                </c:pt>
                <c:pt idx="10">
                  <c:v>1.5701931564839591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再エネ比較シート!$BL$72:$BL$161</c:f>
              <c:numCache>
                <c:formatCode>#,##0_);[Red]\(#,##0\)</c:formatCode>
                <c:ptCount val="90"/>
                <c:pt idx="0">
                  <c:v>-238677.72204965283</c:v>
                </c:pt>
                <c:pt idx="1">
                  <c:v>-262282.21678426897</c:v>
                </c:pt>
                <c:pt idx="2">
                  <c:v>0</c:v>
                </c:pt>
                <c:pt idx="3">
                  <c:v>-103280.4512970798</c:v>
                </c:pt>
                <c:pt idx="4">
                  <c:v>0</c:v>
                </c:pt>
                <c:pt idx="5">
                  <c:v>0</c:v>
                </c:pt>
                <c:pt idx="6">
                  <c:v>0</c:v>
                </c:pt>
                <c:pt idx="7">
                  <c:v>0</c:v>
                </c:pt>
                <c:pt idx="8">
                  <c:v>-111414.91687822901</c:v>
                </c:pt>
                <c:pt idx="9">
                  <c:v>0</c:v>
                </c:pt>
                <c:pt idx="10">
                  <c:v>0</c:v>
                </c:pt>
                <c:pt idx="11">
                  <c:v>0</c:v>
                </c:pt>
                <c:pt idx="12">
                  <c:v>-1099545.7012723514</c:v>
                </c:pt>
                <c:pt idx="13">
                  <c:v>-227769.32017425913</c:v>
                </c:pt>
                <c:pt idx="14">
                  <c:v>0</c:v>
                </c:pt>
                <c:pt idx="15">
                  <c:v>0</c:v>
                </c:pt>
                <c:pt idx="16">
                  <c:v>0</c:v>
                </c:pt>
                <c:pt idx="17">
                  <c:v>-43983.392967362306</c:v>
                </c:pt>
                <c:pt idx="18">
                  <c:v>0</c:v>
                </c:pt>
                <c:pt idx="19">
                  <c:v>0</c:v>
                </c:pt>
                <c:pt idx="20">
                  <c:v>-444916.38693259202</c:v>
                </c:pt>
                <c:pt idx="21">
                  <c:v>-2442933.0833095387</c:v>
                </c:pt>
                <c:pt idx="22">
                  <c:v>0</c:v>
                </c:pt>
                <c:pt idx="23">
                  <c:v>0</c:v>
                </c:pt>
                <c:pt idx="24">
                  <c:v>-391678.25302992959</c:v>
                </c:pt>
                <c:pt idx="25">
                  <c:v>-87609.536392622569</c:v>
                </c:pt>
                <c:pt idx="26">
                  <c:v>0</c:v>
                </c:pt>
                <c:pt idx="27">
                  <c:v>0</c:v>
                </c:pt>
                <c:pt idx="28">
                  <c:v>-609294.79777294095</c:v>
                </c:pt>
                <c:pt idx="29">
                  <c:v>0</c:v>
                </c:pt>
                <c:pt idx="30">
                  <c:v>0</c:v>
                </c:pt>
                <c:pt idx="31">
                  <c:v>0</c:v>
                </c:pt>
                <c:pt idx="32">
                  <c:v>-67427.345418391982</c:v>
                </c:pt>
                <c:pt idx="33">
                  <c:v>-440165.02334987262</c:v>
                </c:pt>
                <c:pt idx="34">
                  <c:v>0</c:v>
                </c:pt>
                <c:pt idx="35">
                  <c:v>0</c:v>
                </c:pt>
                <c:pt idx="36">
                  <c:v>-161540.53683130676</c:v>
                </c:pt>
                <c:pt idx="37">
                  <c:v>0</c:v>
                </c:pt>
                <c:pt idx="38">
                  <c:v>0</c:v>
                </c:pt>
                <c:pt idx="39">
                  <c:v>0</c:v>
                </c:pt>
                <c:pt idx="40">
                  <c:v>0</c:v>
                </c:pt>
                <c:pt idx="41">
                  <c:v>0</c:v>
                </c:pt>
                <c:pt idx="42">
                  <c:v>0</c:v>
                </c:pt>
                <c:pt idx="43">
                  <c:v>0</c:v>
                </c:pt>
                <c:pt idx="44">
                  <c:v>0</c:v>
                </c:pt>
                <c:pt idx="45">
                  <c:v>-111783.90188168065</c:v>
                </c:pt>
                <c:pt idx="46">
                  <c:v>-125845.89205350465</c:v>
                </c:pt>
                <c:pt idx="47">
                  <c:v>0</c:v>
                </c:pt>
                <c:pt idx="48">
                  <c:v>0</c:v>
                </c:pt>
                <c:pt idx="49">
                  <c:v>-214906.79613553744</c:v>
                </c:pt>
                <c:pt idx="50">
                  <c:v>0</c:v>
                </c:pt>
                <c:pt idx="51">
                  <c:v>0</c:v>
                </c:pt>
                <c:pt idx="52">
                  <c:v>0</c:v>
                </c:pt>
                <c:pt idx="53">
                  <c:v>-31302.672396807757</c:v>
                </c:pt>
                <c:pt idx="54">
                  <c:v>0</c:v>
                </c:pt>
                <c:pt idx="55">
                  <c:v>-279277.53420495457</c:v>
                </c:pt>
                <c:pt idx="56">
                  <c:v>0</c:v>
                </c:pt>
                <c:pt idx="57">
                  <c:v>-12031.681443061156</c:v>
                </c:pt>
                <c:pt idx="58">
                  <c:v>0</c:v>
                </c:pt>
                <c:pt idx="59">
                  <c:v>0</c:v>
                </c:pt>
                <c:pt idx="60">
                  <c:v>0</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再エネ比較シート!$BM$72:$BM$161</c:f>
              <c:numCache>
                <c:formatCode>#,##0_);[Red]\(#,##0\)</c:formatCode>
                <c:ptCount val="90"/>
                <c:pt idx="0">
                  <c:v>0</c:v>
                </c:pt>
                <c:pt idx="1">
                  <c:v>0</c:v>
                </c:pt>
                <c:pt idx="2">
                  <c:v>20133.40273138418</c:v>
                </c:pt>
                <c:pt idx="3">
                  <c:v>0</c:v>
                </c:pt>
                <c:pt idx="4">
                  <c:v>163635.91793237138</c:v>
                </c:pt>
                <c:pt idx="5">
                  <c:v>208707.47408036067</c:v>
                </c:pt>
                <c:pt idx="6">
                  <c:v>87882.900611696532</c:v>
                </c:pt>
                <c:pt idx="7">
                  <c:v>110505.56299621939</c:v>
                </c:pt>
                <c:pt idx="8">
                  <c:v>0</c:v>
                </c:pt>
                <c:pt idx="9">
                  <c:v>364735.78501083318</c:v>
                </c:pt>
                <c:pt idx="10">
                  <c:v>276040.46426872374</c:v>
                </c:pt>
                <c:pt idx="11">
                  <c:v>240216.62129755539</c:v>
                </c:pt>
                <c:pt idx="12">
                  <c:v>0</c:v>
                </c:pt>
                <c:pt idx="13">
                  <c:v>0</c:v>
                </c:pt>
                <c:pt idx="14">
                  <c:v>201336.46716037439</c:v>
                </c:pt>
                <c:pt idx="15">
                  <c:v>126860.41379319184</c:v>
                </c:pt>
                <c:pt idx="16">
                  <c:v>99606.417574380757</c:v>
                </c:pt>
                <c:pt idx="17">
                  <c:v>0</c:v>
                </c:pt>
                <c:pt idx="18">
                  <c:v>490357.80162618076</c:v>
                </c:pt>
                <c:pt idx="19">
                  <c:v>285464.75139292015</c:v>
                </c:pt>
                <c:pt idx="20">
                  <c:v>0</c:v>
                </c:pt>
                <c:pt idx="21">
                  <c:v>0</c:v>
                </c:pt>
                <c:pt idx="22">
                  <c:v>74130.014591412037</c:v>
                </c:pt>
                <c:pt idx="23">
                  <c:v>53509.810992043029</c:v>
                </c:pt>
                <c:pt idx="24">
                  <c:v>0</c:v>
                </c:pt>
                <c:pt idx="25">
                  <c:v>0</c:v>
                </c:pt>
                <c:pt idx="26">
                  <c:v>63883.612741544959</c:v>
                </c:pt>
                <c:pt idx="27">
                  <c:v>67204.012686619593</c:v>
                </c:pt>
                <c:pt idx="28">
                  <c:v>0</c:v>
                </c:pt>
                <c:pt idx="29">
                  <c:v>440033.04551806173</c:v>
                </c:pt>
                <c:pt idx="30">
                  <c:v>24572.673523196543</c:v>
                </c:pt>
                <c:pt idx="31">
                  <c:v>113507.74136379223</c:v>
                </c:pt>
                <c:pt idx="32">
                  <c:v>0</c:v>
                </c:pt>
                <c:pt idx="33">
                  <c:v>0</c:v>
                </c:pt>
                <c:pt idx="34">
                  <c:v>74297.194621276896</c:v>
                </c:pt>
                <c:pt idx="35">
                  <c:v>176850.67506791843</c:v>
                </c:pt>
                <c:pt idx="36">
                  <c:v>0</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0</c:v>
                </c:pt>
                <c:pt idx="46">
                  <c:v>0</c:v>
                </c:pt>
                <c:pt idx="47">
                  <c:v>399761.90381515864</c:v>
                </c:pt>
                <c:pt idx="48">
                  <c:v>51219.439281691157</c:v>
                </c:pt>
                <c:pt idx="49">
                  <c:v>0</c:v>
                </c:pt>
                <c:pt idx="50">
                  <c:v>355610.5031636174</c:v>
                </c:pt>
                <c:pt idx="51">
                  <c:v>94720.867236173508</c:v>
                </c:pt>
                <c:pt idx="52">
                  <c:v>59443.984000308439</c:v>
                </c:pt>
                <c:pt idx="53">
                  <c:v>0</c:v>
                </c:pt>
                <c:pt idx="54">
                  <c:v>109901.95792537314</c:v>
                </c:pt>
                <c:pt idx="55">
                  <c:v>0</c:v>
                </c:pt>
                <c:pt idx="56">
                  <c:v>54903.38353358554</c:v>
                </c:pt>
                <c:pt idx="57">
                  <c:v>0</c:v>
                </c:pt>
                <c:pt idx="58">
                  <c:v>133659.19653138489</c:v>
                </c:pt>
                <c:pt idx="59">
                  <c:v>290492.44270339946</c:v>
                </c:pt>
                <c:pt idx="60">
                  <c:v>144135.65520706066</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再エネ比較シート!$BK$72:$BK$161</c:f>
              <c:numCache>
                <c:formatCode>#,##0_);[Red]\(#,##0\)</c:formatCode>
                <c:ptCount val="90"/>
                <c:pt idx="0">
                  <c:v>-238677.72204965283</c:v>
                </c:pt>
                <c:pt idx="1">
                  <c:v>-262282.21678426897</c:v>
                </c:pt>
                <c:pt idx="2">
                  <c:v>20133.40273138418</c:v>
                </c:pt>
                <c:pt idx="3">
                  <c:v>-103280.4512970798</c:v>
                </c:pt>
                <c:pt idx="4">
                  <c:v>163635.91793237138</c:v>
                </c:pt>
                <c:pt idx="5">
                  <c:v>208707.47408036067</c:v>
                </c:pt>
                <c:pt idx="6">
                  <c:v>87882.900611696532</c:v>
                </c:pt>
                <c:pt idx="7">
                  <c:v>110505.56299621939</c:v>
                </c:pt>
                <c:pt idx="8">
                  <c:v>-111414.91687822901</c:v>
                </c:pt>
                <c:pt idx="9">
                  <c:v>364735.78501083318</c:v>
                </c:pt>
                <c:pt idx="10">
                  <c:v>276040.46426872374</c:v>
                </c:pt>
                <c:pt idx="11">
                  <c:v>240216.62129755539</c:v>
                </c:pt>
                <c:pt idx="12">
                  <c:v>-1099545.7012723514</c:v>
                </c:pt>
                <c:pt idx="13">
                  <c:v>-227769.32017425913</c:v>
                </c:pt>
                <c:pt idx="14">
                  <c:v>201336.46716037439</c:v>
                </c:pt>
                <c:pt idx="15">
                  <c:v>126860.41379319184</c:v>
                </c:pt>
                <c:pt idx="16">
                  <c:v>99606.417574380757</c:v>
                </c:pt>
                <c:pt idx="17">
                  <c:v>-43983.392967362306</c:v>
                </c:pt>
                <c:pt idx="18">
                  <c:v>490357.80162618076</c:v>
                </c:pt>
                <c:pt idx="19">
                  <c:v>285464.75139292015</c:v>
                </c:pt>
                <c:pt idx="20">
                  <c:v>-444916.38693259202</c:v>
                </c:pt>
                <c:pt idx="21">
                  <c:v>-2442933.0833095387</c:v>
                </c:pt>
                <c:pt idx="22">
                  <c:v>74130.014591412037</c:v>
                </c:pt>
                <c:pt idx="23">
                  <c:v>53509.810992043029</c:v>
                </c:pt>
                <c:pt idx="24">
                  <c:v>-391678.25302992959</c:v>
                </c:pt>
                <c:pt idx="25">
                  <c:v>-87609.536392622569</c:v>
                </c:pt>
                <c:pt idx="26">
                  <c:v>63883.612741544959</c:v>
                </c:pt>
                <c:pt idx="27">
                  <c:v>67204.012686619593</c:v>
                </c:pt>
                <c:pt idx="28">
                  <c:v>-609294.79777294095</c:v>
                </c:pt>
                <c:pt idx="29">
                  <c:v>440033.04551806173</c:v>
                </c:pt>
                <c:pt idx="30">
                  <c:v>24572.673523196543</c:v>
                </c:pt>
                <c:pt idx="31">
                  <c:v>113507.74136379223</c:v>
                </c:pt>
                <c:pt idx="32">
                  <c:v>-67427.345418391982</c:v>
                </c:pt>
                <c:pt idx="33">
                  <c:v>-440165.02334987262</c:v>
                </c:pt>
                <c:pt idx="34">
                  <c:v>74297.194621276896</c:v>
                </c:pt>
                <c:pt idx="35">
                  <c:v>176850.67506791843</c:v>
                </c:pt>
                <c:pt idx="36">
                  <c:v>-161540.53683130676</c:v>
                </c:pt>
                <c:pt idx="37">
                  <c:v>62006.525902944151</c:v>
                </c:pt>
                <c:pt idx="38">
                  <c:v>145497.08866251935</c:v>
                </c:pt>
                <c:pt idx="39">
                  <c:v>127158.53972731595</c:v>
                </c:pt>
                <c:pt idx="40">
                  <c:v>178454.22026734671</c:v>
                </c:pt>
                <c:pt idx="41">
                  <c:v>63059.102381296347</c:v>
                </c:pt>
                <c:pt idx="42">
                  <c:v>148570.34381686244</c:v>
                </c:pt>
                <c:pt idx="43">
                  <c:v>237469.9337249599</c:v>
                </c:pt>
                <c:pt idx="44">
                  <c:v>1679586.9291957137</c:v>
                </c:pt>
                <c:pt idx="45">
                  <c:v>-111783.90188168065</c:v>
                </c:pt>
                <c:pt idx="46">
                  <c:v>-125845.89205350465</c:v>
                </c:pt>
                <c:pt idx="47">
                  <c:v>399761.90381515864</c:v>
                </c:pt>
                <c:pt idx="48">
                  <c:v>51219.439281691157</c:v>
                </c:pt>
                <c:pt idx="49">
                  <c:v>-214906.79613553744</c:v>
                </c:pt>
                <c:pt idx="50">
                  <c:v>355610.5031636174</c:v>
                </c:pt>
                <c:pt idx="51">
                  <c:v>94720.867236173508</c:v>
                </c:pt>
                <c:pt idx="52">
                  <c:v>59443.984000308439</c:v>
                </c:pt>
                <c:pt idx="53">
                  <c:v>-31302.672396807757</c:v>
                </c:pt>
                <c:pt idx="54">
                  <c:v>109901.95792537314</c:v>
                </c:pt>
                <c:pt idx="55">
                  <c:v>-279277.53420495457</c:v>
                </c:pt>
                <c:pt idx="56">
                  <c:v>54903.38353358554</c:v>
                </c:pt>
                <c:pt idx="57">
                  <c:v>-12031.681443061156</c:v>
                </c:pt>
                <c:pt idx="58">
                  <c:v>133659.19653138489</c:v>
                </c:pt>
                <c:pt idx="59">
                  <c:v>290492.44270339946</c:v>
                </c:pt>
                <c:pt idx="60">
                  <c:v>144135.65520706066</c:v>
                </c:pt>
                <c:pt idx="61">
                  <c:v>-207151.72443341583</c:v>
                </c:pt>
                <c:pt idx="62">
                  <c:v>-216788.49851646845</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再エネ比較シート!$BJ$72:$BJ$161</c:f>
              <c:numCache>
                <c:formatCode>#,##0_);[Red]\(#,##0\)</c:formatCode>
                <c:ptCount val="90"/>
                <c:pt idx="0">
                  <c:v>1112510.5150496529</c:v>
                </c:pt>
                <c:pt idx="1">
                  <c:v>587407.44878426904</c:v>
                </c:pt>
                <c:pt idx="2">
                  <c:v>209199.40626861586</c:v>
                </c:pt>
                <c:pt idx="3">
                  <c:v>849528.06229707983</c:v>
                </c:pt>
                <c:pt idx="4">
                  <c:v>52868.322067628607</c:v>
                </c:pt>
                <c:pt idx="5">
                  <c:v>164695.3179196394</c:v>
                </c:pt>
                <c:pt idx="6">
                  <c:v>351252.83038830361</c:v>
                </c:pt>
                <c:pt idx="7">
                  <c:v>42973.011003780601</c:v>
                </c:pt>
                <c:pt idx="8">
                  <c:v>1010752.506878229</c:v>
                </c:pt>
                <c:pt idx="9">
                  <c:v>691782.79998916702</c:v>
                </c:pt>
                <c:pt idx="10">
                  <c:v>85710.217731276265</c:v>
                </c:pt>
                <c:pt idx="11">
                  <c:v>184275.1837024446</c:v>
                </c:pt>
                <c:pt idx="12">
                  <c:v>2546011.8882723516</c:v>
                </c:pt>
                <c:pt idx="13">
                  <c:v>1931770.866174259</c:v>
                </c:pt>
                <c:pt idx="14">
                  <c:v>157145.28883962554</c:v>
                </c:pt>
                <c:pt idx="15">
                  <c:v>273418.84020680824</c:v>
                </c:pt>
                <c:pt idx="16">
                  <c:v>505478.28742561932</c:v>
                </c:pt>
                <c:pt idx="17">
                  <c:v>868850.80296736234</c:v>
                </c:pt>
                <c:pt idx="18">
                  <c:v>1458763.4333738191</c:v>
                </c:pt>
                <c:pt idx="19">
                  <c:v>523008.2696070798</c:v>
                </c:pt>
                <c:pt idx="20">
                  <c:v>1473271.679932592</c:v>
                </c:pt>
                <c:pt idx="21">
                  <c:v>6373945.3723095385</c:v>
                </c:pt>
                <c:pt idx="22">
                  <c:v>452477.24140858802</c:v>
                </c:pt>
                <c:pt idx="23">
                  <c:v>259480.442007957</c:v>
                </c:pt>
                <c:pt idx="24">
                  <c:v>1254476.9740299296</c:v>
                </c:pt>
                <c:pt idx="25">
                  <c:v>270627.41339262261</c:v>
                </c:pt>
                <c:pt idx="26">
                  <c:v>213606.755258455</c:v>
                </c:pt>
                <c:pt idx="27">
                  <c:v>200534.23731338041</c:v>
                </c:pt>
                <c:pt idx="28">
                  <c:v>1250055.388772941</c:v>
                </c:pt>
                <c:pt idx="29">
                  <c:v>314471.37148193829</c:v>
                </c:pt>
                <c:pt idx="30">
                  <c:v>302773.07147680351</c:v>
                </c:pt>
                <c:pt idx="31">
                  <c:v>75661.792636207785</c:v>
                </c:pt>
                <c:pt idx="32">
                  <c:v>1466031.7444183917</c:v>
                </c:pt>
                <c:pt idx="33">
                  <c:v>766586.8963498727</c:v>
                </c:pt>
                <c:pt idx="34">
                  <c:v>30944.72437872312</c:v>
                </c:pt>
                <c:pt idx="35">
                  <c:v>137714.3329320816</c:v>
                </c:pt>
                <c:pt idx="36">
                  <c:v>690365.1038313068</c:v>
                </c:pt>
                <c:pt idx="37">
                  <c:v>302486.3330970559</c:v>
                </c:pt>
                <c:pt idx="38">
                  <c:v>50846.078337480612</c:v>
                </c:pt>
                <c:pt idx="39">
                  <c:v>356386.79227268411</c:v>
                </c:pt>
                <c:pt idx="40">
                  <c:v>373841.35973265336</c:v>
                </c:pt>
                <c:pt idx="41">
                  <c:v>9417.4826187036615</c:v>
                </c:pt>
                <c:pt idx="42">
                  <c:v>576548.0811831376</c:v>
                </c:pt>
                <c:pt idx="43">
                  <c:v>339448.91827504005</c:v>
                </c:pt>
                <c:pt idx="44">
                  <c:v>794249.86080428644</c:v>
                </c:pt>
                <c:pt idx="45">
                  <c:v>415547.40488168068</c:v>
                </c:pt>
                <c:pt idx="46">
                  <c:v>468558.75705350464</c:v>
                </c:pt>
                <c:pt idx="47">
                  <c:v>548421.72618484125</c:v>
                </c:pt>
                <c:pt idx="48">
                  <c:v>108811.53171830889</c:v>
                </c:pt>
                <c:pt idx="49">
                  <c:v>652006.24013553746</c:v>
                </c:pt>
                <c:pt idx="50">
                  <c:v>111786.51383638252</c:v>
                </c:pt>
                <c:pt idx="51">
                  <c:v>43708.327763826521</c:v>
                </c:pt>
                <c:pt idx="52">
                  <c:v>114163.9169996916</c:v>
                </c:pt>
                <c:pt idx="53">
                  <c:v>361718.09439680778</c:v>
                </c:pt>
                <c:pt idx="54">
                  <c:v>159563.85207462686</c:v>
                </c:pt>
                <c:pt idx="55">
                  <c:v>623176.87620495458</c:v>
                </c:pt>
                <c:pt idx="56">
                  <c:v>47751.985466414451</c:v>
                </c:pt>
                <c:pt idx="57">
                  <c:v>305671.32844306115</c:v>
                </c:pt>
                <c:pt idx="58">
                  <c:v>144021.76046861516</c:v>
                </c:pt>
                <c:pt idx="59">
                  <c:v>353955.80429660052</c:v>
                </c:pt>
                <c:pt idx="60">
                  <c:v>169535.04579293935</c:v>
                </c:pt>
                <c:pt idx="61">
                  <c:v>385033.26443341584</c:v>
                </c:pt>
                <c:pt idx="62">
                  <c:v>367633.36351646844</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再エネ比較シート!$BE$72:$BE$161</c:f>
              <c:numCache>
                <c:formatCode>#,##0_);[Red]\(#,##0\)</c:formatCode>
                <c:ptCount val="90"/>
                <c:pt idx="0">
                  <c:v>873563.96600000001</c:v>
                </c:pt>
                <c:pt idx="1">
                  <c:v>324884.85800000007</c:v>
                </c:pt>
                <c:pt idx="2">
                  <c:v>229077.96300000005</c:v>
                </c:pt>
                <c:pt idx="3">
                  <c:v>746247.61100000003</c:v>
                </c:pt>
                <c:pt idx="4">
                  <c:v>213304.342</c:v>
                </c:pt>
                <c:pt idx="5">
                  <c:v>358911.49300000007</c:v>
                </c:pt>
                <c:pt idx="6">
                  <c:v>439135.73100000015</c:v>
                </c:pt>
                <c:pt idx="7">
                  <c:v>144374.541</c:v>
                </c:pt>
                <c:pt idx="8">
                  <c:v>899096.23399999994</c:v>
                </c:pt>
                <c:pt idx="9">
                  <c:v>1056518.5850000002</c:v>
                </c:pt>
                <c:pt idx="10">
                  <c:v>361164.97699999996</c:v>
                </c:pt>
                <c:pt idx="11">
                  <c:v>424491.80499999999</c:v>
                </c:pt>
                <c:pt idx="12">
                  <c:v>1445307.9750000001</c:v>
                </c:pt>
                <c:pt idx="13">
                  <c:v>1704001.5459999999</c:v>
                </c:pt>
                <c:pt idx="14">
                  <c:v>358481.75599999994</c:v>
                </c:pt>
                <c:pt idx="15">
                  <c:v>400279.25400000007</c:v>
                </c:pt>
                <c:pt idx="16">
                  <c:v>605084.70500000007</c:v>
                </c:pt>
                <c:pt idx="17">
                  <c:v>824867.41</c:v>
                </c:pt>
                <c:pt idx="18">
                  <c:v>1949121.2349999999</c:v>
                </c:pt>
                <c:pt idx="19">
                  <c:v>808473.02099999995</c:v>
                </c:pt>
                <c:pt idx="20">
                  <c:v>1028250.068</c:v>
                </c:pt>
                <c:pt idx="21">
                  <c:v>3924630.8389999997</c:v>
                </c:pt>
                <c:pt idx="22">
                  <c:v>526607.25600000005</c:v>
                </c:pt>
                <c:pt idx="23">
                  <c:v>312990.25300000003</c:v>
                </c:pt>
                <c:pt idx="24">
                  <c:v>862798.72100000002</c:v>
                </c:pt>
                <c:pt idx="25">
                  <c:v>182934.72700000004</c:v>
                </c:pt>
                <c:pt idx="26">
                  <c:v>277013.05299999996</c:v>
                </c:pt>
                <c:pt idx="27">
                  <c:v>267735.30699999997</c:v>
                </c:pt>
                <c:pt idx="28">
                  <c:v>640753.478</c:v>
                </c:pt>
                <c:pt idx="29">
                  <c:v>712798.62599999993</c:v>
                </c:pt>
                <c:pt idx="30">
                  <c:v>327345.74500000005</c:v>
                </c:pt>
                <c:pt idx="31">
                  <c:v>166770.68000000002</c:v>
                </c:pt>
                <c:pt idx="32">
                  <c:v>1398593.6069999998</c:v>
                </c:pt>
                <c:pt idx="33">
                  <c:v>326421.87300000008</c:v>
                </c:pt>
                <c:pt idx="34">
                  <c:v>103376.35200000001</c:v>
                </c:pt>
                <c:pt idx="35">
                  <c:v>314565.00800000003</c:v>
                </c:pt>
                <c:pt idx="36">
                  <c:v>528824.56700000004</c:v>
                </c:pt>
                <c:pt idx="37">
                  <c:v>363766.58500000008</c:v>
                </c:pt>
                <c:pt idx="38">
                  <c:v>196343.16699999996</c:v>
                </c:pt>
                <c:pt idx="39">
                  <c:v>483545.33200000005</c:v>
                </c:pt>
                <c:pt idx="40">
                  <c:v>507619.81300000002</c:v>
                </c:pt>
                <c:pt idx="41">
                  <c:v>61602.957999999999</c:v>
                </c:pt>
                <c:pt idx="42">
                  <c:v>725118.42500000005</c:v>
                </c:pt>
                <c:pt idx="43">
                  <c:v>575729.08299999998</c:v>
                </c:pt>
                <c:pt idx="44">
                  <c:v>2473357.02</c:v>
                </c:pt>
                <c:pt idx="45">
                  <c:v>303698.99400000001</c:v>
                </c:pt>
                <c:pt idx="46">
                  <c:v>342712.86499999999</c:v>
                </c:pt>
                <c:pt idx="47">
                  <c:v>941702.09199999995</c:v>
                </c:pt>
                <c:pt idx="48">
                  <c:v>160027.04700000005</c:v>
                </c:pt>
                <c:pt idx="49">
                  <c:v>437099.44400000002</c:v>
                </c:pt>
                <c:pt idx="50">
                  <c:v>461788.77299999993</c:v>
                </c:pt>
                <c:pt idx="51">
                  <c:v>127943.89700000003</c:v>
                </c:pt>
                <c:pt idx="52">
                  <c:v>173540.69400000005</c:v>
                </c:pt>
                <c:pt idx="53">
                  <c:v>330415.42200000002</c:v>
                </c:pt>
                <c:pt idx="54">
                  <c:v>266680.00599999999</c:v>
                </c:pt>
                <c:pt idx="55">
                  <c:v>343899.342</c:v>
                </c:pt>
                <c:pt idx="56">
                  <c:v>84843.776999999987</c:v>
                </c:pt>
                <c:pt idx="57">
                  <c:v>293639.647</c:v>
                </c:pt>
                <c:pt idx="58">
                  <c:v>277680.95700000005</c:v>
                </c:pt>
                <c:pt idx="59">
                  <c:v>641173.76000000001</c:v>
                </c:pt>
                <c:pt idx="60">
                  <c:v>313670.701</c:v>
                </c:pt>
                <c:pt idx="61">
                  <c:v>177746.88099999999</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再エネ比較シート!$BF$72:$BF$161</c:f>
              <c:numCache>
                <c:formatCode>#,##0_);[Red]\(#,##0\)</c:formatCode>
                <c:ptCount val="90"/>
                <c:pt idx="0">
                  <c:v>0</c:v>
                </c:pt>
                <c:pt idx="1">
                  <c:v>0</c:v>
                </c:pt>
                <c:pt idx="2">
                  <c:v>0</c:v>
                </c:pt>
                <c:pt idx="3">
                  <c:v>0</c:v>
                </c:pt>
                <c:pt idx="4">
                  <c:v>0</c:v>
                </c:pt>
                <c:pt idx="5">
                  <c:v>14147.986999999997</c:v>
                </c:pt>
                <c:pt idx="6">
                  <c:v>0</c:v>
                </c:pt>
                <c:pt idx="7">
                  <c:v>8551.4840000000004</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6104.2240000000002</c:v>
                </c:pt>
                <c:pt idx="30">
                  <c:v>0</c:v>
                </c:pt>
                <c:pt idx="31">
                  <c:v>20409.865000000002</c:v>
                </c:pt>
                <c:pt idx="32">
                  <c:v>0</c:v>
                </c:pt>
                <c:pt idx="33">
                  <c:v>0</c:v>
                </c:pt>
                <c:pt idx="34">
                  <c:v>1865.567</c:v>
                </c:pt>
                <c:pt idx="35">
                  <c:v>0</c:v>
                </c:pt>
                <c:pt idx="36">
                  <c:v>0</c:v>
                </c:pt>
                <c:pt idx="37">
                  <c:v>0</c:v>
                </c:pt>
                <c:pt idx="38">
                  <c:v>0</c:v>
                </c:pt>
                <c:pt idx="39">
                  <c:v>0</c:v>
                </c:pt>
                <c:pt idx="40">
                  <c:v>38414.112000000001</c:v>
                </c:pt>
                <c:pt idx="41">
                  <c:v>10784.528</c:v>
                </c:pt>
                <c:pt idx="42">
                  <c:v>0</c:v>
                </c:pt>
                <c:pt idx="43">
                  <c:v>1189.769</c:v>
                </c:pt>
                <c:pt idx="44">
                  <c:v>0</c:v>
                </c:pt>
                <c:pt idx="45">
                  <c:v>0</c:v>
                </c:pt>
                <c:pt idx="46">
                  <c:v>0</c:v>
                </c:pt>
                <c:pt idx="47">
                  <c:v>6481.5379999999996</c:v>
                </c:pt>
                <c:pt idx="48">
                  <c:v>0</c:v>
                </c:pt>
                <c:pt idx="49">
                  <c:v>0</c:v>
                </c:pt>
                <c:pt idx="50">
                  <c:v>5608.2439999999997</c:v>
                </c:pt>
                <c:pt idx="51">
                  <c:v>10357.487999999999</c:v>
                </c:pt>
                <c:pt idx="52">
                  <c:v>0</c:v>
                </c:pt>
                <c:pt idx="53">
                  <c:v>0</c:v>
                </c:pt>
                <c:pt idx="54">
                  <c:v>2785.8040000000001</c:v>
                </c:pt>
                <c:pt idx="55">
                  <c:v>0</c:v>
                </c:pt>
                <c:pt idx="56">
                  <c:v>16763.746999999999</c:v>
                </c:pt>
                <c:pt idx="57">
                  <c:v>0</c:v>
                </c:pt>
                <c:pt idx="58">
                  <c:v>0</c:v>
                </c:pt>
                <c:pt idx="59">
                  <c:v>3274.4870000000001</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再エネ比較シート!$BG$72:$BG$161</c:f>
              <c:numCache>
                <c:formatCode>#,##0_);[Red]\(#,##0\)</c:formatCode>
                <c:ptCount val="90"/>
                <c:pt idx="0">
                  <c:v>0</c:v>
                </c:pt>
                <c:pt idx="1">
                  <c:v>0</c:v>
                </c:pt>
                <c:pt idx="2">
                  <c:v>0</c:v>
                </c:pt>
                <c:pt idx="3">
                  <c:v>0</c:v>
                </c:pt>
                <c:pt idx="4">
                  <c:v>3199.8980000000001</c:v>
                </c:pt>
                <c:pt idx="5">
                  <c:v>343.31200000000001</c:v>
                </c:pt>
                <c:pt idx="6">
                  <c:v>0</c:v>
                </c:pt>
                <c:pt idx="7">
                  <c:v>552.54899999999998</c:v>
                </c:pt>
                <c:pt idx="8">
                  <c:v>0</c:v>
                </c:pt>
                <c:pt idx="9">
                  <c:v>0</c:v>
                </c:pt>
                <c:pt idx="10">
                  <c:v>585.70500000000004</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35601.567000000003</c:v>
                </c:pt>
                <c:pt idx="30">
                  <c:v>0</c:v>
                </c:pt>
                <c:pt idx="31">
                  <c:v>1988.9890000000003</c:v>
                </c:pt>
                <c:pt idx="32">
                  <c:v>0</c:v>
                </c:pt>
                <c:pt idx="33">
                  <c:v>0</c:v>
                </c:pt>
                <c:pt idx="34">
                  <c:v>0</c:v>
                </c:pt>
                <c:pt idx="35">
                  <c:v>0</c:v>
                </c:pt>
                <c:pt idx="36">
                  <c:v>0</c:v>
                </c:pt>
                <c:pt idx="37">
                  <c:v>0</c:v>
                </c:pt>
                <c:pt idx="38">
                  <c:v>0</c:v>
                </c:pt>
                <c:pt idx="39">
                  <c:v>0</c:v>
                </c:pt>
                <c:pt idx="40">
                  <c:v>6261.6549999999988</c:v>
                </c:pt>
                <c:pt idx="41">
                  <c:v>89.099000000000004</c:v>
                </c:pt>
                <c:pt idx="42">
                  <c:v>0</c:v>
                </c:pt>
                <c:pt idx="43">
                  <c:v>0</c:v>
                </c:pt>
                <c:pt idx="44">
                  <c:v>479.77</c:v>
                </c:pt>
                <c:pt idx="45">
                  <c:v>0</c:v>
                </c:pt>
                <c:pt idx="46">
                  <c:v>0</c:v>
                </c:pt>
                <c:pt idx="47">
                  <c:v>0</c:v>
                </c:pt>
                <c:pt idx="48">
                  <c:v>0</c:v>
                </c:pt>
                <c:pt idx="49">
                  <c:v>0</c:v>
                </c:pt>
                <c:pt idx="50">
                  <c:v>0</c:v>
                </c:pt>
                <c:pt idx="51">
                  <c:v>127.81</c:v>
                </c:pt>
                <c:pt idx="52">
                  <c:v>0</c:v>
                </c:pt>
                <c:pt idx="53">
                  <c:v>0</c:v>
                </c:pt>
                <c:pt idx="54">
                  <c:v>0</c:v>
                </c:pt>
                <c:pt idx="55">
                  <c:v>0</c:v>
                </c:pt>
                <c:pt idx="56">
                  <c:v>1047.845</c:v>
                </c:pt>
                <c:pt idx="57">
                  <c:v>0</c:v>
                </c:pt>
                <c:pt idx="58">
                  <c:v>0</c:v>
                </c:pt>
                <c:pt idx="59">
                  <c:v>0</c:v>
                </c:pt>
                <c:pt idx="60">
                  <c:v>0</c:v>
                </c:pt>
                <c:pt idx="61">
                  <c:v>0</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再エネ比較シート!$BH$72:$BH$161</c:f>
              <c:numCache>
                <c:formatCode>#,##0_);[Red]\(#,##0\)</c:formatCode>
                <c:ptCount val="90"/>
                <c:pt idx="0">
                  <c:v>268.827</c:v>
                </c:pt>
                <c:pt idx="1">
                  <c:v>240.374</c:v>
                </c:pt>
                <c:pt idx="2">
                  <c:v>254.84600000000003</c:v>
                </c:pt>
                <c:pt idx="3">
                  <c:v>0</c:v>
                </c:pt>
                <c:pt idx="4">
                  <c:v>0</c:v>
                </c:pt>
                <c:pt idx="5">
                  <c:v>0</c:v>
                </c:pt>
                <c:pt idx="6">
                  <c:v>0</c:v>
                </c:pt>
                <c:pt idx="7">
                  <c:v>0</c:v>
                </c:pt>
                <c:pt idx="8">
                  <c:v>241.35599999999999</c:v>
                </c:pt>
                <c:pt idx="9">
                  <c:v>0</c:v>
                </c:pt>
                <c:pt idx="10">
                  <c:v>0</c:v>
                </c:pt>
                <c:pt idx="11">
                  <c:v>0</c:v>
                </c:pt>
                <c:pt idx="12">
                  <c:v>1158.212</c:v>
                </c:pt>
                <c:pt idx="13">
                  <c:v>0</c:v>
                </c:pt>
                <c:pt idx="14">
                  <c:v>0</c:v>
                </c:pt>
                <c:pt idx="15">
                  <c:v>0</c:v>
                </c:pt>
                <c:pt idx="16">
                  <c:v>0</c:v>
                </c:pt>
                <c:pt idx="17">
                  <c:v>0</c:v>
                </c:pt>
                <c:pt idx="18">
                  <c:v>0</c:v>
                </c:pt>
                <c:pt idx="19">
                  <c:v>0</c:v>
                </c:pt>
                <c:pt idx="20">
                  <c:v>105.22499999999999</c:v>
                </c:pt>
                <c:pt idx="21">
                  <c:v>6381.45</c:v>
                </c:pt>
                <c:pt idx="22">
                  <c:v>0</c:v>
                </c:pt>
                <c:pt idx="23">
                  <c:v>0</c:v>
                </c:pt>
                <c:pt idx="24">
                  <c:v>0</c:v>
                </c:pt>
                <c:pt idx="25">
                  <c:v>83.15</c:v>
                </c:pt>
                <c:pt idx="26">
                  <c:v>477.315</c:v>
                </c:pt>
                <c:pt idx="27">
                  <c:v>2.9430000000000001</c:v>
                </c:pt>
                <c:pt idx="28">
                  <c:v>7.1130000000000004</c:v>
                </c:pt>
                <c:pt idx="29">
                  <c:v>0</c:v>
                </c:pt>
                <c:pt idx="30">
                  <c:v>0</c:v>
                </c:pt>
                <c:pt idx="31">
                  <c:v>0</c:v>
                </c:pt>
                <c:pt idx="32">
                  <c:v>10.792</c:v>
                </c:pt>
                <c:pt idx="33">
                  <c:v>0</c:v>
                </c:pt>
                <c:pt idx="34">
                  <c:v>0</c:v>
                </c:pt>
                <c:pt idx="35">
                  <c:v>0</c:v>
                </c:pt>
                <c:pt idx="36">
                  <c:v>0</c:v>
                </c:pt>
                <c:pt idx="37">
                  <c:v>726.274</c:v>
                </c:pt>
                <c:pt idx="38">
                  <c:v>0</c:v>
                </c:pt>
                <c:pt idx="39">
                  <c:v>0</c:v>
                </c:pt>
                <c:pt idx="40">
                  <c:v>0</c:v>
                </c:pt>
                <c:pt idx="41">
                  <c:v>0</c:v>
                </c:pt>
                <c:pt idx="42">
                  <c:v>0</c:v>
                </c:pt>
                <c:pt idx="43">
                  <c:v>0</c:v>
                </c:pt>
                <c:pt idx="44">
                  <c:v>0</c:v>
                </c:pt>
                <c:pt idx="45">
                  <c:v>64.509</c:v>
                </c:pt>
                <c:pt idx="46">
                  <c:v>0</c:v>
                </c:pt>
                <c:pt idx="47">
                  <c:v>0</c:v>
                </c:pt>
                <c:pt idx="48">
                  <c:v>3.9239999999999995</c:v>
                </c:pt>
                <c:pt idx="49">
                  <c:v>0</c:v>
                </c:pt>
                <c:pt idx="50">
                  <c:v>0</c:v>
                </c:pt>
                <c:pt idx="51">
                  <c:v>0</c:v>
                </c:pt>
                <c:pt idx="52">
                  <c:v>67.206999999999979</c:v>
                </c:pt>
                <c:pt idx="53">
                  <c:v>0</c:v>
                </c:pt>
                <c:pt idx="54">
                  <c:v>0</c:v>
                </c:pt>
                <c:pt idx="55">
                  <c:v>0</c:v>
                </c:pt>
                <c:pt idx="56">
                  <c:v>0</c:v>
                </c:pt>
                <c:pt idx="57">
                  <c:v>0</c:v>
                </c:pt>
                <c:pt idx="58">
                  <c:v>0</c:v>
                </c:pt>
                <c:pt idx="59">
                  <c:v>0</c:v>
                </c:pt>
                <c:pt idx="60">
                  <c:v>0</c:v>
                </c:pt>
                <c:pt idx="61">
                  <c:v>134.65899999999999</c:v>
                </c:pt>
                <c:pt idx="62">
                  <c:v>0</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63"/>
                <c:pt idx="0">
                  <c:v>上尾市</c:v>
                </c:pt>
                <c:pt idx="1">
                  <c:v>朝霞市</c:v>
                </c:pt>
                <c:pt idx="2">
                  <c:v>伊奈町</c:v>
                </c:pt>
                <c:pt idx="3">
                  <c:v>入間市</c:v>
                </c:pt>
                <c:pt idx="4">
                  <c:v>小鹿野町</c:v>
                </c:pt>
                <c:pt idx="5">
                  <c:v>小川町</c:v>
                </c:pt>
                <c:pt idx="6">
                  <c:v>桶川市</c:v>
                </c:pt>
                <c:pt idx="7">
                  <c:v>越生町</c:v>
                </c:pt>
                <c:pt idx="8">
                  <c:v>春日部市</c:v>
                </c:pt>
                <c:pt idx="9">
                  <c:v>加須市</c:v>
                </c:pt>
                <c:pt idx="10">
                  <c:v>神川町</c:v>
                </c:pt>
                <c:pt idx="11">
                  <c:v>上里町</c:v>
                </c:pt>
                <c:pt idx="12">
                  <c:v>川口市</c:v>
                </c:pt>
                <c:pt idx="13">
                  <c:v>川越市</c:v>
                </c:pt>
                <c:pt idx="14">
                  <c:v>川島町</c:v>
                </c:pt>
                <c:pt idx="15">
                  <c:v>北本市</c:v>
                </c:pt>
                <c:pt idx="16">
                  <c:v>行田市</c:v>
                </c:pt>
                <c:pt idx="17">
                  <c:v>久喜市</c:v>
                </c:pt>
                <c:pt idx="18">
                  <c:v>熊谷市</c:v>
                </c:pt>
                <c:pt idx="19">
                  <c:v>鴻巣市</c:v>
                </c:pt>
                <c:pt idx="20">
                  <c:v>越谷市</c:v>
                </c:pt>
                <c:pt idx="21">
                  <c:v>さいたま市</c:v>
                </c:pt>
                <c:pt idx="22">
                  <c:v>坂戸市</c:v>
                </c:pt>
                <c:pt idx="23">
                  <c:v>幸手市</c:v>
                </c:pt>
                <c:pt idx="24">
                  <c:v>狭山市</c:v>
                </c:pt>
                <c:pt idx="25">
                  <c:v>志木市</c:v>
                </c:pt>
                <c:pt idx="26">
                  <c:v>白岡市</c:v>
                </c:pt>
                <c:pt idx="27">
                  <c:v>杉戸町</c:v>
                </c:pt>
                <c:pt idx="28">
                  <c:v>草加市</c:v>
                </c:pt>
                <c:pt idx="29">
                  <c:v>秩父市</c:v>
                </c:pt>
                <c:pt idx="30">
                  <c:v>鶴ヶ島市</c:v>
                </c:pt>
                <c:pt idx="31">
                  <c:v>ときがわ町</c:v>
                </c:pt>
                <c:pt idx="32">
                  <c:v>所沢市</c:v>
                </c:pt>
                <c:pt idx="33">
                  <c:v>戸田市</c:v>
                </c:pt>
                <c:pt idx="34">
                  <c:v>長瀞町</c:v>
                </c:pt>
                <c:pt idx="35">
                  <c:v>滑川町</c:v>
                </c:pt>
                <c:pt idx="36">
                  <c:v>新座市</c:v>
                </c:pt>
                <c:pt idx="37">
                  <c:v>蓮田市</c:v>
                </c:pt>
                <c:pt idx="38">
                  <c:v>鳩山町</c:v>
                </c:pt>
                <c:pt idx="39">
                  <c:v>羽生市</c:v>
                </c:pt>
                <c:pt idx="40">
                  <c:v>飯能市</c:v>
                </c:pt>
                <c:pt idx="41">
                  <c:v>東秩父村</c:v>
                </c:pt>
                <c:pt idx="42">
                  <c:v>東松山市</c:v>
                </c:pt>
                <c:pt idx="43">
                  <c:v>日高市</c:v>
                </c:pt>
                <c:pt idx="44">
                  <c:v>深谷市</c:v>
                </c:pt>
                <c:pt idx="45">
                  <c:v>富士見市</c:v>
                </c:pt>
                <c:pt idx="46">
                  <c:v>ふじみ野市</c:v>
                </c:pt>
                <c:pt idx="47">
                  <c:v>本庄市</c:v>
                </c:pt>
                <c:pt idx="48">
                  <c:v>松伏町</c:v>
                </c:pt>
                <c:pt idx="49">
                  <c:v>三郷市</c:v>
                </c:pt>
                <c:pt idx="50">
                  <c:v>美里町</c:v>
                </c:pt>
                <c:pt idx="51">
                  <c:v>皆野町</c:v>
                </c:pt>
                <c:pt idx="52">
                  <c:v>宮代町</c:v>
                </c:pt>
                <c:pt idx="53">
                  <c:v>三芳町</c:v>
                </c:pt>
                <c:pt idx="54">
                  <c:v>毛呂山町</c:v>
                </c:pt>
                <c:pt idx="55">
                  <c:v>八潮市</c:v>
                </c:pt>
                <c:pt idx="56">
                  <c:v>横瀬町</c:v>
                </c:pt>
                <c:pt idx="57">
                  <c:v>吉川市</c:v>
                </c:pt>
                <c:pt idx="58">
                  <c:v>吉見町</c:v>
                </c:pt>
                <c:pt idx="59">
                  <c:v>寄居町</c:v>
                </c:pt>
                <c:pt idx="60">
                  <c:v>嵐山町</c:v>
                </c:pt>
                <c:pt idx="61">
                  <c:v>和光市</c:v>
                </c:pt>
                <c:pt idx="62">
                  <c:v>蕨市</c:v>
                </c:pt>
              </c:strCache>
            </c:strRef>
          </c:cat>
          <c:val>
            <c:numRef>
              <c:f>再エネ比較シート!$BI$72:$BI$161</c:f>
              <c:numCache>
                <c:formatCode>#,##0_);[Red]\(#,##0\)</c:formatCode>
                <c:ptCount val="90"/>
                <c:pt idx="0">
                  <c:v>873832.79300000006</c:v>
                </c:pt>
                <c:pt idx="1">
                  <c:v>325125.23200000008</c:v>
                </c:pt>
                <c:pt idx="2">
                  <c:v>229332.80900000004</c:v>
                </c:pt>
                <c:pt idx="3">
                  <c:v>746247.61100000003</c:v>
                </c:pt>
                <c:pt idx="4">
                  <c:v>216504.24</c:v>
                </c:pt>
                <c:pt idx="5">
                  <c:v>373402.79200000007</c:v>
                </c:pt>
                <c:pt idx="6">
                  <c:v>439135.73100000015</c:v>
                </c:pt>
                <c:pt idx="7">
                  <c:v>153478.57399999999</c:v>
                </c:pt>
                <c:pt idx="8">
                  <c:v>899337.59</c:v>
                </c:pt>
                <c:pt idx="9">
                  <c:v>1056518.5850000002</c:v>
                </c:pt>
                <c:pt idx="10">
                  <c:v>361750.68199999997</c:v>
                </c:pt>
                <c:pt idx="11">
                  <c:v>424491.80499999999</c:v>
                </c:pt>
                <c:pt idx="12">
                  <c:v>1446466.1870000002</c:v>
                </c:pt>
                <c:pt idx="13">
                  <c:v>1704001.5459999999</c:v>
                </c:pt>
                <c:pt idx="14">
                  <c:v>358481.75599999994</c:v>
                </c:pt>
                <c:pt idx="15">
                  <c:v>400279.25400000007</c:v>
                </c:pt>
                <c:pt idx="16">
                  <c:v>605084.70500000007</c:v>
                </c:pt>
                <c:pt idx="17">
                  <c:v>824867.41</c:v>
                </c:pt>
                <c:pt idx="18">
                  <c:v>1949121.2349999999</c:v>
                </c:pt>
                <c:pt idx="19">
                  <c:v>808473.02099999995</c:v>
                </c:pt>
                <c:pt idx="20">
                  <c:v>1028355.2929999999</c:v>
                </c:pt>
                <c:pt idx="21">
                  <c:v>3931012.2889999999</c:v>
                </c:pt>
                <c:pt idx="22">
                  <c:v>526607.25600000005</c:v>
                </c:pt>
                <c:pt idx="23">
                  <c:v>312990.25300000003</c:v>
                </c:pt>
                <c:pt idx="24">
                  <c:v>862798.72100000002</c:v>
                </c:pt>
                <c:pt idx="25">
                  <c:v>183017.87700000004</c:v>
                </c:pt>
                <c:pt idx="26">
                  <c:v>277490.36799999996</c:v>
                </c:pt>
                <c:pt idx="27">
                  <c:v>267738.25</c:v>
                </c:pt>
                <c:pt idx="28">
                  <c:v>640760.59100000001</c:v>
                </c:pt>
                <c:pt idx="29">
                  <c:v>754504.41700000002</c:v>
                </c:pt>
                <c:pt idx="30">
                  <c:v>327345.74500000005</c:v>
                </c:pt>
                <c:pt idx="31">
                  <c:v>189169.53400000001</c:v>
                </c:pt>
                <c:pt idx="32">
                  <c:v>1398604.3989999997</c:v>
                </c:pt>
                <c:pt idx="33">
                  <c:v>326421.87300000008</c:v>
                </c:pt>
                <c:pt idx="34">
                  <c:v>105241.91900000001</c:v>
                </c:pt>
                <c:pt idx="35">
                  <c:v>314565.00800000003</c:v>
                </c:pt>
                <c:pt idx="36">
                  <c:v>528824.56700000004</c:v>
                </c:pt>
                <c:pt idx="37">
                  <c:v>364492.85900000005</c:v>
                </c:pt>
                <c:pt idx="38">
                  <c:v>196343.16699999996</c:v>
                </c:pt>
                <c:pt idx="39">
                  <c:v>483545.33200000005</c:v>
                </c:pt>
                <c:pt idx="40">
                  <c:v>552295.58000000007</c:v>
                </c:pt>
                <c:pt idx="41">
                  <c:v>72476.585000000006</c:v>
                </c:pt>
                <c:pt idx="42">
                  <c:v>725118.42500000005</c:v>
                </c:pt>
                <c:pt idx="43">
                  <c:v>576918.85199999996</c:v>
                </c:pt>
                <c:pt idx="44">
                  <c:v>2473836.79</c:v>
                </c:pt>
                <c:pt idx="45">
                  <c:v>303763.50300000003</c:v>
                </c:pt>
                <c:pt idx="46">
                  <c:v>342712.86499999999</c:v>
                </c:pt>
                <c:pt idx="47">
                  <c:v>948183.62999999989</c:v>
                </c:pt>
                <c:pt idx="48">
                  <c:v>160030.97100000005</c:v>
                </c:pt>
                <c:pt idx="49">
                  <c:v>437099.44400000002</c:v>
                </c:pt>
                <c:pt idx="50">
                  <c:v>467397.01699999993</c:v>
                </c:pt>
                <c:pt idx="51">
                  <c:v>138429.19500000004</c:v>
                </c:pt>
                <c:pt idx="52">
                  <c:v>173607.90100000004</c:v>
                </c:pt>
                <c:pt idx="53">
                  <c:v>330415.42200000002</c:v>
                </c:pt>
                <c:pt idx="54">
                  <c:v>269465.81</c:v>
                </c:pt>
                <c:pt idx="55">
                  <c:v>343899.342</c:v>
                </c:pt>
                <c:pt idx="56">
                  <c:v>102655.36899999999</c:v>
                </c:pt>
                <c:pt idx="57">
                  <c:v>293639.647</c:v>
                </c:pt>
                <c:pt idx="58">
                  <c:v>277680.95700000005</c:v>
                </c:pt>
                <c:pt idx="59">
                  <c:v>644448.24699999997</c:v>
                </c:pt>
                <c:pt idx="60">
                  <c:v>313670.701</c:v>
                </c:pt>
                <c:pt idx="61">
                  <c:v>177881.54</c:v>
                </c:pt>
                <c:pt idx="62">
                  <c:v>150844.86499999999</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再エネ比較シート!$CO$13:$CO$42</c:f>
              <c:numCache>
                <c:formatCode>0.0%</c:formatCode>
                <c:ptCount val="30"/>
                <c:pt idx="0">
                  <c:v>6.2411918663176965E-3</c:v>
                </c:pt>
                <c:pt idx="1">
                  <c:v>0.10916534000454856</c:v>
                </c:pt>
                <c:pt idx="2">
                  <c:v>2.4687685901249257E-2</c:v>
                </c:pt>
                <c:pt idx="3">
                  <c:v>0.17298643786327153</c:v>
                </c:pt>
                <c:pt idx="4">
                  <c:v>0.12452924930956566</c:v>
                </c:pt>
                <c:pt idx="5">
                  <c:v>4.534662867996201E-2</c:v>
                </c:pt>
                <c:pt idx="6">
                  <c:v>1.4779350541215654E-2</c:v>
                </c:pt>
                <c:pt idx="7">
                  <c:v>9.1911764705882356E-3</c:v>
                </c:pt>
                <c:pt idx="8">
                  <c:v>0.15001332267519318</c:v>
                </c:pt>
                <c:pt idx="9">
                  <c:v>7.3441678666940957E-2</c:v>
                </c:pt>
                <c:pt idx="10">
                  <c:v>3.2699955810870526E-2</c:v>
                </c:pt>
                <c:pt idx="11">
                  <c:v>0.13549897570968686</c:v>
                </c:pt>
                <c:pt idx="12">
                  <c:v>0.11979295045600197</c:v>
                </c:pt>
                <c:pt idx="13">
                  <c:v>8.3254493850520347E-2</c:v>
                </c:pt>
                <c:pt idx="14">
                  <c:v>8.0459770114942528E-3</c:v>
                </c:pt>
                <c:pt idx="15">
                  <c:v>7.7904929577464782E-2</c:v>
                </c:pt>
                <c:pt idx="16">
                  <c:v>4.7388535031847132E-2</c:v>
                </c:pt>
                <c:pt idx="17">
                  <c:v>0.1565629942013706</c:v>
                </c:pt>
                <c:pt idx="18">
                  <c:v>8.3199141170155658E-2</c:v>
                </c:pt>
                <c:pt idx="19">
                  <c:v>6.8085106382978725E-2</c:v>
                </c:pt>
                <c:pt idx="20">
                  <c:v>3.9546660236315409E-2</c:v>
                </c:pt>
                <c:pt idx="21">
                  <c:v>0.16671214188267394</c:v>
                </c:pt>
                <c:pt idx="22">
                  <c:v>5.6356487549148099E-2</c:v>
                </c:pt>
                <c:pt idx="23">
                  <c:v>3.9914621131270013E-2</c:v>
                </c:pt>
                <c:pt idx="24">
                  <c:v>9.0092277804759591E-2</c:v>
                </c:pt>
                <c:pt idx="25">
                  <c:v>0.10499139414802065</c:v>
                </c:pt>
                <c:pt idx="26">
                  <c:v>3.7777169449767313E-2</c:v>
                </c:pt>
                <c:pt idx="27">
                  <c:v>0.10180580999738288</c:v>
                </c:pt>
                <c:pt idx="28">
                  <c:v>0.15593989225971081</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再エネ比較シート!$CC$13:$CC$42</c:f>
              <c:numCache>
                <c:formatCode>0.0%</c:formatCode>
                <c:ptCount val="30"/>
                <c:pt idx="0">
                  <c:v>3.3456683689593123E-3</c:v>
                </c:pt>
                <c:pt idx="1">
                  <c:v>6.0307319460304633E-2</c:v>
                </c:pt>
                <c:pt idx="2">
                  <c:v>8.8240203136342454E-3</c:v>
                </c:pt>
                <c:pt idx="3">
                  <c:v>6.5100150177819269E-2</c:v>
                </c:pt>
                <c:pt idx="4">
                  <c:v>7.7943457219962944E-2</c:v>
                </c:pt>
                <c:pt idx="5">
                  <c:v>1.6900340241906234E-2</c:v>
                </c:pt>
                <c:pt idx="6">
                  <c:v>8.9017369281086303E-3</c:v>
                </c:pt>
                <c:pt idx="7">
                  <c:v>4.6974421517056233E-3</c:v>
                </c:pt>
                <c:pt idx="8">
                  <c:v>2.821073185955773E-2</c:v>
                </c:pt>
                <c:pt idx="9">
                  <c:v>4.4179083681961648E-2</c:v>
                </c:pt>
                <c:pt idx="10">
                  <c:v>2.6236444867135545E-2</c:v>
                </c:pt>
                <c:pt idx="11">
                  <c:v>2.507494281366594E-2</c:v>
                </c:pt>
                <c:pt idx="12">
                  <c:v>5.3367961659844178E-2</c:v>
                </c:pt>
                <c:pt idx="13">
                  <c:v>3.6228514608280298E-2</c:v>
                </c:pt>
                <c:pt idx="14">
                  <c:v>3.649834279337389E-3</c:v>
                </c:pt>
                <c:pt idx="15">
                  <c:v>4.0406919960827355E-2</c:v>
                </c:pt>
                <c:pt idx="16">
                  <c:v>2.935199074553127E-2</c:v>
                </c:pt>
                <c:pt idx="17">
                  <c:v>6.1700086434418454E-2</c:v>
                </c:pt>
                <c:pt idx="18">
                  <c:v>3.9308031392556307E-2</c:v>
                </c:pt>
                <c:pt idx="19">
                  <c:v>3.8256489816658475E-2</c:v>
                </c:pt>
                <c:pt idx="20">
                  <c:v>1.65757568189452E-2</c:v>
                </c:pt>
                <c:pt idx="21">
                  <c:v>5.8711211382209347E-2</c:v>
                </c:pt>
                <c:pt idx="22">
                  <c:v>1.3899134494986648E-2</c:v>
                </c:pt>
                <c:pt idx="23">
                  <c:v>2.2162932235560227E-2</c:v>
                </c:pt>
                <c:pt idx="24">
                  <c:v>6.146392828565056E-2</c:v>
                </c:pt>
                <c:pt idx="25">
                  <c:v>1.7380286853090177E-2</c:v>
                </c:pt>
                <c:pt idx="26">
                  <c:v>1.3651033417081713E-2</c:v>
                </c:pt>
                <c:pt idx="27">
                  <c:v>2.5852638519527214E-2</c:v>
                </c:pt>
                <c:pt idx="28">
                  <c:v>5.1313067763777975E-2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再エネ比較シート!$CD$13:$CD$42</c:f>
              <c:numCache>
                <c:formatCode>0.0%</c:formatCode>
                <c:ptCount val="30"/>
                <c:pt idx="0">
                  <c:v>9.8141182216636806E-3</c:v>
                </c:pt>
                <c:pt idx="1">
                  <c:v>0.4824792146486071</c:v>
                </c:pt>
                <c:pt idx="2">
                  <c:v>1.7947094310315037E-3</c:v>
                </c:pt>
                <c:pt idx="3">
                  <c:v>0.10881133383357712</c:v>
                </c:pt>
                <c:pt idx="4">
                  <c:v>0.19000422130175951</c:v>
                </c:pt>
                <c:pt idx="5">
                  <c:v>1.1549142315357155E-2</c:v>
                </c:pt>
                <c:pt idx="6">
                  <c:v>1.4232380901722708E-2</c:v>
                </c:pt>
                <c:pt idx="7">
                  <c:v>5.7611362362972977E-3</c:v>
                </c:pt>
                <c:pt idx="8">
                  <c:v>8.463923200283395E-2</c:v>
                </c:pt>
                <c:pt idx="9">
                  <c:v>0.26431768230763214</c:v>
                </c:pt>
                <c:pt idx="10">
                  <c:v>0.44564111837703307</c:v>
                </c:pt>
                <c:pt idx="11">
                  <c:v>9.9629461817933154E-2</c:v>
                </c:pt>
                <c:pt idx="12">
                  <c:v>0.11098847291960594</c:v>
                </c:pt>
                <c:pt idx="13">
                  <c:v>0.48440166603921858</c:v>
                </c:pt>
                <c:pt idx="14">
                  <c:v>1.8721633342168278E-2</c:v>
                </c:pt>
                <c:pt idx="15">
                  <c:v>0.29049034050275013</c:v>
                </c:pt>
                <c:pt idx="16">
                  <c:v>1.5902015823123574</c:v>
                </c:pt>
                <c:pt idx="17">
                  <c:v>1.2712421519235602</c:v>
                </c:pt>
                <c:pt idx="18">
                  <c:v>2.2647187141651557</c:v>
                </c:pt>
                <c:pt idx="19">
                  <c:v>0.24072974095128921</c:v>
                </c:pt>
                <c:pt idx="20">
                  <c:v>7.5386461500834667E-2</c:v>
                </c:pt>
                <c:pt idx="21">
                  <c:v>0.28044560274930386</c:v>
                </c:pt>
                <c:pt idx="22">
                  <c:v>0.24276002991414611</c:v>
                </c:pt>
                <c:pt idx="23">
                  <c:v>0.32426087534822956</c:v>
                </c:pt>
                <c:pt idx="24">
                  <c:v>0.27234700835658499</c:v>
                </c:pt>
                <c:pt idx="25">
                  <c:v>0.53398528552094371</c:v>
                </c:pt>
                <c:pt idx="26">
                  <c:v>7.1727138914763691E-2</c:v>
                </c:pt>
                <c:pt idx="27">
                  <c:v>0.30205940476963522</c:v>
                </c:pt>
                <c:pt idx="28">
                  <c:v>0.12935603012547531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再エネ比較シート!$CE$13:$CE$42</c:f>
              <c:numCache>
                <c:formatCode>0.0%</c:formatCode>
                <c:ptCount val="30"/>
                <c:pt idx="0">
                  <c:v>1.8604719038957707</c:v>
                </c:pt>
                <c:pt idx="1">
                  <c:v>2.4509706183735713</c:v>
                </c:pt>
                <c:pt idx="2">
                  <c:v>0</c:v>
                </c:pt>
                <c:pt idx="3">
                  <c:v>0</c:v>
                </c:pt>
                <c:pt idx="4">
                  <c:v>0</c:v>
                </c:pt>
                <c:pt idx="5">
                  <c:v>0</c:v>
                </c:pt>
                <c:pt idx="6">
                  <c:v>0</c:v>
                </c:pt>
                <c:pt idx="7">
                  <c:v>0</c:v>
                </c:pt>
                <c:pt idx="8">
                  <c:v>0</c:v>
                </c:pt>
                <c:pt idx="9">
                  <c:v>0</c:v>
                </c:pt>
                <c:pt idx="10">
                  <c:v>0.10653962745492052</c:v>
                </c:pt>
                <c:pt idx="11">
                  <c:v>0</c:v>
                </c:pt>
                <c:pt idx="12">
                  <c:v>0</c:v>
                </c:pt>
                <c:pt idx="13">
                  <c:v>3.394203385695747</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再エネ比較シート!$CF$13:$CF$42</c:f>
              <c:numCache>
                <c:formatCode>0.0%</c:formatCode>
                <c:ptCount val="30"/>
                <c:pt idx="0">
                  <c:v>0</c:v>
                </c:pt>
                <c:pt idx="1">
                  <c:v>0</c:v>
                </c:pt>
                <c:pt idx="2">
                  <c:v>8.51819689746484E-2</c:v>
                </c:pt>
                <c:pt idx="3">
                  <c:v>0</c:v>
                </c:pt>
                <c:pt idx="4">
                  <c:v>6.8282904520059915E-3</c:v>
                </c:pt>
                <c:pt idx="5">
                  <c:v>0.97363665860372151</c:v>
                </c:pt>
                <c:pt idx="6">
                  <c:v>0</c:v>
                </c:pt>
                <c:pt idx="7">
                  <c:v>3.3114841242869937</c:v>
                </c:pt>
                <c:pt idx="8">
                  <c:v>0</c:v>
                </c:pt>
                <c:pt idx="9">
                  <c:v>0</c:v>
                </c:pt>
                <c:pt idx="10">
                  <c:v>0</c:v>
                </c:pt>
                <c:pt idx="11">
                  <c:v>0</c:v>
                </c:pt>
                <c:pt idx="12">
                  <c:v>0</c:v>
                </c:pt>
                <c:pt idx="13">
                  <c:v>0</c:v>
                </c:pt>
                <c:pt idx="14">
                  <c:v>0.95215482184430122</c:v>
                </c:pt>
                <c:pt idx="15">
                  <c:v>0</c:v>
                </c:pt>
                <c:pt idx="16">
                  <c:v>1.6142700545578383</c:v>
                </c:pt>
                <c:pt idx="17">
                  <c:v>0</c:v>
                </c:pt>
                <c:pt idx="18">
                  <c:v>0</c:v>
                </c:pt>
                <c:pt idx="19">
                  <c:v>0</c:v>
                </c:pt>
                <c:pt idx="20">
                  <c:v>0</c:v>
                </c:pt>
                <c:pt idx="21">
                  <c:v>1.6802548056902916E-4</c:v>
                </c:pt>
                <c:pt idx="22">
                  <c:v>0</c:v>
                </c:pt>
                <c:pt idx="23">
                  <c:v>0</c:v>
                </c:pt>
                <c:pt idx="24">
                  <c:v>5.0307959588468645</c:v>
                </c:pt>
                <c:pt idx="25">
                  <c:v>0</c:v>
                </c:pt>
                <c:pt idx="26">
                  <c:v>0</c:v>
                </c:pt>
                <c:pt idx="27">
                  <c:v>0</c:v>
                </c:pt>
                <c:pt idx="28">
                  <c:v>1.4290987342997634E-2</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再エネ比較シート!$CH$13:$CH$42</c:f>
              <c:numCache>
                <c:formatCode>0.0%</c:formatCode>
                <c:ptCount val="30"/>
                <c:pt idx="0">
                  <c:v>0</c:v>
                </c:pt>
                <c:pt idx="1">
                  <c:v>0</c:v>
                </c:pt>
                <c:pt idx="2">
                  <c:v>0</c:v>
                </c:pt>
                <c:pt idx="3">
                  <c:v>0</c:v>
                </c:pt>
                <c:pt idx="4">
                  <c:v>0</c:v>
                </c:pt>
                <c:pt idx="5">
                  <c:v>0</c:v>
                </c:pt>
                <c:pt idx="6">
                  <c:v>0.10386135334116148</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1.3442038445522332E-2</c:v>
                </c:pt>
                <c:pt idx="22">
                  <c:v>0</c:v>
                </c:pt>
                <c:pt idx="23">
                  <c:v>0.15572291271157984</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再エネ比較シート!$CI$13:$CI$42</c:f>
              <c:numCache>
                <c:formatCode>0.0%</c:formatCode>
                <c:ptCount val="30"/>
                <c:pt idx="0">
                  <c:v>1.8736316904863934</c:v>
                </c:pt>
                <c:pt idx="1">
                  <c:v>2.9937571524824831</c:v>
                </c:pt>
                <c:pt idx="2">
                  <c:v>9.580069871931414E-2</c:v>
                </c:pt>
                <c:pt idx="3">
                  <c:v>0.17391148401139639</c:v>
                </c:pt>
                <c:pt idx="4">
                  <c:v>0.27477596897372841</c:v>
                </c:pt>
                <c:pt idx="5">
                  <c:v>1.0020861411609849</c:v>
                </c:pt>
                <c:pt idx="6">
                  <c:v>0.12699547117099283</c:v>
                </c:pt>
                <c:pt idx="7">
                  <c:v>3.3219427026749968</c:v>
                </c:pt>
                <c:pt idx="8">
                  <c:v>0.11284996386239168</c:v>
                </c:pt>
                <c:pt idx="9">
                  <c:v>0.3084967659895938</c:v>
                </c:pt>
                <c:pt idx="10">
                  <c:v>0.57841719069908915</c:v>
                </c:pt>
                <c:pt idx="11">
                  <c:v>0.1247044046315991</c:v>
                </c:pt>
                <c:pt idx="12">
                  <c:v>0.16435643457945012</c:v>
                </c:pt>
                <c:pt idx="13">
                  <c:v>3.9148335663432459</c:v>
                </c:pt>
                <c:pt idx="14">
                  <c:v>0.97452628946580688</c:v>
                </c:pt>
                <c:pt idx="15">
                  <c:v>0.33089726046357743</c:v>
                </c:pt>
                <c:pt idx="16">
                  <c:v>3.2338236276157275</c:v>
                </c:pt>
                <c:pt idx="17">
                  <c:v>1.3329422383579785</c:v>
                </c:pt>
                <c:pt idx="18">
                  <c:v>2.3040267455577119</c:v>
                </c:pt>
                <c:pt idx="19">
                  <c:v>0.27898623076794765</c:v>
                </c:pt>
                <c:pt idx="20">
                  <c:v>9.1962218319779881E-2</c:v>
                </c:pt>
                <c:pt idx="21">
                  <c:v>0.35276687805760448</c:v>
                </c:pt>
                <c:pt idx="22">
                  <c:v>0.25665916440913272</c:v>
                </c:pt>
                <c:pt idx="23">
                  <c:v>0.50214672029536966</c:v>
                </c:pt>
                <c:pt idx="24">
                  <c:v>5.3646068954891</c:v>
                </c:pt>
                <c:pt idx="25">
                  <c:v>0.55136557237403394</c:v>
                </c:pt>
                <c:pt idx="26">
                  <c:v>8.5378172331845401E-2</c:v>
                </c:pt>
                <c:pt idx="27">
                  <c:v>0.32791204328916246</c:v>
                </c:pt>
                <c:pt idx="28">
                  <c:v>0.19496008523225092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再エネ比較シート!$BE$13:$BE$42</c:f>
              <c:numCache>
                <c:formatCode>#,##0_);[Red]\(#,##0\)</c:formatCode>
                <c:ptCount val="30"/>
                <c:pt idx="0">
                  <c:v>133.19999999999999</c:v>
                </c:pt>
                <c:pt idx="1">
                  <c:v>2623.430000000003</c:v>
                </c:pt>
                <c:pt idx="2">
                  <c:v>412.39500000000004</c:v>
                </c:pt>
                <c:pt idx="3">
                  <c:v>3162.3300000000027</c:v>
                </c:pt>
                <c:pt idx="4">
                  <c:v>2424.6000000000008</c:v>
                </c:pt>
                <c:pt idx="5">
                  <c:v>901.59999999999991</c:v>
                </c:pt>
                <c:pt idx="6">
                  <c:v>375.36299999999989</c:v>
                </c:pt>
                <c:pt idx="7">
                  <c:v>178.3</c:v>
                </c:pt>
                <c:pt idx="8">
                  <c:v>2887.2400000000021</c:v>
                </c:pt>
                <c:pt idx="9">
                  <c:v>1773.0850000000003</c:v>
                </c:pt>
                <c:pt idx="10">
                  <c:v>889.3399999999998</c:v>
                </c:pt>
                <c:pt idx="11">
                  <c:v>2214.8000000000002</c:v>
                </c:pt>
                <c:pt idx="12">
                  <c:v>2333.5000000000014</c:v>
                </c:pt>
                <c:pt idx="13">
                  <c:v>1706.0999999999995</c:v>
                </c:pt>
                <c:pt idx="14">
                  <c:v>164.1</c:v>
                </c:pt>
                <c:pt idx="15">
                  <c:v>1552.0999999999992</c:v>
                </c:pt>
                <c:pt idx="16">
                  <c:v>1019.2999999999997</c:v>
                </c:pt>
                <c:pt idx="17">
                  <c:v>3047.5400000000018</c:v>
                </c:pt>
                <c:pt idx="18">
                  <c:v>1473.8</c:v>
                </c:pt>
                <c:pt idx="19">
                  <c:v>1393.3000000000002</c:v>
                </c:pt>
                <c:pt idx="20">
                  <c:v>866.8</c:v>
                </c:pt>
                <c:pt idx="21">
                  <c:v>3060.6000000000022</c:v>
                </c:pt>
                <c:pt idx="22">
                  <c:v>1033.7999999999997</c:v>
                </c:pt>
                <c:pt idx="23">
                  <c:v>1118.6369999999997</c:v>
                </c:pt>
                <c:pt idx="24">
                  <c:v>1924.3099999999995</c:v>
                </c:pt>
                <c:pt idx="25">
                  <c:v>2290.1180000000004</c:v>
                </c:pt>
                <c:pt idx="26">
                  <c:v>694.0999999999998</c:v>
                </c:pt>
                <c:pt idx="27">
                  <c:v>1720.3999999999996</c:v>
                </c:pt>
                <c:pt idx="28">
                  <c:v>2632.4000000000024</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再エネ比較シート!$BF$13:$BF$42</c:f>
              <c:numCache>
                <c:formatCode>#,##0_);[Red]\(#,##0\)</c:formatCode>
                <c:ptCount val="30"/>
                <c:pt idx="0">
                  <c:v>354.5</c:v>
                </c:pt>
                <c:pt idx="1">
                  <c:v>19042.400000000012</c:v>
                </c:pt>
                <c:pt idx="2">
                  <c:v>76.099999999999994</c:v>
                </c:pt>
                <c:pt idx="3">
                  <c:v>4795.6000000000013</c:v>
                </c:pt>
                <c:pt idx="4">
                  <c:v>5362.5</c:v>
                </c:pt>
                <c:pt idx="5">
                  <c:v>559</c:v>
                </c:pt>
                <c:pt idx="6">
                  <c:v>544.49999999999989</c:v>
                </c:pt>
                <c:pt idx="7">
                  <c:v>198.4</c:v>
                </c:pt>
                <c:pt idx="8">
                  <c:v>7859.3000000000038</c:v>
                </c:pt>
                <c:pt idx="9">
                  <c:v>9624.6000000000022</c:v>
                </c:pt>
                <c:pt idx="10">
                  <c:v>13705.400000000005</c:v>
                </c:pt>
                <c:pt idx="11">
                  <c:v>7984.099999999994</c:v>
                </c:pt>
                <c:pt idx="12">
                  <c:v>4403</c:v>
                </c:pt>
                <c:pt idx="13">
                  <c:v>20696.799999999992</c:v>
                </c:pt>
                <c:pt idx="14">
                  <c:v>763.7</c:v>
                </c:pt>
                <c:pt idx="15">
                  <c:v>10123.700000000001</c:v>
                </c:pt>
                <c:pt idx="16">
                  <c:v>50102.599999999933</c:v>
                </c:pt>
                <c:pt idx="17">
                  <c:v>56968.599999999926</c:v>
                </c:pt>
                <c:pt idx="18">
                  <c:v>77039.799999999988</c:v>
                </c:pt>
                <c:pt idx="19">
                  <c:v>7954.5</c:v>
                </c:pt>
                <c:pt idx="20">
                  <c:v>3576.7000000000003</c:v>
                </c:pt>
                <c:pt idx="21">
                  <c:v>13264.1</c:v>
                </c:pt>
                <c:pt idx="22">
                  <c:v>16382.100000000006</c:v>
                </c:pt>
                <c:pt idx="23">
                  <c:v>14849.100000000002</c:v>
                </c:pt>
                <c:pt idx="24">
                  <c:v>7736.0800000000008</c:v>
                </c:pt>
                <c:pt idx="25">
                  <c:v>63837.200000000063</c:v>
                </c:pt>
                <c:pt idx="26">
                  <c:v>3308.8999999999996</c:v>
                </c:pt>
                <c:pt idx="27">
                  <c:v>18237.299999999996</c:v>
                </c:pt>
                <c:pt idx="28">
                  <c:v>6020.7999999999984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再エネ比較シート!$BG$13:$BG$42</c:f>
              <c:numCache>
                <c:formatCode>#,##0_);[Red]\(#,##0\)</c:formatCode>
                <c:ptCount val="30"/>
                <c:pt idx="0">
                  <c:v>40917.9</c:v>
                </c:pt>
                <c:pt idx="1">
                  <c:v>58898.8</c:v>
                </c:pt>
                <c:pt idx="2">
                  <c:v>0</c:v>
                </c:pt>
                <c:pt idx="3">
                  <c:v>0</c:v>
                </c:pt>
                <c:pt idx="4">
                  <c:v>0</c:v>
                </c:pt>
                <c:pt idx="5">
                  <c:v>0</c:v>
                </c:pt>
                <c:pt idx="6">
                  <c:v>0</c:v>
                </c:pt>
                <c:pt idx="7">
                  <c:v>0</c:v>
                </c:pt>
                <c:pt idx="8">
                  <c:v>0</c:v>
                </c:pt>
                <c:pt idx="9">
                  <c:v>0</c:v>
                </c:pt>
                <c:pt idx="10">
                  <c:v>1995</c:v>
                </c:pt>
                <c:pt idx="11">
                  <c:v>0</c:v>
                </c:pt>
                <c:pt idx="12">
                  <c:v>0</c:v>
                </c:pt>
                <c:pt idx="13">
                  <c:v>88300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再エネ比較シート!$BH$13:$BH$42</c:f>
              <c:numCache>
                <c:formatCode>#,##0_);[Red]\(#,##0\)</c:formatCode>
                <c:ptCount val="30"/>
                <c:pt idx="0">
                  <c:v>0</c:v>
                </c:pt>
                <c:pt idx="1">
                  <c:v>0</c:v>
                </c:pt>
                <c:pt idx="2">
                  <c:v>909</c:v>
                </c:pt>
                <c:pt idx="3">
                  <c:v>0</c:v>
                </c:pt>
                <c:pt idx="4">
                  <c:v>48.5</c:v>
                </c:pt>
                <c:pt idx="5">
                  <c:v>11860</c:v>
                </c:pt>
                <c:pt idx="6">
                  <c:v>0</c:v>
                </c:pt>
                <c:pt idx="7">
                  <c:v>28700</c:v>
                </c:pt>
                <c:pt idx="8">
                  <c:v>0</c:v>
                </c:pt>
                <c:pt idx="9">
                  <c:v>0</c:v>
                </c:pt>
                <c:pt idx="10">
                  <c:v>0</c:v>
                </c:pt>
                <c:pt idx="11">
                  <c:v>0</c:v>
                </c:pt>
                <c:pt idx="12">
                  <c:v>0</c:v>
                </c:pt>
                <c:pt idx="13">
                  <c:v>0</c:v>
                </c:pt>
                <c:pt idx="14">
                  <c:v>9774.9</c:v>
                </c:pt>
                <c:pt idx="15">
                  <c:v>0</c:v>
                </c:pt>
                <c:pt idx="16">
                  <c:v>12800</c:v>
                </c:pt>
                <c:pt idx="17">
                  <c:v>0</c:v>
                </c:pt>
                <c:pt idx="18">
                  <c:v>0</c:v>
                </c:pt>
                <c:pt idx="19">
                  <c:v>0</c:v>
                </c:pt>
                <c:pt idx="20">
                  <c:v>0</c:v>
                </c:pt>
                <c:pt idx="21">
                  <c:v>2</c:v>
                </c:pt>
                <c:pt idx="22">
                  <c:v>0</c:v>
                </c:pt>
                <c:pt idx="23">
                  <c:v>0</c:v>
                </c:pt>
                <c:pt idx="24">
                  <c:v>35963.4</c:v>
                </c:pt>
                <c:pt idx="25">
                  <c:v>0</c:v>
                </c:pt>
                <c:pt idx="26">
                  <c:v>0</c:v>
                </c:pt>
                <c:pt idx="27">
                  <c:v>0</c:v>
                </c:pt>
                <c:pt idx="28">
                  <c:v>167.4</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再エネ比較シート!$BJ$13:$BJ$42</c:f>
              <c:numCache>
                <c:formatCode>#,##0_);[Red]\(#,##0\)</c:formatCode>
                <c:ptCount val="30"/>
                <c:pt idx="0">
                  <c:v>0</c:v>
                </c:pt>
                <c:pt idx="1">
                  <c:v>0</c:v>
                </c:pt>
                <c:pt idx="2">
                  <c:v>0</c:v>
                </c:pt>
                <c:pt idx="3">
                  <c:v>0</c:v>
                </c:pt>
                <c:pt idx="4">
                  <c:v>0</c:v>
                </c:pt>
                <c:pt idx="5">
                  <c:v>0</c:v>
                </c:pt>
                <c:pt idx="6">
                  <c:v>750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120</c:v>
                </c:pt>
                <c:pt idx="22">
                  <c:v>0</c:v>
                </c:pt>
                <c:pt idx="23">
                  <c:v>1346</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再エネ比較シート!$BK$13:$BK$42</c:f>
              <c:numCache>
                <c:formatCode>#,##0_);[Red]\(#,##0\)</c:formatCode>
                <c:ptCount val="30"/>
                <c:pt idx="0">
                  <c:v>41405.599999999999</c:v>
                </c:pt>
                <c:pt idx="1">
                  <c:v>80564.630000000019</c:v>
                </c:pt>
                <c:pt idx="2">
                  <c:v>1397.4949999999999</c:v>
                </c:pt>
                <c:pt idx="3">
                  <c:v>7957.9300000000039</c:v>
                </c:pt>
                <c:pt idx="4">
                  <c:v>7835.6</c:v>
                </c:pt>
                <c:pt idx="5">
                  <c:v>13320.6</c:v>
                </c:pt>
                <c:pt idx="6">
                  <c:v>1669.8629999999998</c:v>
                </c:pt>
                <c:pt idx="7">
                  <c:v>29076.7</c:v>
                </c:pt>
                <c:pt idx="8">
                  <c:v>10746.540000000006</c:v>
                </c:pt>
                <c:pt idx="9">
                  <c:v>11397.685000000003</c:v>
                </c:pt>
                <c:pt idx="10">
                  <c:v>16589.740000000005</c:v>
                </c:pt>
                <c:pt idx="11">
                  <c:v>10198.899999999994</c:v>
                </c:pt>
                <c:pt idx="12">
                  <c:v>6736.5000000000018</c:v>
                </c:pt>
                <c:pt idx="13">
                  <c:v>110702.9</c:v>
                </c:pt>
                <c:pt idx="14">
                  <c:v>10702.699999999999</c:v>
                </c:pt>
                <c:pt idx="15">
                  <c:v>11675.8</c:v>
                </c:pt>
                <c:pt idx="16">
                  <c:v>63921.899999999936</c:v>
                </c:pt>
                <c:pt idx="17">
                  <c:v>60016.139999999927</c:v>
                </c:pt>
                <c:pt idx="18">
                  <c:v>78513.599999999991</c:v>
                </c:pt>
                <c:pt idx="19">
                  <c:v>9347.7999999999993</c:v>
                </c:pt>
                <c:pt idx="20">
                  <c:v>4443.5</c:v>
                </c:pt>
                <c:pt idx="21">
                  <c:v>16446.700000000004</c:v>
                </c:pt>
                <c:pt idx="22">
                  <c:v>17415.900000000005</c:v>
                </c:pt>
                <c:pt idx="23">
                  <c:v>17313.737000000001</c:v>
                </c:pt>
                <c:pt idx="24">
                  <c:v>45623.79</c:v>
                </c:pt>
                <c:pt idx="25">
                  <c:v>66127.318000000058</c:v>
                </c:pt>
                <c:pt idx="26">
                  <c:v>4002.9999999999995</c:v>
                </c:pt>
                <c:pt idx="27">
                  <c:v>19957.699999999997</c:v>
                </c:pt>
                <c:pt idx="28">
                  <c:v>8820.6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再エネ比較シート!$BO$13:$BO$42</c:f>
              <c:numCache>
                <c:formatCode>#,##0_);[Red]\(#,##0\)</c:formatCode>
                <c:ptCount val="30"/>
                <c:pt idx="0">
                  <c:v>159.85598399999998</c:v>
                </c:pt>
                <c:pt idx="1">
                  <c:v>3148.4308116000034</c:v>
                </c:pt>
                <c:pt idx="2">
                  <c:v>494.9234874</c:v>
                </c:pt>
                <c:pt idx="3">
                  <c:v>3795.1754796000027</c:v>
                </c:pt>
                <c:pt idx="4">
                  <c:v>2909.8109520000012</c:v>
                </c:pt>
                <c:pt idx="5">
                  <c:v>1082.0281919999998</c:v>
                </c:pt>
                <c:pt idx="6">
                  <c:v>450.48064355999981</c:v>
                </c:pt>
                <c:pt idx="7">
                  <c:v>213.98139600000002</c:v>
                </c:pt>
                <c:pt idx="8">
                  <c:v>3465.0344688000018</c:v>
                </c:pt>
                <c:pt idx="9">
                  <c:v>2127.9147702</c:v>
                </c:pt>
                <c:pt idx="10">
                  <c:v>1067.3147207999998</c:v>
                </c:pt>
                <c:pt idx="11">
                  <c:v>2658.0257760000004</c:v>
                </c:pt>
                <c:pt idx="12">
                  <c:v>2800.4800200000013</c:v>
                </c:pt>
                <c:pt idx="13">
                  <c:v>2047.5247319999994</c:v>
                </c:pt>
                <c:pt idx="14">
                  <c:v>196.93969199999998</c:v>
                </c:pt>
                <c:pt idx="15">
                  <c:v>1862.706251999999</c:v>
                </c:pt>
                <c:pt idx="16">
                  <c:v>1223.2823159999996</c:v>
                </c:pt>
                <c:pt idx="17">
                  <c:v>3657.4137048000021</c:v>
                </c:pt>
                <c:pt idx="18">
                  <c:v>1768.736856</c:v>
                </c:pt>
                <c:pt idx="19">
                  <c:v>1672.1271960000001</c:v>
                </c:pt>
                <c:pt idx="20">
                  <c:v>1040.2640159999999</c:v>
                </c:pt>
                <c:pt idx="21">
                  <c:v>3673.0872720000025</c:v>
                </c:pt>
                <c:pt idx="22">
                  <c:v>1240.6840559999996</c:v>
                </c:pt>
                <c:pt idx="23">
                  <c:v>1342.4986364399992</c:v>
                </c:pt>
                <c:pt idx="24">
                  <c:v>2309.4029171999991</c:v>
                </c:pt>
                <c:pt idx="25">
                  <c:v>2748.4164141600008</c:v>
                </c:pt>
                <c:pt idx="26">
                  <c:v>833.00329199999965</c:v>
                </c:pt>
                <c:pt idx="27">
                  <c:v>2064.6864479999995</c:v>
                </c:pt>
                <c:pt idx="28">
                  <c:v>3159.1958880000029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再エネ比較シート!$BP$13:$BP$42</c:f>
              <c:numCache>
                <c:formatCode>#,##0_);[Red]\(#,##0\)</c:formatCode>
                <c:ptCount val="30"/>
                <c:pt idx="0">
                  <c:v>468.91841999999997</c:v>
                </c:pt>
                <c:pt idx="1">
                  <c:v>25188.525024000017</c:v>
                </c:pt>
                <c:pt idx="2">
                  <c:v>100.66203599999999</c:v>
                </c:pt>
                <c:pt idx="3">
                  <c:v>6343.4278560000002</c:v>
                </c:pt>
                <c:pt idx="4">
                  <c:v>7093.3005000000003</c:v>
                </c:pt>
                <c:pt idx="5">
                  <c:v>739.42283999999995</c:v>
                </c:pt>
                <c:pt idx="6">
                  <c:v>720.24281999999982</c:v>
                </c:pt>
                <c:pt idx="7">
                  <c:v>262.43558400000001</c:v>
                </c:pt>
                <c:pt idx="8">
                  <c:v>10395.967668000005</c:v>
                </c:pt>
                <c:pt idx="9">
                  <c:v>12731.035896000001</c:v>
                </c:pt>
                <c:pt idx="10">
                  <c:v>18128.954904000006</c:v>
                </c:pt>
                <c:pt idx="11">
                  <c:v>10561.048115999991</c:v>
                </c:pt>
                <c:pt idx="12">
                  <c:v>5824.1122800000003</c:v>
                </c:pt>
                <c:pt idx="13">
                  <c:v>27376.899167999989</c:v>
                </c:pt>
                <c:pt idx="14">
                  <c:v>1010.191812</c:v>
                </c:pt>
                <c:pt idx="15">
                  <c:v>13391.225411999998</c:v>
                </c:pt>
                <c:pt idx="16">
                  <c:v>66273.715175999911</c:v>
                </c:pt>
                <c:pt idx="17">
                  <c:v>75355.785335999884</c:v>
                </c:pt>
                <c:pt idx="18">
                  <c:v>101905.16584799998</c:v>
                </c:pt>
                <c:pt idx="19">
                  <c:v>10521.894420000001</c:v>
                </c:pt>
                <c:pt idx="20">
                  <c:v>4731.1156920000003</c:v>
                </c:pt>
                <c:pt idx="21">
                  <c:v>17545.220916000002</c:v>
                </c:pt>
                <c:pt idx="22">
                  <c:v>21669.586596000008</c:v>
                </c:pt>
                <c:pt idx="23">
                  <c:v>19641.795516000002</c:v>
                </c:pt>
                <c:pt idx="24">
                  <c:v>10232.9771808</c:v>
                </c:pt>
                <c:pt idx="25">
                  <c:v>84441.294672000076</c:v>
                </c:pt>
                <c:pt idx="26">
                  <c:v>4376.8805639999991</c:v>
                </c:pt>
                <c:pt idx="27">
                  <c:v>24123.570947999993</c:v>
                </c:pt>
                <c:pt idx="28">
                  <c:v>7964.0734079999975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再エネ比較シート!$BQ$13:$BQ$42</c:f>
              <c:numCache>
                <c:formatCode>#,##0_);[Red]\(#,##0\)</c:formatCode>
                <c:ptCount val="30"/>
                <c:pt idx="0">
                  <c:v>88893.31939199999</c:v>
                </c:pt>
                <c:pt idx="1">
                  <c:v>127956.46502400002</c:v>
                </c:pt>
                <c:pt idx="2">
                  <c:v>0</c:v>
                </c:pt>
                <c:pt idx="3">
                  <c:v>0</c:v>
                </c:pt>
                <c:pt idx="4">
                  <c:v>0</c:v>
                </c:pt>
                <c:pt idx="5">
                  <c:v>0</c:v>
                </c:pt>
                <c:pt idx="6">
                  <c:v>0</c:v>
                </c:pt>
                <c:pt idx="7">
                  <c:v>0</c:v>
                </c:pt>
                <c:pt idx="8">
                  <c:v>0</c:v>
                </c:pt>
                <c:pt idx="9">
                  <c:v>0</c:v>
                </c:pt>
                <c:pt idx="10">
                  <c:v>4334.0976000000001</c:v>
                </c:pt>
                <c:pt idx="11">
                  <c:v>0</c:v>
                </c:pt>
                <c:pt idx="12">
                  <c:v>0</c:v>
                </c:pt>
                <c:pt idx="13">
                  <c:v>191829.984</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再エネ比較シート!$BR$13:$BR$42</c:f>
              <c:numCache>
                <c:formatCode>#,##0_);[Red]\(#,##0\)</c:formatCode>
                <c:ptCount val="30"/>
                <c:pt idx="0">
                  <c:v>0</c:v>
                </c:pt>
                <c:pt idx="1">
                  <c:v>0</c:v>
                </c:pt>
                <c:pt idx="2">
                  <c:v>4777.7039999999997</c:v>
                </c:pt>
                <c:pt idx="3">
                  <c:v>0</c:v>
                </c:pt>
                <c:pt idx="4">
                  <c:v>254.916</c:v>
                </c:pt>
                <c:pt idx="5">
                  <c:v>62336.160000000003</c:v>
                </c:pt>
                <c:pt idx="6">
                  <c:v>0</c:v>
                </c:pt>
                <c:pt idx="7">
                  <c:v>150847.20000000001</c:v>
                </c:pt>
                <c:pt idx="8">
                  <c:v>0</c:v>
                </c:pt>
                <c:pt idx="9">
                  <c:v>0</c:v>
                </c:pt>
                <c:pt idx="10">
                  <c:v>0</c:v>
                </c:pt>
                <c:pt idx="11">
                  <c:v>0</c:v>
                </c:pt>
                <c:pt idx="12">
                  <c:v>0</c:v>
                </c:pt>
                <c:pt idx="13">
                  <c:v>0</c:v>
                </c:pt>
                <c:pt idx="14">
                  <c:v>51376.874400000001</c:v>
                </c:pt>
                <c:pt idx="15">
                  <c:v>0</c:v>
                </c:pt>
                <c:pt idx="16">
                  <c:v>67276.800000000003</c:v>
                </c:pt>
                <c:pt idx="17">
                  <c:v>0</c:v>
                </c:pt>
                <c:pt idx="18">
                  <c:v>0</c:v>
                </c:pt>
                <c:pt idx="19">
                  <c:v>0</c:v>
                </c:pt>
                <c:pt idx="20">
                  <c:v>0</c:v>
                </c:pt>
                <c:pt idx="21">
                  <c:v>10.512</c:v>
                </c:pt>
                <c:pt idx="22">
                  <c:v>0</c:v>
                </c:pt>
                <c:pt idx="23">
                  <c:v>0</c:v>
                </c:pt>
                <c:pt idx="24">
                  <c:v>189023.63039999999</c:v>
                </c:pt>
                <c:pt idx="25">
                  <c:v>0</c:v>
                </c:pt>
                <c:pt idx="26">
                  <c:v>0</c:v>
                </c:pt>
                <c:pt idx="27">
                  <c:v>0</c:v>
                </c:pt>
                <c:pt idx="28">
                  <c:v>879.85440000000006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再エネ比較シート!$BT$13:$BT$42</c:f>
              <c:numCache>
                <c:formatCode>#,##0_);[Red]\(#,##0\)</c:formatCode>
                <c:ptCount val="30"/>
                <c:pt idx="0">
                  <c:v>0</c:v>
                </c:pt>
                <c:pt idx="1">
                  <c:v>0</c:v>
                </c:pt>
                <c:pt idx="2">
                  <c:v>0</c:v>
                </c:pt>
                <c:pt idx="3">
                  <c:v>0</c:v>
                </c:pt>
                <c:pt idx="4">
                  <c:v>0</c:v>
                </c:pt>
                <c:pt idx="5">
                  <c:v>0</c:v>
                </c:pt>
                <c:pt idx="6">
                  <c:v>5256</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840.96</c:v>
                </c:pt>
                <c:pt idx="22">
                  <c:v>0</c:v>
                </c:pt>
                <c:pt idx="23">
                  <c:v>9432.768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中泊町</c:v>
                </c:pt>
                <c:pt idx="1">
                  <c:v>長島町</c:v>
                </c:pt>
                <c:pt idx="2">
                  <c:v>南越前町</c:v>
                </c:pt>
                <c:pt idx="3">
                  <c:v>江北町</c:v>
                </c:pt>
                <c:pt idx="4">
                  <c:v>松川村</c:v>
                </c:pt>
                <c:pt idx="5">
                  <c:v>山北町</c:v>
                </c:pt>
                <c:pt idx="6">
                  <c:v>美瑛町</c:v>
                </c:pt>
                <c:pt idx="7">
                  <c:v>阿賀町</c:v>
                </c:pt>
                <c:pt idx="8">
                  <c:v>久山町</c:v>
                </c:pt>
                <c:pt idx="9">
                  <c:v>鬼北町</c:v>
                </c:pt>
                <c:pt idx="10">
                  <c:v>今帰仁村</c:v>
                </c:pt>
                <c:pt idx="11">
                  <c:v>輪之内町</c:v>
                </c:pt>
                <c:pt idx="12">
                  <c:v>池田町</c:v>
                </c:pt>
                <c:pt idx="13">
                  <c:v>日高川町</c:v>
                </c:pt>
                <c:pt idx="14">
                  <c:v>白馬村</c:v>
                </c:pt>
                <c:pt idx="15">
                  <c:v>能勢町</c:v>
                </c:pt>
                <c:pt idx="16">
                  <c:v>嬬恋村</c:v>
                </c:pt>
                <c:pt idx="17">
                  <c:v>和水町</c:v>
                </c:pt>
                <c:pt idx="18">
                  <c:v>小野町</c:v>
                </c:pt>
                <c:pt idx="19">
                  <c:v>皆野町</c:v>
                </c:pt>
                <c:pt idx="20">
                  <c:v>三戸町</c:v>
                </c:pt>
                <c:pt idx="21">
                  <c:v>飯島町</c:v>
                </c:pt>
                <c:pt idx="22">
                  <c:v>中井町</c:v>
                </c:pt>
                <c:pt idx="23">
                  <c:v>清水町</c:v>
                </c:pt>
                <c:pt idx="24">
                  <c:v>美里町</c:v>
                </c:pt>
                <c:pt idx="25">
                  <c:v>南関町</c:v>
                </c:pt>
                <c:pt idx="26">
                  <c:v>美浜町</c:v>
                </c:pt>
                <c:pt idx="27">
                  <c:v>宇治田原町</c:v>
                </c:pt>
                <c:pt idx="28">
                  <c:v>宮田村</c:v>
                </c:pt>
              </c:strCache>
            </c:strRef>
          </c:cat>
          <c:val>
            <c:numRef>
              <c:f>再エネ比較シート!$BU$13:$BU$42</c:f>
              <c:numCache>
                <c:formatCode>#,##0_);[Red]\(#,##0\)</c:formatCode>
                <c:ptCount val="30"/>
                <c:pt idx="0">
                  <c:v>89522.093795999986</c:v>
                </c:pt>
                <c:pt idx="1">
                  <c:v>156293.42085960004</c:v>
                </c:pt>
                <c:pt idx="2">
                  <c:v>5373.2895233999998</c:v>
                </c:pt>
                <c:pt idx="3">
                  <c:v>10138.603335600003</c:v>
                </c:pt>
                <c:pt idx="4">
                  <c:v>10258.027452</c:v>
                </c:pt>
                <c:pt idx="5">
                  <c:v>64157.611032000001</c:v>
                </c:pt>
                <c:pt idx="6">
                  <c:v>6426.7234635599998</c:v>
                </c:pt>
                <c:pt idx="7">
                  <c:v>151323.61698000002</c:v>
                </c:pt>
                <c:pt idx="8">
                  <c:v>13861.002136800007</c:v>
                </c:pt>
                <c:pt idx="9">
                  <c:v>14858.950666200002</c:v>
                </c:pt>
                <c:pt idx="10">
                  <c:v>23530.367224800008</c:v>
                </c:pt>
                <c:pt idx="11">
                  <c:v>13219.073891999991</c:v>
                </c:pt>
                <c:pt idx="12">
                  <c:v>8624.5923000000021</c:v>
                </c:pt>
                <c:pt idx="13">
                  <c:v>221254.40789999999</c:v>
                </c:pt>
                <c:pt idx="14">
                  <c:v>52584.005903999998</c:v>
                </c:pt>
                <c:pt idx="15">
                  <c:v>15253.931663999996</c:v>
                </c:pt>
                <c:pt idx="16">
                  <c:v>134773.79749199993</c:v>
                </c:pt>
                <c:pt idx="17">
                  <c:v>79013.199040799882</c:v>
                </c:pt>
                <c:pt idx="18">
                  <c:v>103673.90270399998</c:v>
                </c:pt>
                <c:pt idx="19">
                  <c:v>12194.021616</c:v>
                </c:pt>
                <c:pt idx="20">
                  <c:v>5771.3797080000004</c:v>
                </c:pt>
                <c:pt idx="21">
                  <c:v>22069.780188000001</c:v>
                </c:pt>
                <c:pt idx="22">
                  <c:v>22910.270652000007</c:v>
                </c:pt>
                <c:pt idx="23">
                  <c:v>30417.062152440001</c:v>
                </c:pt>
                <c:pt idx="24">
                  <c:v>201566.01049799999</c:v>
                </c:pt>
                <c:pt idx="25">
                  <c:v>87189.711086160081</c:v>
                </c:pt>
                <c:pt idx="26">
                  <c:v>5209.8838559999986</c:v>
                </c:pt>
                <c:pt idx="27">
                  <c:v>26188.257395999994</c:v>
                </c:pt>
                <c:pt idx="28">
                  <c:v>12003.123696000001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皆野町</c:v>
                </c:pt>
              </c:strCache>
            </c:strRef>
          </c:cat>
          <c:val>
            <c:numRef>
              <c:f>①CO2排出量の現状把握!$AX$43:$AX$45</c:f>
              <c:numCache>
                <c:formatCode>0%</c:formatCode>
                <c:ptCount val="3"/>
                <c:pt idx="0">
                  <c:v>0.42072759503743129</c:v>
                </c:pt>
                <c:pt idx="1">
                  <c:v>0.218367789350953</c:v>
                </c:pt>
                <c:pt idx="2">
                  <c:v>0.1162266880018416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皆野町</c:v>
                </c:pt>
              </c:strCache>
            </c:strRef>
          </c:cat>
          <c:val>
            <c:numRef>
              <c:f>①CO2排出量の現状把握!$AY$43:$AY$45</c:f>
              <c:numCache>
                <c:formatCode>0%</c:formatCode>
                <c:ptCount val="3"/>
                <c:pt idx="0">
                  <c:v>0.19118662390594171</c:v>
                </c:pt>
                <c:pt idx="1">
                  <c:v>0.23908260102886067</c:v>
                </c:pt>
                <c:pt idx="2">
                  <c:v>0.23374995048790909</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皆野町</c:v>
                </c:pt>
              </c:strCache>
            </c:strRef>
          </c:cat>
          <c:val>
            <c:numRef>
              <c:f>①CO2排出量の現状把握!$AZ$43:$AZ$45</c:f>
              <c:numCache>
                <c:formatCode>0%</c:formatCode>
                <c:ptCount val="3"/>
                <c:pt idx="0">
                  <c:v>0.18034974026133399</c:v>
                </c:pt>
                <c:pt idx="1">
                  <c:v>0.26224726524673692</c:v>
                </c:pt>
                <c:pt idx="2">
                  <c:v>0.20083204542864494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皆野町</c:v>
                </c:pt>
              </c:strCache>
            </c:strRef>
          </c:cat>
          <c:val>
            <c:numRef>
              <c:f>①CO2排出量の現状把握!$BA$43:$BA$45</c:f>
              <c:numCache>
                <c:formatCode>0%</c:formatCode>
                <c:ptCount val="3"/>
                <c:pt idx="0">
                  <c:v>0.19226168778726088</c:v>
                </c:pt>
                <c:pt idx="1">
                  <c:v>0.25600828878001175</c:v>
                </c:pt>
                <c:pt idx="2">
                  <c:v>0.41789282679538209</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埼玉県</c:v>
                </c:pt>
                <c:pt idx="2">
                  <c:v>皆野町</c:v>
                </c:pt>
              </c:strCache>
            </c:strRef>
          </c:cat>
          <c:val>
            <c:numRef>
              <c:f>①CO2排出量の現状把握!$BB$43:$BB$45</c:f>
              <c:numCache>
                <c:formatCode>0%</c:formatCode>
                <c:ptCount val="3"/>
                <c:pt idx="0">
                  <c:v>1.5474353008032191E-2</c:v>
                </c:pt>
                <c:pt idx="1">
                  <c:v>2.4294055593437516E-2</c:v>
                </c:pt>
                <c:pt idx="2">
                  <c:v>3.1298489286222274E-2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3607</c:v>
                </c:pt>
                <c:pt idx="1">
                  <c:v>3607</c:v>
                </c:pt>
                <c:pt idx="2">
                  <c:v>3607</c:v>
                </c:pt>
                <c:pt idx="3">
                  <c:v>3607</c:v>
                </c:pt>
                <c:pt idx="4">
                  <c:v>3607</c:v>
                </c:pt>
                <c:pt idx="5">
                  <c:v>3512</c:v>
                </c:pt>
                <c:pt idx="6">
                  <c:v>3512</c:v>
                </c:pt>
                <c:pt idx="7">
                  <c:v>3512</c:v>
                </c:pt>
                <c:pt idx="8">
                  <c:v>3512</c:v>
                </c:pt>
                <c:pt idx="9">
                  <c:v>3512</c:v>
                </c:pt>
                <c:pt idx="10">
                  <c:v>3512</c:v>
                </c:pt>
                <c:pt idx="11">
                  <c:v>3176</c:v>
                </c:pt>
                <c:pt idx="12">
                  <c:v>3176</c:v>
                </c:pt>
                <c:pt idx="13">
                  <c:v>3176</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1.4524614896697789</c:v>
                </c:pt>
                <c:pt idx="1">
                  <c:v>1.25003587071322</c:v>
                </c:pt>
                <c:pt idx="2">
                  <c:v>1.1869449476011289</c:v>
                </c:pt>
                <c:pt idx="3">
                  <c:v>1.04117850915284</c:v>
                </c:pt>
                <c:pt idx="4">
                  <c:v>1.2578489438981579</c:v>
                </c:pt>
                <c:pt idx="5">
                  <c:v>1.954441369323652</c:v>
                </c:pt>
                <c:pt idx="6">
                  <c:v>1.364735848530449</c:v>
                </c:pt>
                <c:pt idx="7">
                  <c:v>1.547424887246224</c:v>
                </c:pt>
                <c:pt idx="8">
                  <c:v>1.5233468850994729</c:v>
                </c:pt>
                <c:pt idx="9">
                  <c:v>1.7523925304121131</c:v>
                </c:pt>
                <c:pt idx="10">
                  <c:v>1.7234328927653</c:v>
                </c:pt>
                <c:pt idx="11">
                  <c:v>1.3820471085235499</c:v>
                </c:pt>
                <c:pt idx="12">
                  <c:v>1.417377102571816</c:v>
                </c:pt>
                <c:pt idx="13">
                  <c:v>1.5701931564839591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11155</c:v>
                </c:pt>
                <c:pt idx="1">
                  <c:v>11033</c:v>
                </c:pt>
                <c:pt idx="2">
                  <c:v>10893</c:v>
                </c:pt>
                <c:pt idx="3">
                  <c:v>10761</c:v>
                </c:pt>
                <c:pt idx="4">
                  <c:v>10652</c:v>
                </c:pt>
                <c:pt idx="5">
                  <c:v>10434</c:v>
                </c:pt>
                <c:pt idx="6">
                  <c:v>10287</c:v>
                </c:pt>
                <c:pt idx="7">
                  <c:v>10077</c:v>
                </c:pt>
                <c:pt idx="8">
                  <c:v>9939</c:v>
                </c:pt>
                <c:pt idx="9">
                  <c:v>9792</c:v>
                </c:pt>
                <c:pt idx="10">
                  <c:v>9677</c:v>
                </c:pt>
                <c:pt idx="11">
                  <c:v>9521</c:v>
                </c:pt>
                <c:pt idx="12">
                  <c:v>9371</c:v>
                </c:pt>
                <c:pt idx="13">
                  <c:v>9236</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皆野町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1790</v>
      </c>
      <c r="B9" s="70">
        <v>477</v>
      </c>
      <c r="C9" s="70">
        <v>1</v>
      </c>
      <c r="D9" s="70">
        <v>29</v>
      </c>
      <c r="E9" s="70">
        <v>1990</v>
      </c>
      <c r="F9" s="70" t="s">
        <v>787</v>
      </c>
      <c r="G9" s="70" t="s">
        <v>1791</v>
      </c>
      <c r="H9" s="70" t="s">
        <v>1792</v>
      </c>
      <c r="I9" s="148"/>
      <c r="J9" s="71">
        <v>27.04421599607636</v>
      </c>
      <c r="K9" s="71">
        <v>3.731337427387575</v>
      </c>
      <c r="L9" s="71">
        <v>12.91032539557917</v>
      </c>
      <c r="M9" s="71">
        <v>6.192091409479219</v>
      </c>
      <c r="N9" s="71">
        <v>20.947106392922489</v>
      </c>
      <c r="O9" s="71">
        <v>9.3797479106457473</v>
      </c>
      <c r="P9" s="71">
        <v>17.79984571213452</v>
      </c>
      <c r="Q9" s="71">
        <v>1.0688192989144001</v>
      </c>
      <c r="R9" s="71">
        <v>0</v>
      </c>
      <c r="S9" s="71">
        <v>1.2285805958433389</v>
      </c>
      <c r="T9" s="72"/>
      <c r="U9" s="71">
        <v>573859</v>
      </c>
      <c r="V9" s="71">
        <v>1150</v>
      </c>
      <c r="W9" s="71">
        <v>170</v>
      </c>
      <c r="X9" s="71">
        <v>2574</v>
      </c>
      <c r="Y9" s="71">
        <v>4600</v>
      </c>
      <c r="Z9" s="71">
        <v>3858</v>
      </c>
      <c r="AA9" s="71">
        <v>4322</v>
      </c>
      <c r="AB9" s="71">
        <v>17354</v>
      </c>
      <c r="AC9" s="71">
        <v>0</v>
      </c>
      <c r="AD9" s="71">
        <v>1.2285805958433389</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1793</v>
      </c>
      <c r="B10" s="70">
        <v>478</v>
      </c>
      <c r="C10" s="70">
        <v>2</v>
      </c>
      <c r="D10" s="70">
        <v>29</v>
      </c>
      <c r="E10" s="70">
        <v>2005</v>
      </c>
      <c r="F10" s="70" t="s">
        <v>789</v>
      </c>
      <c r="G10" s="70" t="s">
        <v>1791</v>
      </c>
      <c r="H10" s="70" t="s">
        <v>1792</v>
      </c>
      <c r="I10" s="148"/>
      <c r="J10" s="71">
        <v>7.7011251925953976</v>
      </c>
      <c r="K10" s="71">
        <v>3.1956863385138492</v>
      </c>
      <c r="L10" s="71">
        <v>8.4007794888418896</v>
      </c>
      <c r="M10" s="71">
        <v>11.22475836863164</v>
      </c>
      <c r="N10" s="71">
        <v>33.701878259696329</v>
      </c>
      <c r="O10" s="71">
        <v>13.57449746326871</v>
      </c>
      <c r="P10" s="71">
        <v>19.85819219322714</v>
      </c>
      <c r="Q10" s="71">
        <v>0.87146057618353401</v>
      </c>
      <c r="R10" s="71">
        <v>0</v>
      </c>
      <c r="S10" s="71">
        <v>0.58265881109148565</v>
      </c>
      <c r="T10" s="72"/>
      <c r="U10" s="71">
        <v>192319</v>
      </c>
      <c r="V10" s="71">
        <v>1077</v>
      </c>
      <c r="W10" s="71">
        <v>86</v>
      </c>
      <c r="X10" s="71">
        <v>1866</v>
      </c>
      <c r="Y10" s="71">
        <v>5142</v>
      </c>
      <c r="Z10" s="71">
        <v>6461</v>
      </c>
      <c r="AA10" s="71">
        <v>3949</v>
      </c>
      <c r="AB10" s="71">
        <v>14792</v>
      </c>
      <c r="AC10" s="71">
        <v>0</v>
      </c>
      <c r="AD10" s="71">
        <v>0.58265881109148565</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1794</v>
      </c>
      <c r="B11" s="70">
        <v>479</v>
      </c>
      <c r="C11" s="70">
        <v>3</v>
      </c>
      <c r="D11" s="70">
        <v>29</v>
      </c>
      <c r="E11" s="70">
        <v>2006</v>
      </c>
      <c r="F11" s="70" t="s">
        <v>790</v>
      </c>
      <c r="G11" s="70" t="s">
        <v>1791</v>
      </c>
      <c r="H11" s="70" t="s">
        <v>1792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1795</v>
      </c>
      <c r="B12" s="70">
        <v>480</v>
      </c>
      <c r="C12" s="70">
        <v>4</v>
      </c>
      <c r="D12" s="70">
        <v>29</v>
      </c>
      <c r="E12" s="70">
        <v>2007</v>
      </c>
      <c r="F12" s="70" t="s">
        <v>791</v>
      </c>
      <c r="G12" s="70" t="s">
        <v>1791</v>
      </c>
      <c r="H12" s="70" t="s">
        <v>1792</v>
      </c>
      <c r="I12" s="148"/>
      <c r="J12" s="71">
        <v>4.5925936623482384</v>
      </c>
      <c r="K12" s="71">
        <v>3.4215746275446599</v>
      </c>
      <c r="L12" s="71">
        <v>4.8035795645821189</v>
      </c>
      <c r="M12" s="71">
        <v>10.576182921819459</v>
      </c>
      <c r="N12" s="71">
        <v>29.09938944306181</v>
      </c>
      <c r="O12" s="71">
        <v>12.85390478379925</v>
      </c>
      <c r="P12" s="71">
        <v>19.190232300237291</v>
      </c>
      <c r="Q12" s="71">
        <v>0.87756875048070104</v>
      </c>
      <c r="R12" s="71">
        <v>0</v>
      </c>
      <c r="S12" s="71">
        <v>0.40639858356173952</v>
      </c>
      <c r="T12" s="72"/>
      <c r="U12" s="71">
        <v>178225</v>
      </c>
      <c r="V12" s="71">
        <v>1076</v>
      </c>
      <c r="W12" s="71">
        <v>57</v>
      </c>
      <c r="X12" s="71">
        <v>2289</v>
      </c>
      <c r="Y12" s="71">
        <v>5157</v>
      </c>
      <c r="Z12" s="71">
        <v>6360</v>
      </c>
      <c r="AA12" s="71">
        <v>3758</v>
      </c>
      <c r="AB12" s="71">
        <v>14108</v>
      </c>
      <c r="AC12" s="71">
        <v>0</v>
      </c>
      <c r="AD12" s="71">
        <v>0.40639858356173952</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1796</v>
      </c>
      <c r="B13" s="70">
        <v>481</v>
      </c>
      <c r="C13" s="70">
        <v>5</v>
      </c>
      <c r="D13" s="70">
        <v>29</v>
      </c>
      <c r="E13" s="70">
        <v>2008</v>
      </c>
      <c r="F13" s="70" t="s">
        <v>792</v>
      </c>
      <c r="G13" s="70" t="s">
        <v>1791</v>
      </c>
      <c r="H13" s="70" t="s">
        <v>1792</v>
      </c>
      <c r="I13" s="148"/>
      <c r="J13" s="71">
        <v>2.9646315722936429</v>
      </c>
      <c r="K13" s="71">
        <v>2.4666048432925241</v>
      </c>
      <c r="L13" s="71">
        <v>4.2721161568108226</v>
      </c>
      <c r="M13" s="71">
        <v>11.147313750193311</v>
      </c>
      <c r="N13" s="71">
        <v>27.599852362088019</v>
      </c>
      <c r="O13" s="71">
        <v>12.334094356099319</v>
      </c>
      <c r="P13" s="71">
        <v>18.75010628269002</v>
      </c>
      <c r="Q13" s="71">
        <v>0.84433589797351705</v>
      </c>
      <c r="R13" s="71">
        <v>0</v>
      </c>
      <c r="S13" s="71">
        <v>0.41143838238816499</v>
      </c>
      <c r="T13" s="72"/>
      <c r="U13" s="71">
        <v>126158</v>
      </c>
      <c r="V13" s="71">
        <v>1076</v>
      </c>
      <c r="W13" s="71">
        <v>57</v>
      </c>
      <c r="X13" s="71">
        <v>2289</v>
      </c>
      <c r="Y13" s="71">
        <v>5143</v>
      </c>
      <c r="Z13" s="71">
        <v>6317</v>
      </c>
      <c r="AA13" s="71">
        <v>3676</v>
      </c>
      <c r="AB13" s="71">
        <v>13797</v>
      </c>
      <c r="AC13" s="71">
        <v>0</v>
      </c>
      <c r="AD13" s="71">
        <v>0.41143838238816499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1797</v>
      </c>
      <c r="B14" s="70">
        <v>482</v>
      </c>
      <c r="C14" s="70">
        <v>6</v>
      </c>
      <c r="D14" s="70">
        <v>29</v>
      </c>
      <c r="E14" s="70">
        <v>2009</v>
      </c>
      <c r="F14" s="70" t="s">
        <v>176</v>
      </c>
      <c r="G14" s="70" t="s">
        <v>1791</v>
      </c>
      <c r="H14" s="70" t="s">
        <v>1792</v>
      </c>
      <c r="I14" s="148"/>
      <c r="J14" s="71">
        <v>2.0702535989509538</v>
      </c>
      <c r="K14" s="71">
        <v>2.0797889933014022</v>
      </c>
      <c r="L14" s="71">
        <v>6.4498885876740601</v>
      </c>
      <c r="M14" s="71">
        <v>10.442001115914771</v>
      </c>
      <c r="N14" s="71">
        <v>28.272340551040259</v>
      </c>
      <c r="O14" s="71">
        <v>12.40296156078416</v>
      </c>
      <c r="P14" s="71">
        <v>17.946066244704848</v>
      </c>
      <c r="Q14" s="71">
        <v>0.789812611015142</v>
      </c>
      <c r="R14" s="71">
        <v>0</v>
      </c>
      <c r="S14" s="71">
        <v>0.29203655243460591</v>
      </c>
      <c r="T14" s="72"/>
      <c r="U14" s="71">
        <v>83212</v>
      </c>
      <c r="V14" s="71">
        <v>943</v>
      </c>
      <c r="W14" s="71">
        <v>108</v>
      </c>
      <c r="X14" s="71">
        <v>2193</v>
      </c>
      <c r="Y14" s="71">
        <v>5159</v>
      </c>
      <c r="Z14" s="71">
        <v>6270</v>
      </c>
      <c r="AA14" s="71">
        <v>3612</v>
      </c>
      <c r="AB14" s="71">
        <v>13548</v>
      </c>
      <c r="AC14" s="71">
        <v>0</v>
      </c>
      <c r="AD14" s="71">
        <v>0.29203655243460591</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1798</v>
      </c>
      <c r="B15" s="70">
        <v>483</v>
      </c>
      <c r="C15" s="70">
        <v>7</v>
      </c>
      <c r="D15" s="70">
        <v>29</v>
      </c>
      <c r="E15" s="70">
        <v>2010</v>
      </c>
      <c r="F15" s="70" t="s">
        <v>177</v>
      </c>
      <c r="G15" s="70" t="s">
        <v>1791</v>
      </c>
      <c r="H15" s="70" t="s">
        <v>1792</v>
      </c>
      <c r="I15" s="148"/>
      <c r="J15" s="71">
        <v>2.0474152024828052</v>
      </c>
      <c r="K15" s="71">
        <v>2.4162199402929909</v>
      </c>
      <c r="L15" s="71">
        <v>5.9539967806961398</v>
      </c>
      <c r="M15" s="71">
        <v>9.922533181634023</v>
      </c>
      <c r="N15" s="71">
        <v>28.768559930361111</v>
      </c>
      <c r="O15" s="71">
        <v>12.312121157516559</v>
      </c>
      <c r="P15" s="71">
        <v>18.023546431192369</v>
      </c>
      <c r="Q15" s="71">
        <v>0.80642049699476903</v>
      </c>
      <c r="R15" s="71">
        <v>0</v>
      </c>
      <c r="S15" s="71">
        <v>0.46276562497461438</v>
      </c>
      <c r="T15" s="72"/>
      <c r="U15" s="71">
        <v>81134</v>
      </c>
      <c r="V15" s="71">
        <v>943</v>
      </c>
      <c r="W15" s="71">
        <v>108</v>
      </c>
      <c r="X15" s="71">
        <v>2193</v>
      </c>
      <c r="Y15" s="71">
        <v>5145</v>
      </c>
      <c r="Z15" s="71">
        <v>6253</v>
      </c>
      <c r="AA15" s="71">
        <v>3537</v>
      </c>
      <c r="AB15" s="71">
        <v>13255</v>
      </c>
      <c r="AC15" s="71">
        <v>0</v>
      </c>
      <c r="AD15" s="71">
        <v>0.46276562497461438</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1799</v>
      </c>
      <c r="B16" s="70">
        <v>484</v>
      </c>
      <c r="C16" s="70">
        <v>8</v>
      </c>
      <c r="D16" s="70">
        <v>29</v>
      </c>
      <c r="E16" s="70">
        <v>2011</v>
      </c>
      <c r="F16" s="70" t="s">
        <v>178</v>
      </c>
      <c r="G16" s="70" t="s">
        <v>1791</v>
      </c>
      <c r="H16" s="70" t="s">
        <v>1792</v>
      </c>
      <c r="I16" s="148"/>
      <c r="J16" s="71">
        <v>4.2273886652329367</v>
      </c>
      <c r="K16" s="71">
        <v>2.8096214307080132</v>
      </c>
      <c r="L16" s="71">
        <v>5.3909383430481439</v>
      </c>
      <c r="M16" s="71">
        <v>11.68848196522778</v>
      </c>
      <c r="N16" s="71">
        <v>32.882842164595978</v>
      </c>
      <c r="O16" s="71">
        <v>12.0850160981855</v>
      </c>
      <c r="P16" s="71">
        <v>17.265169048556036</v>
      </c>
      <c r="Q16" s="71">
        <v>0.91124888782033397</v>
      </c>
      <c r="R16" s="71">
        <v>0</v>
      </c>
      <c r="S16" s="71">
        <v>0.31746392519230582</v>
      </c>
      <c r="T16" s="72"/>
      <c r="U16" s="71">
        <v>158664</v>
      </c>
      <c r="V16" s="71">
        <v>943</v>
      </c>
      <c r="W16" s="71">
        <v>108</v>
      </c>
      <c r="X16" s="71">
        <v>2193</v>
      </c>
      <c r="Y16" s="71">
        <v>5164</v>
      </c>
      <c r="Z16" s="71">
        <v>6271</v>
      </c>
      <c r="AA16" s="71">
        <v>3489</v>
      </c>
      <c r="AB16" s="71">
        <v>12985</v>
      </c>
      <c r="AC16" s="71">
        <v>0</v>
      </c>
      <c r="AD16" s="71">
        <v>0.31746392519230582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1800</v>
      </c>
      <c r="B17" s="70">
        <v>485</v>
      </c>
      <c r="C17" s="70">
        <v>9</v>
      </c>
      <c r="D17" s="70">
        <v>29</v>
      </c>
      <c r="E17" s="70">
        <v>2012</v>
      </c>
      <c r="F17" s="70" t="s">
        <v>179</v>
      </c>
      <c r="G17" s="70" t="s">
        <v>1791</v>
      </c>
      <c r="H17" s="70" t="s">
        <v>1792</v>
      </c>
      <c r="I17" s="148"/>
      <c r="J17" s="71">
        <v>3.1730977257208588</v>
      </c>
      <c r="K17" s="71">
        <v>3.0899592134446192</v>
      </c>
      <c r="L17" s="71">
        <v>5.2532266893886321</v>
      </c>
      <c r="M17" s="71">
        <v>12.67453866280435</v>
      </c>
      <c r="N17" s="71">
        <v>33.080740968430831</v>
      </c>
      <c r="O17" s="71">
        <v>12.119930709689227</v>
      </c>
      <c r="P17" s="71">
        <v>17.268843673812636</v>
      </c>
      <c r="Q17" s="71">
        <v>0.96771349399839601</v>
      </c>
      <c r="R17" s="71">
        <v>0</v>
      </c>
      <c r="S17" s="71">
        <v>0.34369462060732819</v>
      </c>
      <c r="T17" s="72"/>
      <c r="U17" s="71">
        <v>105437</v>
      </c>
      <c r="V17" s="71">
        <v>943</v>
      </c>
      <c r="W17" s="71">
        <v>108</v>
      </c>
      <c r="X17" s="71">
        <v>2193</v>
      </c>
      <c r="Y17" s="71">
        <v>5186</v>
      </c>
      <c r="Z17" s="71">
        <v>6339</v>
      </c>
      <c r="AA17" s="71">
        <v>3470</v>
      </c>
      <c r="AB17" s="71">
        <v>12692</v>
      </c>
      <c r="AC17" s="71">
        <v>0</v>
      </c>
      <c r="AD17" s="71">
        <v>0.34369462060732819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1801</v>
      </c>
      <c r="B18" s="70">
        <v>486</v>
      </c>
      <c r="C18" s="70">
        <v>10</v>
      </c>
      <c r="D18" s="70">
        <v>29</v>
      </c>
      <c r="E18" s="70">
        <v>2013</v>
      </c>
      <c r="F18" s="70" t="s">
        <v>180</v>
      </c>
      <c r="G18" s="70" t="s">
        <v>1791</v>
      </c>
      <c r="H18" s="70" t="s">
        <v>1792</v>
      </c>
      <c r="I18" s="148"/>
      <c r="J18" s="71">
        <v>3.1688258759137491</v>
      </c>
      <c r="K18" s="71">
        <v>2.855582704025319</v>
      </c>
      <c r="L18" s="71">
        <v>4.5340673530073783</v>
      </c>
      <c r="M18" s="71">
        <v>11.81362765387337</v>
      </c>
      <c r="N18" s="71">
        <v>32.537008753428722</v>
      </c>
      <c r="O18" s="71">
        <v>11.656833456704993</v>
      </c>
      <c r="P18" s="71">
        <v>17.229010159691402</v>
      </c>
      <c r="Q18" s="71">
        <v>0.96616262353703797</v>
      </c>
      <c r="R18" s="71">
        <v>0</v>
      </c>
      <c r="S18" s="71">
        <v>0.53340695186751519</v>
      </c>
      <c r="T18" s="72"/>
      <c r="U18" s="71">
        <v>105474</v>
      </c>
      <c r="V18" s="71">
        <v>943</v>
      </c>
      <c r="W18" s="71">
        <v>108</v>
      </c>
      <c r="X18" s="71">
        <v>2193</v>
      </c>
      <c r="Y18" s="71">
        <v>5194</v>
      </c>
      <c r="Z18" s="71">
        <v>6369</v>
      </c>
      <c r="AA18" s="71">
        <v>3449</v>
      </c>
      <c r="AB18" s="71">
        <v>12490</v>
      </c>
      <c r="AC18" s="71">
        <v>0</v>
      </c>
      <c r="AD18" s="71">
        <v>0.53340695186751519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1802</v>
      </c>
      <c r="B19" s="70">
        <v>487</v>
      </c>
      <c r="C19" s="70">
        <v>11</v>
      </c>
      <c r="D19" s="70">
        <v>29</v>
      </c>
      <c r="E19" s="70">
        <v>2014</v>
      </c>
      <c r="F19" s="70" t="s">
        <v>181</v>
      </c>
      <c r="G19" s="70" t="s">
        <v>1791</v>
      </c>
      <c r="H19" s="70" t="s">
        <v>1792</v>
      </c>
      <c r="I19" s="148"/>
      <c r="J19" s="71">
        <v>3.072001999455944</v>
      </c>
      <c r="K19" s="71">
        <v>3.059617095758278</v>
      </c>
      <c r="L19" s="71">
        <v>5.2879233229014933</v>
      </c>
      <c r="M19" s="71">
        <v>11.333120402223679</v>
      </c>
      <c r="N19" s="71">
        <v>31.106582456859972</v>
      </c>
      <c r="O19" s="71">
        <v>11.008694351384454</v>
      </c>
      <c r="P19" s="71">
        <v>17.03234816679057</v>
      </c>
      <c r="Q19" s="71">
        <v>0.90493291775867701</v>
      </c>
      <c r="R19" s="71">
        <v>0</v>
      </c>
      <c r="S19" s="71">
        <v>0.77557107272545955</v>
      </c>
      <c r="T19" s="72"/>
      <c r="U19" s="71">
        <v>120510</v>
      </c>
      <c r="V19" s="71">
        <v>918</v>
      </c>
      <c r="W19" s="71">
        <v>104</v>
      </c>
      <c r="X19" s="71">
        <v>2057</v>
      </c>
      <c r="Y19" s="71">
        <v>5174</v>
      </c>
      <c r="Z19" s="71">
        <v>6335</v>
      </c>
      <c r="AA19" s="71">
        <v>3392</v>
      </c>
      <c r="AB19" s="71">
        <v>12193</v>
      </c>
      <c r="AC19" s="71">
        <v>0</v>
      </c>
      <c r="AD19" s="71">
        <v>0.77557107272545955</v>
      </c>
      <c r="AE19" s="72"/>
      <c r="AF19" s="71"/>
      <c r="AG19" s="71"/>
      <c r="AH19" s="71"/>
      <c r="AI19" s="71"/>
      <c r="AJ19" s="71"/>
      <c r="AK19" s="71"/>
      <c r="AL19" s="71"/>
      <c r="AM19" s="71"/>
      <c r="AN19" s="71"/>
      <c r="AO19" s="71"/>
      <c r="AP19" s="71"/>
      <c r="AQ19" s="72"/>
      <c r="AR19" s="71">
        <v>15</v>
      </c>
      <c r="AS19" s="71">
        <v>2</v>
      </c>
      <c r="AT19" s="71">
        <v>0</v>
      </c>
      <c r="AU19" s="71">
        <v>0</v>
      </c>
      <c r="AV19" s="71">
        <v>0</v>
      </c>
      <c r="AW19" s="71">
        <v>0</v>
      </c>
      <c r="AX19" s="71"/>
      <c r="AY19" s="72"/>
      <c r="AZ19" s="71">
        <v>57.8</v>
      </c>
      <c r="BA19" s="71">
        <v>57.5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1803</v>
      </c>
      <c r="B20" s="70">
        <v>488</v>
      </c>
      <c r="C20" s="70">
        <v>12</v>
      </c>
      <c r="D20" s="70">
        <v>29</v>
      </c>
      <c r="E20" s="70">
        <v>2015</v>
      </c>
      <c r="F20" s="70" t="s">
        <v>182</v>
      </c>
      <c r="G20" s="70" t="s">
        <v>1791</v>
      </c>
      <c r="H20" s="70" t="s">
        <v>1792</v>
      </c>
      <c r="I20" s="148"/>
      <c r="J20" s="71">
        <v>2.729456677824833</v>
      </c>
      <c r="K20" s="71">
        <v>2.947892903133456</v>
      </c>
      <c r="L20" s="71">
        <v>4.6739100439950807</v>
      </c>
      <c r="M20" s="71">
        <v>9.8104438383495296</v>
      </c>
      <c r="N20" s="71">
        <v>28.637186894600472</v>
      </c>
      <c r="O20" s="71">
        <v>10.754013711326877</v>
      </c>
      <c r="P20" s="71">
        <v>16.879969942482035</v>
      </c>
      <c r="Q20" s="71">
        <v>0.86545521258584701</v>
      </c>
      <c r="R20" s="71">
        <v>0</v>
      </c>
      <c r="S20" s="71">
        <v>0.56743385191857942</v>
      </c>
      <c r="T20" s="72"/>
      <c r="U20" s="71">
        <v>106911</v>
      </c>
      <c r="V20" s="71">
        <v>918</v>
      </c>
      <c r="W20" s="71">
        <v>104</v>
      </c>
      <c r="X20" s="71">
        <v>2057</v>
      </c>
      <c r="Y20" s="71">
        <v>5142</v>
      </c>
      <c r="Z20" s="71">
        <v>6248</v>
      </c>
      <c r="AA20" s="71">
        <v>3359</v>
      </c>
      <c r="AB20" s="71">
        <v>11912</v>
      </c>
      <c r="AC20" s="71">
        <v>0</v>
      </c>
      <c r="AD20" s="71">
        <v>0.56743385191857942</v>
      </c>
      <c r="AE20" s="72"/>
      <c r="AF20" s="71">
        <v>1494966.0415979491</v>
      </c>
      <c r="AG20" s="71">
        <v>2298888.027301257</v>
      </c>
      <c r="AH20" s="71">
        <v>703296.33440042753</v>
      </c>
      <c r="AI20" s="71">
        <v>12560694.99278529</v>
      </c>
      <c r="AJ20" s="71">
        <v>27351976.556763351</v>
      </c>
      <c r="AK20" s="71">
        <v>0</v>
      </c>
      <c r="AL20" s="71">
        <v>0</v>
      </c>
      <c r="AM20" s="71">
        <v>1632489.631039368</v>
      </c>
      <c r="AN20" s="71">
        <v>0</v>
      </c>
      <c r="AO20" s="71">
        <v>0</v>
      </c>
      <c r="AP20" s="71">
        <v>46042311.583887637</v>
      </c>
      <c r="AQ20" s="72"/>
      <c r="AR20" s="71">
        <v>18</v>
      </c>
      <c r="AS20" s="71">
        <v>4</v>
      </c>
      <c r="AT20" s="71">
        <v>0</v>
      </c>
      <c r="AU20" s="71">
        <v>0</v>
      </c>
      <c r="AV20" s="71">
        <v>0</v>
      </c>
      <c r="AW20" s="71">
        <v>0</v>
      </c>
      <c r="AX20" s="71"/>
      <c r="AY20" s="72"/>
      <c r="AZ20" s="71">
        <v>69.2</v>
      </c>
      <c r="BA20" s="71">
        <v>156.5</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1804</v>
      </c>
      <c r="B21" s="70">
        <v>489</v>
      </c>
      <c r="C21" s="70">
        <v>13</v>
      </c>
      <c r="D21" s="70">
        <v>29</v>
      </c>
      <c r="E21" s="70">
        <v>2016</v>
      </c>
      <c r="F21" s="70" t="s">
        <v>155</v>
      </c>
      <c r="G21" s="70" t="s">
        <v>1791</v>
      </c>
      <c r="H21" s="70" t="s">
        <v>1792</v>
      </c>
      <c r="I21" s="148"/>
      <c r="J21" s="71">
        <v>2.2728479034707787</v>
      </c>
      <c r="K21" s="71">
        <v>2.7133961958947541</v>
      </c>
      <c r="L21" s="71">
        <v>5.8076313890471205</v>
      </c>
      <c r="M21" s="71">
        <v>9.2312097189748314</v>
      </c>
      <c r="N21" s="71">
        <v>31.07480023046406</v>
      </c>
      <c r="O21" s="71">
        <v>10.601318756471271</v>
      </c>
      <c r="P21" s="71">
        <v>16.98123315954221</v>
      </c>
      <c r="Q21" s="71">
        <v>0.82392260488548541</v>
      </c>
      <c r="R21" s="71">
        <v>0</v>
      </c>
      <c r="S21" s="71">
        <v>0.57677646566471397</v>
      </c>
      <c r="T21" s="72"/>
      <c r="U21" s="71">
        <v>101904</v>
      </c>
      <c r="V21" s="71">
        <v>918</v>
      </c>
      <c r="W21" s="71">
        <v>104</v>
      </c>
      <c r="X21" s="71">
        <v>2057</v>
      </c>
      <c r="Y21" s="71">
        <v>5144</v>
      </c>
      <c r="Z21" s="71">
        <v>6235</v>
      </c>
      <c r="AA21" s="71">
        <v>3495</v>
      </c>
      <c r="AB21" s="71">
        <v>11665</v>
      </c>
      <c r="AC21" s="71">
        <v>0</v>
      </c>
      <c r="AD21" s="71">
        <v>0.57677646566471397</v>
      </c>
      <c r="AE21" s="72"/>
      <c r="AF21" s="71">
        <v>1246154.124507695</v>
      </c>
      <c r="AG21" s="71">
        <v>2154706.5805084831</v>
      </c>
      <c r="AH21" s="71">
        <v>644327.16356950789</v>
      </c>
      <c r="AI21" s="71">
        <v>12824565.92720861</v>
      </c>
      <c r="AJ21" s="71">
        <v>27688998.571763542</v>
      </c>
      <c r="AK21" s="71">
        <v>0</v>
      </c>
      <c r="AL21" s="71">
        <v>0</v>
      </c>
      <c r="AM21" s="71">
        <v>1599881.303057753</v>
      </c>
      <c r="AN21" s="71">
        <v>0</v>
      </c>
      <c r="AO21" s="71">
        <v>0</v>
      </c>
      <c r="AP21" s="71">
        <v>46158633.670615591</v>
      </c>
      <c r="AQ21" s="72"/>
      <c r="AR21" s="71">
        <v>22</v>
      </c>
      <c r="AS21" s="71">
        <v>4</v>
      </c>
      <c r="AT21" s="71">
        <v>0</v>
      </c>
      <c r="AU21" s="71">
        <v>0</v>
      </c>
      <c r="AV21" s="71">
        <v>0</v>
      </c>
      <c r="AW21" s="71">
        <v>0</v>
      </c>
      <c r="AX21" s="71"/>
      <c r="AY21" s="72"/>
      <c r="AZ21" s="71">
        <v>84.2</v>
      </c>
      <c r="BA21" s="71">
        <v>156.5</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1805</v>
      </c>
      <c r="B22" s="70">
        <v>490</v>
      </c>
      <c r="C22" s="70">
        <v>14</v>
      </c>
      <c r="D22" s="70">
        <v>29</v>
      </c>
      <c r="E22" s="70">
        <v>2017</v>
      </c>
      <c r="F22" s="70" t="s">
        <v>156</v>
      </c>
      <c r="G22" s="70" t="s">
        <v>1791</v>
      </c>
      <c r="H22" s="70" t="s">
        <v>1792</v>
      </c>
      <c r="I22" s="148"/>
      <c r="J22" s="71">
        <v>2.6090167981827772</v>
      </c>
      <c r="K22" s="71">
        <v>2.9693155096090873</v>
      </c>
      <c r="L22" s="71">
        <v>5.6683192080012184</v>
      </c>
      <c r="M22" s="71">
        <v>8.2315231592199787</v>
      </c>
      <c r="N22" s="71">
        <v>28.021774998781659</v>
      </c>
      <c r="O22" s="71">
        <v>10.358083520931995</v>
      </c>
      <c r="P22" s="71">
        <v>16.627437984310372</v>
      </c>
      <c r="Q22" s="71">
        <v>0.77906108814333297</v>
      </c>
      <c r="R22" s="71">
        <v>0</v>
      </c>
      <c r="S22" s="71">
        <v>0.75340533663867826</v>
      </c>
      <c r="T22" s="72"/>
      <c r="U22" s="71">
        <v>119380</v>
      </c>
      <c r="V22" s="71">
        <v>918</v>
      </c>
      <c r="W22" s="71">
        <v>104</v>
      </c>
      <c r="X22" s="71">
        <v>2057</v>
      </c>
      <c r="Y22" s="71">
        <v>5125</v>
      </c>
      <c r="Z22" s="71">
        <v>6193</v>
      </c>
      <c r="AA22" s="71">
        <v>3444</v>
      </c>
      <c r="AB22" s="71">
        <v>11406</v>
      </c>
      <c r="AC22" s="71">
        <v>0</v>
      </c>
      <c r="AD22" s="71">
        <v>0.75340533663867826</v>
      </c>
      <c r="AE22" s="72"/>
      <c r="AF22" s="71">
        <v>1519894.99250122</v>
      </c>
      <c r="AG22" s="71">
        <v>2309250.5512521989</v>
      </c>
      <c r="AH22" s="71">
        <v>871194.39118369948</v>
      </c>
      <c r="AI22" s="71">
        <v>11933121.39520313</v>
      </c>
      <c r="AJ22" s="71">
        <v>27852526.99637771</v>
      </c>
      <c r="AK22" s="71">
        <v>0</v>
      </c>
      <c r="AL22" s="71">
        <v>0</v>
      </c>
      <c r="AM22" s="71">
        <v>1566806.658092944</v>
      </c>
      <c r="AN22" s="71">
        <v>0</v>
      </c>
      <c r="AO22" s="71">
        <v>0</v>
      </c>
      <c r="AP22" s="71">
        <v>46052794.9846109</v>
      </c>
      <c r="AQ22" s="72"/>
      <c r="AR22" s="71">
        <v>24</v>
      </c>
      <c r="AS22" s="71">
        <v>6</v>
      </c>
      <c r="AT22" s="71">
        <v>2</v>
      </c>
      <c r="AU22" s="71">
        <v>0</v>
      </c>
      <c r="AV22" s="71">
        <v>0</v>
      </c>
      <c r="AW22" s="71">
        <v>0</v>
      </c>
      <c r="AX22" s="71"/>
      <c r="AY22" s="72"/>
      <c r="AZ22" s="71">
        <v>95.1</v>
      </c>
      <c r="BA22" s="71">
        <v>255.5</v>
      </c>
      <c r="BB22" s="71">
        <v>38.5</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1806</v>
      </c>
      <c r="B23" s="70">
        <v>491</v>
      </c>
      <c r="C23" s="70">
        <v>15</v>
      </c>
      <c r="D23" s="70">
        <v>29</v>
      </c>
      <c r="E23" s="70">
        <v>2018</v>
      </c>
      <c r="F23" s="70" t="s">
        <v>183</v>
      </c>
      <c r="G23" s="70" t="s">
        <v>1791</v>
      </c>
      <c r="H23" s="70" t="s">
        <v>1792</v>
      </c>
      <c r="I23" s="148"/>
      <c r="J23" s="71">
        <v>2.8759572864761767</v>
      </c>
      <c r="K23" s="71">
        <v>2.7708746069115184</v>
      </c>
      <c r="L23" s="71">
        <v>5.2309559236117549</v>
      </c>
      <c r="M23" s="71">
        <v>8.9237035258181869</v>
      </c>
      <c r="N23" s="71">
        <v>27.230330836287369</v>
      </c>
      <c r="O23" s="71">
        <v>10.025623364834546</v>
      </c>
      <c r="P23" s="71">
        <v>16.199030835715334</v>
      </c>
      <c r="Q23" s="71">
        <v>0.70847095552386696</v>
      </c>
      <c r="R23" s="71">
        <v>0</v>
      </c>
      <c r="S23" s="71">
        <v>0.80074103613116943</v>
      </c>
      <c r="T23" s="72"/>
      <c r="U23" s="71">
        <v>122260</v>
      </c>
      <c r="V23" s="71">
        <v>918</v>
      </c>
      <c r="W23" s="71">
        <v>104</v>
      </c>
      <c r="X23" s="71">
        <v>2057</v>
      </c>
      <c r="Y23" s="71">
        <v>5145</v>
      </c>
      <c r="Z23" s="71">
        <v>6109</v>
      </c>
      <c r="AA23" s="71">
        <v>3389</v>
      </c>
      <c r="AB23" s="71">
        <v>11178</v>
      </c>
      <c r="AC23" s="71">
        <v>0</v>
      </c>
      <c r="AD23" s="71">
        <v>0.80074103613116943</v>
      </c>
      <c r="AE23" s="72"/>
      <c r="AF23" s="71">
        <v>1664809.4184619461</v>
      </c>
      <c r="AG23" s="71">
        <v>2117058.4374677548</v>
      </c>
      <c r="AH23" s="71">
        <v>829107.31783561362</v>
      </c>
      <c r="AI23" s="71">
        <v>12626475.69080954</v>
      </c>
      <c r="AJ23" s="71">
        <v>25401522.774431199</v>
      </c>
      <c r="AK23" s="71">
        <v>0</v>
      </c>
      <c r="AL23" s="71">
        <v>0</v>
      </c>
      <c r="AM23" s="71">
        <v>1538664.115534811</v>
      </c>
      <c r="AN23" s="71">
        <v>0</v>
      </c>
      <c r="AO23" s="71">
        <v>0</v>
      </c>
      <c r="AP23" s="71">
        <v>44177637.754540868</v>
      </c>
      <c r="AQ23" s="72"/>
      <c r="AR23" s="71">
        <v>24</v>
      </c>
      <c r="AS23" s="71">
        <v>7</v>
      </c>
      <c r="AT23" s="71">
        <v>3</v>
      </c>
      <c r="AU23" s="71">
        <v>0</v>
      </c>
      <c r="AV23" s="71">
        <v>0</v>
      </c>
      <c r="AW23" s="71">
        <v>0</v>
      </c>
      <c r="AX23" s="71"/>
      <c r="AY23" s="72"/>
      <c r="AZ23" s="71">
        <v>95.5</v>
      </c>
      <c r="BA23" s="71">
        <v>305</v>
      </c>
      <c r="BB23" s="71">
        <v>58</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1807</v>
      </c>
      <c r="B24" s="70">
        <v>492</v>
      </c>
      <c r="C24" s="70">
        <v>16</v>
      </c>
      <c r="D24" s="70">
        <v>29</v>
      </c>
      <c r="E24" s="70">
        <v>2019</v>
      </c>
      <c r="F24" s="70" t="s">
        <v>158</v>
      </c>
      <c r="G24" s="70" t="s">
        <v>1791</v>
      </c>
      <c r="H24" s="70" t="s">
        <v>1792</v>
      </c>
      <c r="I24" s="148"/>
      <c r="J24" s="71">
        <v>2.6421221351048945</v>
      </c>
      <c r="K24" s="71">
        <v>2.4588301827793821</v>
      </c>
      <c r="L24" s="71">
        <v>5.2855932849453797</v>
      </c>
      <c r="M24" s="71">
        <v>8.2636686990221353</v>
      </c>
      <c r="N24" s="71">
        <v>26.573358976304092</v>
      </c>
      <c r="O24" s="71">
        <v>9.6155840530094565</v>
      </c>
      <c r="P24" s="71">
        <v>15.386905176659809</v>
      </c>
      <c r="Q24" s="71">
        <v>0.67208600105342498</v>
      </c>
      <c r="R24" s="71">
        <v>0</v>
      </c>
      <c r="S24" s="71">
        <v>0.55663214572193265</v>
      </c>
      <c r="T24" s="72"/>
      <c r="U24" s="71">
        <v>112832</v>
      </c>
      <c r="V24" s="71">
        <v>918</v>
      </c>
      <c r="W24" s="71">
        <v>104</v>
      </c>
      <c r="X24" s="71">
        <v>2057</v>
      </c>
      <c r="Y24" s="71">
        <v>5111</v>
      </c>
      <c r="Z24" s="71">
        <v>6020</v>
      </c>
      <c r="AA24" s="71">
        <v>3195</v>
      </c>
      <c r="AB24" s="71">
        <v>10891</v>
      </c>
      <c r="AC24" s="71">
        <v>0</v>
      </c>
      <c r="AD24" s="71">
        <v>0.55663214572193265</v>
      </c>
      <c r="AE24" s="72"/>
      <c r="AF24" s="71">
        <v>1489937.463229802</v>
      </c>
      <c r="AG24" s="71">
        <v>1854406.4668319351</v>
      </c>
      <c r="AH24" s="71">
        <v>880259.98726617557</v>
      </c>
      <c r="AI24" s="71">
        <v>12062933.39380873</v>
      </c>
      <c r="AJ24" s="71">
        <v>25690114.684319109</v>
      </c>
      <c r="AK24" s="71">
        <v>0</v>
      </c>
      <c r="AL24" s="71">
        <v>0</v>
      </c>
      <c r="AM24" s="71">
        <v>1483272.2125958956</v>
      </c>
      <c r="AN24" s="71">
        <v>0</v>
      </c>
      <c r="AO24" s="71">
        <v>0</v>
      </c>
      <c r="AP24" s="71">
        <v>43460924.208051644</v>
      </c>
      <c r="AQ24" s="72"/>
      <c r="AR24" s="71">
        <v>24</v>
      </c>
      <c r="AS24" s="71">
        <v>7</v>
      </c>
      <c r="AT24" s="71">
        <v>4</v>
      </c>
      <c r="AU24" s="71">
        <v>0</v>
      </c>
      <c r="AV24" s="71">
        <v>0</v>
      </c>
      <c r="AW24" s="71">
        <v>0</v>
      </c>
      <c r="AX24" s="71"/>
      <c r="AY24" s="72"/>
      <c r="AZ24" s="71">
        <v>95.1</v>
      </c>
      <c r="BA24" s="71">
        <v>305</v>
      </c>
      <c r="BB24" s="71">
        <v>77.900000000000006</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1808</v>
      </c>
      <c r="B25" s="70">
        <v>493</v>
      </c>
      <c r="C25" s="70">
        <v>17</v>
      </c>
      <c r="D25" s="70">
        <v>29</v>
      </c>
      <c r="E25" s="70">
        <v>2020</v>
      </c>
      <c r="F25" s="70" t="s">
        <v>159</v>
      </c>
      <c r="G25" s="70" t="s">
        <v>1791</v>
      </c>
      <c r="H25" s="70" t="s">
        <v>1792</v>
      </c>
      <c r="I25" s="148"/>
      <c r="J25" s="71">
        <v>2.0628469873257829</v>
      </c>
      <c r="K25" s="71">
        <v>2.3936077156455728</v>
      </c>
      <c r="L25" s="71">
        <v>13.077501252973992</v>
      </c>
      <c r="M25" s="71">
        <v>7.7690160304595279</v>
      </c>
      <c r="N25" s="71">
        <v>23.093169828478139</v>
      </c>
      <c r="O25" s="71">
        <v>8.3798291244552026</v>
      </c>
      <c r="P25" s="71">
        <v>14.503601552946131</v>
      </c>
      <c r="Q25" s="71">
        <v>0.62309692487978496</v>
      </c>
      <c r="R25" s="71">
        <v>0</v>
      </c>
      <c r="S25" s="71">
        <v>0.71764282593156103</v>
      </c>
      <c r="T25" s="72"/>
      <c r="U25" s="71">
        <v>103875</v>
      </c>
      <c r="V25" s="71">
        <v>798</v>
      </c>
      <c r="W25" s="71">
        <v>278</v>
      </c>
      <c r="X25" s="71">
        <v>2099</v>
      </c>
      <c r="Y25" s="71">
        <v>5076</v>
      </c>
      <c r="Z25" s="71">
        <v>5988</v>
      </c>
      <c r="AA25" s="71">
        <v>3201</v>
      </c>
      <c r="AB25" s="71">
        <v>10568</v>
      </c>
      <c r="AC25" s="71">
        <v>0</v>
      </c>
      <c r="AD25" s="71">
        <v>0.71764282593156103</v>
      </c>
      <c r="AE25" s="72"/>
      <c r="AF25" s="71">
        <v>1215512.6891549439</v>
      </c>
      <c r="AG25" s="71">
        <v>1844061.6115734698</v>
      </c>
      <c r="AH25" s="71">
        <v>2280327.2700659307</v>
      </c>
      <c r="AI25" s="71">
        <v>11861965.594307842</v>
      </c>
      <c r="AJ25" s="71">
        <v>24399743.027295541</v>
      </c>
      <c r="AK25" s="71"/>
      <c r="AL25" s="71"/>
      <c r="AM25" s="71">
        <v>1379241.4129288867</v>
      </c>
      <c r="AN25" s="71"/>
      <c r="AO25" s="71"/>
      <c r="AP25" s="71">
        <v>42980851.605326615</v>
      </c>
      <c r="AQ25" s="72"/>
      <c r="AR25" s="71">
        <v>27</v>
      </c>
      <c r="AS25" s="71">
        <v>7</v>
      </c>
      <c r="AT25" s="71">
        <v>4</v>
      </c>
      <c r="AU25" s="71">
        <v>0</v>
      </c>
      <c r="AV25" s="71">
        <v>0</v>
      </c>
      <c r="AW25" s="71">
        <v>0</v>
      </c>
      <c r="AX25" s="71"/>
      <c r="AY25" s="72"/>
      <c r="AZ25" s="71">
        <v>110.6</v>
      </c>
      <c r="BA25" s="71">
        <v>305</v>
      </c>
      <c r="BB25" s="71">
        <v>77.900000000000006</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1809</v>
      </c>
      <c r="B26" s="70">
        <v>493</v>
      </c>
      <c r="C26" s="70">
        <v>18</v>
      </c>
      <c r="D26" s="70">
        <v>29</v>
      </c>
      <c r="E26" s="70">
        <v>2021</v>
      </c>
      <c r="F26" s="70" t="s">
        <v>160</v>
      </c>
      <c r="G26" s="1064" t="s">
        <v>1791</v>
      </c>
      <c r="H26" s="70" t="s">
        <v>1792</v>
      </c>
      <c r="I26" s="148"/>
      <c r="J26" s="71">
        <v>2.5018013860973798</v>
      </c>
      <c r="K26" s="71">
        <v>2.8371013043154343</v>
      </c>
      <c r="L26" s="71">
        <v>10.431292482526175</v>
      </c>
      <c r="M26" s="71">
        <v>8.843025366489341</v>
      </c>
      <c r="N26" s="71">
        <v>23.05858485567326</v>
      </c>
      <c r="O26" s="71">
        <v>8.0922937627924973</v>
      </c>
      <c r="P26" s="71">
        <v>14.585708481210123</v>
      </c>
      <c r="Q26" s="71">
        <v>0.60010268983084702</v>
      </c>
      <c r="R26" s="71">
        <v>0</v>
      </c>
      <c r="S26" s="71">
        <v>0.93161775792225521</v>
      </c>
      <c r="T26" s="72"/>
      <c r="U26" s="71">
        <v>116281</v>
      </c>
      <c r="V26" s="71">
        <v>798</v>
      </c>
      <c r="W26" s="71">
        <v>278</v>
      </c>
      <c r="X26" s="71">
        <v>2099</v>
      </c>
      <c r="Y26" s="71">
        <v>5010</v>
      </c>
      <c r="Z26" s="71">
        <v>5954</v>
      </c>
      <c r="AA26" s="71">
        <v>3139</v>
      </c>
      <c r="AB26" s="71">
        <v>10278</v>
      </c>
      <c r="AC26" s="71">
        <v>0</v>
      </c>
      <c r="AD26" s="71">
        <v>0.93161775792225521</v>
      </c>
      <c r="AE26" s="72"/>
      <c r="AF26" s="71">
        <v>1475286.3116024151</v>
      </c>
      <c r="AG26" s="71">
        <v>2041780.8515249053</v>
      </c>
      <c r="AH26" s="71">
        <v>1750027.2815532938</v>
      </c>
      <c r="AI26" s="71">
        <v>13317012.388076559</v>
      </c>
      <c r="AJ26" s="71">
        <v>24945049.599798251</v>
      </c>
      <c r="AK26" s="71">
        <v>0</v>
      </c>
      <c r="AL26" s="71">
        <v>0</v>
      </c>
      <c r="AM26" s="71">
        <v>1349130.2388885985</v>
      </c>
      <c r="AN26" s="71">
        <v>0</v>
      </c>
      <c r="AO26" s="71">
        <v>0</v>
      </c>
      <c r="AP26" s="71">
        <v>44878286.671444021</v>
      </c>
      <c r="AQ26" s="72"/>
      <c r="AR26" s="71">
        <v>27</v>
      </c>
      <c r="AS26" s="71">
        <v>8</v>
      </c>
      <c r="AT26" s="71">
        <v>4</v>
      </c>
      <c r="AU26" s="71">
        <v>0</v>
      </c>
      <c r="AV26" s="71">
        <v>0</v>
      </c>
      <c r="AW26" s="71">
        <v>0</v>
      </c>
      <c r="AX26" s="71"/>
      <c r="AY26" s="72"/>
      <c r="AZ26" s="71">
        <v>110.6</v>
      </c>
      <c r="BA26" s="71">
        <v>354.5</v>
      </c>
      <c r="BB26" s="71">
        <v>77.900000000000006</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1810</v>
      </c>
      <c r="B27" s="70">
        <v>493</v>
      </c>
      <c r="C27" s="70">
        <v>19</v>
      </c>
      <c r="D27" s="70">
        <v>29</v>
      </c>
      <c r="E27" s="70">
        <v>2022</v>
      </c>
      <c r="F27" s="70" t="s">
        <v>161</v>
      </c>
      <c r="G27" s="1064" t="s">
        <v>1791</v>
      </c>
      <c r="H27" s="70" t="s">
        <v>1792</v>
      </c>
      <c r="I27" s="148"/>
      <c r="J27" s="71">
        <v>2.1785200005836907</v>
      </c>
      <c r="K27" s="71">
        <v>2.5951765672973326</v>
      </c>
      <c r="L27" s="71">
        <v>10.53635923209654</v>
      </c>
      <c r="M27" s="71">
        <v>8.4353550049513437</v>
      </c>
      <c r="N27" s="71">
        <v>24.200701226160831</v>
      </c>
      <c r="O27" s="71">
        <v>8.4099489230096598</v>
      </c>
      <c r="P27" s="71">
        <v>14.389580701096609</v>
      </c>
      <c r="Q27" s="71">
        <v>0.58869842507084269</v>
      </c>
      <c r="R27" s="71">
        <v>0</v>
      </c>
      <c r="S27" s="71">
        <v>0.95892701013393655</v>
      </c>
      <c r="T27" s="72"/>
      <c r="U27" s="71">
        <v>128756</v>
      </c>
      <c r="V27" s="71">
        <v>798</v>
      </c>
      <c r="W27" s="71">
        <v>278</v>
      </c>
      <c r="X27" s="71">
        <v>2099</v>
      </c>
      <c r="Y27" s="71">
        <v>4967</v>
      </c>
      <c r="Z27" s="71">
        <v>5879</v>
      </c>
      <c r="AA27" s="71">
        <v>3144</v>
      </c>
      <c r="AB27" s="71">
        <v>10000</v>
      </c>
      <c r="AC27" s="71">
        <v>0</v>
      </c>
      <c r="AD27" s="71">
        <v>0.95892701013393655</v>
      </c>
      <c r="AE27" s="72"/>
      <c r="AF27" s="71">
        <v>1277742.0019053018</v>
      </c>
      <c r="AG27" s="71">
        <v>2140036.1525339372</v>
      </c>
      <c r="AH27" s="71">
        <v>2143615.9742617076</v>
      </c>
      <c r="AI27" s="71">
        <v>12470661.055469634</v>
      </c>
      <c r="AJ27" s="71">
        <v>28456656.727138303</v>
      </c>
      <c r="AK27" s="71">
        <v>0</v>
      </c>
      <c r="AL27" s="71">
        <v>0</v>
      </c>
      <c r="AM27" s="71">
        <v>1291272.9440711557</v>
      </c>
      <c r="AN27" s="71">
        <v>0</v>
      </c>
      <c r="AO27" s="71">
        <v>0</v>
      </c>
      <c r="AP27" s="71">
        <v>47779984.855380043</v>
      </c>
      <c r="AQ27" s="72"/>
      <c r="AR27" s="71">
        <v>29</v>
      </c>
      <c r="AS27" s="71">
        <v>8</v>
      </c>
      <c r="AT27" s="71">
        <v>5</v>
      </c>
      <c r="AU27" s="71">
        <v>0</v>
      </c>
      <c r="AV27" s="71">
        <v>0</v>
      </c>
      <c r="AW27" s="71">
        <v>0</v>
      </c>
      <c r="AX27" s="71"/>
      <c r="AY27" s="72"/>
      <c r="AZ27" s="71">
        <v>119.3</v>
      </c>
      <c r="BA27" s="71">
        <v>354.5</v>
      </c>
      <c r="BB27" s="71">
        <v>36077.9</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1811</v>
      </c>
      <c r="B28" s="70">
        <v>493</v>
      </c>
      <c r="C28" s="70">
        <v>20</v>
      </c>
      <c r="D28" s="70">
        <v>29</v>
      </c>
      <c r="E28" s="70">
        <v>2023</v>
      </c>
      <c r="F28" s="70" t="s">
        <v>1539</v>
      </c>
      <c r="G28" s="70" t="s">
        <v>1791</v>
      </c>
      <c r="H28" s="70" t="s">
        <v>1792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31</v>
      </c>
      <c r="AS28" s="71">
        <v>8</v>
      </c>
      <c r="AT28" s="71">
        <v>6</v>
      </c>
      <c r="AU28" s="71">
        <v>0</v>
      </c>
      <c r="AV28" s="71">
        <v>0</v>
      </c>
      <c r="AW28" s="71">
        <v>0</v>
      </c>
      <c r="AX28" s="71"/>
      <c r="AY28" s="72"/>
      <c r="AZ28" s="71">
        <v>133.19999999999999</v>
      </c>
      <c r="BA28" s="71">
        <v>354.5</v>
      </c>
      <c r="BB28" s="71">
        <v>40917.9</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1812</v>
      </c>
      <c r="B29" s="70">
        <v>493</v>
      </c>
      <c r="C29" s="70">
        <v>21</v>
      </c>
      <c r="D29" s="70">
        <v>29</v>
      </c>
      <c r="E29" s="70">
        <v>2024</v>
      </c>
      <c r="F29" s="70" t="s">
        <v>1554</v>
      </c>
      <c r="G29" s="70" t="s">
        <v>1791</v>
      </c>
      <c r="H29" s="70" t="s">
        <v>1792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1813</v>
      </c>
      <c r="B30" s="70">
        <v>409</v>
      </c>
      <c r="C30" s="70">
        <v>1</v>
      </c>
      <c r="D30" s="70">
        <v>25</v>
      </c>
      <c r="E30" s="70">
        <v>1990</v>
      </c>
      <c r="F30" s="70" t="s">
        <v>787</v>
      </c>
      <c r="G30" s="70" t="s">
        <v>1814</v>
      </c>
      <c r="H30" s="70" t="s">
        <v>1815</v>
      </c>
      <c r="I30" s="148"/>
      <c r="J30" s="71">
        <v>3.431919754639059</v>
      </c>
      <c r="K30" s="71">
        <v>2.2749569633553119</v>
      </c>
      <c r="L30" s="71">
        <v>33.0894342075145</v>
      </c>
      <c r="M30" s="71">
        <v>6.0913795035284082</v>
      </c>
      <c r="N30" s="71">
        <v>9.4477202302723722</v>
      </c>
      <c r="O30" s="71">
        <v>6.345552630063608</v>
      </c>
      <c r="P30" s="71">
        <v>18.66059715911187</v>
      </c>
      <c r="Q30" s="71">
        <v>0.84999280536577804</v>
      </c>
      <c r="R30" s="71">
        <v>8.2105671006046919</v>
      </c>
      <c r="S30" s="71">
        <v>0.6789917681986668</v>
      </c>
      <c r="T30" s="72"/>
      <c r="U30" s="71">
        <v>358662</v>
      </c>
      <c r="V30" s="71">
        <v>566</v>
      </c>
      <c r="W30" s="71">
        <v>365</v>
      </c>
      <c r="X30" s="71">
        <v>2275</v>
      </c>
      <c r="Y30" s="71">
        <v>4477</v>
      </c>
      <c r="Z30" s="71">
        <v>2610</v>
      </c>
      <c r="AA30" s="71">
        <v>4531</v>
      </c>
      <c r="AB30" s="71">
        <v>13801</v>
      </c>
      <c r="AC30" s="71">
        <v>1422085</v>
      </c>
      <c r="AD30" s="71">
        <v>0.6789917681986668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1816</v>
      </c>
      <c r="B31" s="70">
        <v>410</v>
      </c>
      <c r="C31" s="70">
        <v>2</v>
      </c>
      <c r="D31" s="70">
        <v>25</v>
      </c>
      <c r="E31" s="70">
        <v>2005</v>
      </c>
      <c r="F31" s="70" t="s">
        <v>789</v>
      </c>
      <c r="G31" s="70" t="s">
        <v>1814</v>
      </c>
      <c r="H31" s="70" t="s">
        <v>1815</v>
      </c>
      <c r="I31" s="148"/>
      <c r="J31" s="71">
        <v>11.63179904484088</v>
      </c>
      <c r="K31" s="71">
        <v>1.1976436396645469</v>
      </c>
      <c r="L31" s="71">
        <v>18.334272649452561</v>
      </c>
      <c r="M31" s="71">
        <v>7.0811509096657241</v>
      </c>
      <c r="N31" s="71">
        <v>10.925019275585949</v>
      </c>
      <c r="O31" s="71">
        <v>11.28651917236952</v>
      </c>
      <c r="P31" s="71">
        <v>22.749673710346819</v>
      </c>
      <c r="Q31" s="71">
        <v>0.73171581640072303</v>
      </c>
      <c r="R31" s="71">
        <v>10.77133746157854</v>
      </c>
      <c r="S31" s="71">
        <v>1.7295207801993</v>
      </c>
      <c r="T31" s="72"/>
      <c r="U31" s="71">
        <v>1256022</v>
      </c>
      <c r="V31" s="71">
        <v>445</v>
      </c>
      <c r="W31" s="71">
        <v>195</v>
      </c>
      <c r="X31" s="71">
        <v>1518</v>
      </c>
      <c r="Y31" s="71">
        <v>4376</v>
      </c>
      <c r="Z31" s="71">
        <v>5372</v>
      </c>
      <c r="AA31" s="71">
        <v>4524</v>
      </c>
      <c r="AB31" s="71">
        <v>12420</v>
      </c>
      <c r="AC31" s="71">
        <v>1904688</v>
      </c>
      <c r="AD31" s="71">
        <v>1.7295207801993</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1817</v>
      </c>
      <c r="B32" s="70">
        <v>411</v>
      </c>
      <c r="C32" s="70">
        <v>3</v>
      </c>
      <c r="D32" s="70">
        <v>25</v>
      </c>
      <c r="E32" s="70">
        <v>2006</v>
      </c>
      <c r="F32" s="70" t="s">
        <v>790</v>
      </c>
      <c r="G32" s="70" t="s">
        <v>1814</v>
      </c>
      <c r="H32" s="70" t="s">
        <v>1815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1818</v>
      </c>
      <c r="B33" s="70">
        <v>412</v>
      </c>
      <c r="C33" s="70">
        <v>4</v>
      </c>
      <c r="D33" s="70">
        <v>25</v>
      </c>
      <c r="E33" s="70">
        <v>2007</v>
      </c>
      <c r="F33" s="70" t="s">
        <v>791</v>
      </c>
      <c r="G33" s="70" t="s">
        <v>1814</v>
      </c>
      <c r="H33" s="70" t="s">
        <v>1815</v>
      </c>
      <c r="I33" s="148"/>
      <c r="J33" s="71">
        <v>9.2115041011664243</v>
      </c>
      <c r="K33" s="71">
        <v>1.2204426532523409</v>
      </c>
      <c r="L33" s="71">
        <v>7.905848829292748</v>
      </c>
      <c r="M33" s="71">
        <v>8.2672708251555544</v>
      </c>
      <c r="N33" s="71">
        <v>10.824996586766639</v>
      </c>
      <c r="O33" s="71">
        <v>11.004640180469639</v>
      </c>
      <c r="P33" s="71">
        <v>22.82095480302301</v>
      </c>
      <c r="Q33" s="71">
        <v>0.74308451185444102</v>
      </c>
      <c r="R33" s="71">
        <v>10.396311181949491</v>
      </c>
      <c r="S33" s="71">
        <v>1.9690674007804381</v>
      </c>
      <c r="T33" s="72"/>
      <c r="U33" s="71">
        <v>1242617</v>
      </c>
      <c r="V33" s="71">
        <v>468</v>
      </c>
      <c r="W33" s="71">
        <v>113</v>
      </c>
      <c r="X33" s="71">
        <v>2075</v>
      </c>
      <c r="Y33" s="71">
        <v>4364</v>
      </c>
      <c r="Z33" s="71">
        <v>5445</v>
      </c>
      <c r="AA33" s="71">
        <v>4469</v>
      </c>
      <c r="AB33" s="71">
        <v>11946</v>
      </c>
      <c r="AC33" s="71">
        <v>1891120</v>
      </c>
      <c r="AD33" s="71">
        <v>1.9690674007804381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1819</v>
      </c>
      <c r="B34" s="70">
        <v>413</v>
      </c>
      <c r="C34" s="70">
        <v>5</v>
      </c>
      <c r="D34" s="70">
        <v>25</v>
      </c>
      <c r="E34" s="70">
        <v>2008</v>
      </c>
      <c r="F34" s="70" t="s">
        <v>792</v>
      </c>
      <c r="G34" s="70" t="s">
        <v>1814</v>
      </c>
      <c r="H34" s="70" t="s">
        <v>1815</v>
      </c>
      <c r="I34" s="148"/>
      <c r="J34" s="71">
        <v>9.6739540685455907</v>
      </c>
      <c r="K34" s="71">
        <v>0.95200140928227817</v>
      </c>
      <c r="L34" s="71">
        <v>10.88555627106094</v>
      </c>
      <c r="M34" s="71">
        <v>8.800723270527163</v>
      </c>
      <c r="N34" s="71">
        <v>9.7949122249930642</v>
      </c>
      <c r="O34" s="71">
        <v>10.736929691972479</v>
      </c>
      <c r="P34" s="71">
        <v>22.4583019484995</v>
      </c>
      <c r="Q34" s="71">
        <v>0.72224775443092304</v>
      </c>
      <c r="R34" s="71">
        <v>14.552812244348599</v>
      </c>
      <c r="S34" s="71">
        <v>0</v>
      </c>
      <c r="T34" s="72"/>
      <c r="U34" s="71">
        <v>1411422</v>
      </c>
      <c r="V34" s="71">
        <v>468</v>
      </c>
      <c r="W34" s="71">
        <v>180</v>
      </c>
      <c r="X34" s="71">
        <v>2075</v>
      </c>
      <c r="Y34" s="71">
        <v>4386</v>
      </c>
      <c r="Z34" s="71">
        <v>5499</v>
      </c>
      <c r="AA34" s="71">
        <v>4403</v>
      </c>
      <c r="AB34" s="71">
        <v>11802</v>
      </c>
      <c r="AC34" s="71">
        <v>2748826</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1820</v>
      </c>
      <c r="B35" s="70">
        <v>414</v>
      </c>
      <c r="C35" s="70">
        <v>6</v>
      </c>
      <c r="D35" s="70">
        <v>25</v>
      </c>
      <c r="E35" s="70">
        <v>2009</v>
      </c>
      <c r="F35" s="70" t="s">
        <v>176</v>
      </c>
      <c r="G35" s="70" t="s">
        <v>1814</v>
      </c>
      <c r="H35" s="70" t="s">
        <v>1815</v>
      </c>
      <c r="I35" s="148"/>
      <c r="J35" s="71">
        <v>9.4884986942406417</v>
      </c>
      <c r="K35" s="71">
        <v>0.90573377697284674</v>
      </c>
      <c r="L35" s="71">
        <v>20.247804381310711</v>
      </c>
      <c r="M35" s="71">
        <v>8.185567650848613</v>
      </c>
      <c r="N35" s="71">
        <v>9.2119576993661774</v>
      </c>
      <c r="O35" s="71">
        <v>11.05980192764661</v>
      </c>
      <c r="P35" s="71">
        <v>21.51341828338095</v>
      </c>
      <c r="Q35" s="71">
        <v>0.68242887692229504</v>
      </c>
      <c r="R35" s="71">
        <v>14.786778960521531</v>
      </c>
      <c r="S35" s="71">
        <v>0</v>
      </c>
      <c r="T35" s="72"/>
      <c r="U35" s="71">
        <v>1315959</v>
      </c>
      <c r="V35" s="71">
        <v>420</v>
      </c>
      <c r="W35" s="71">
        <v>495</v>
      </c>
      <c r="X35" s="71">
        <v>2151</v>
      </c>
      <c r="Y35" s="71">
        <v>4392</v>
      </c>
      <c r="Z35" s="71">
        <v>5591</v>
      </c>
      <c r="AA35" s="71">
        <v>4330</v>
      </c>
      <c r="AB35" s="71">
        <v>11706</v>
      </c>
      <c r="AC35" s="71">
        <v>2724814</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1821</v>
      </c>
      <c r="B36" s="70">
        <v>415</v>
      </c>
      <c r="C36" s="70">
        <v>7</v>
      </c>
      <c r="D36" s="70">
        <v>25</v>
      </c>
      <c r="E36" s="70">
        <v>2010</v>
      </c>
      <c r="F36" s="70" t="s">
        <v>177</v>
      </c>
      <c r="G36" s="70" t="s">
        <v>1814</v>
      </c>
      <c r="H36" s="70" t="s">
        <v>1815</v>
      </c>
      <c r="I36" s="148"/>
      <c r="J36" s="71">
        <v>7.7833750946630147</v>
      </c>
      <c r="K36" s="71">
        <v>0.96241632459601112</v>
      </c>
      <c r="L36" s="71">
        <v>18.640763733580389</v>
      </c>
      <c r="M36" s="71">
        <v>8.8223260739949811</v>
      </c>
      <c r="N36" s="71">
        <v>10.8245992055722</v>
      </c>
      <c r="O36" s="71">
        <v>11.12087962540437</v>
      </c>
      <c r="P36" s="71">
        <v>22.01858754005718</v>
      </c>
      <c r="Q36" s="71">
        <v>0.70463690654043198</v>
      </c>
      <c r="R36" s="71">
        <v>5.4551040669224751</v>
      </c>
      <c r="S36" s="71">
        <v>1.853892979617271</v>
      </c>
      <c r="T36" s="72"/>
      <c r="U36" s="71">
        <v>1136120</v>
      </c>
      <c r="V36" s="71">
        <v>420</v>
      </c>
      <c r="W36" s="71">
        <v>495</v>
      </c>
      <c r="X36" s="71">
        <v>2151</v>
      </c>
      <c r="Y36" s="71">
        <v>4379</v>
      </c>
      <c r="Z36" s="71">
        <v>5648</v>
      </c>
      <c r="AA36" s="71">
        <v>4321</v>
      </c>
      <c r="AB36" s="71">
        <v>11582</v>
      </c>
      <c r="AC36" s="71">
        <v>952617</v>
      </c>
      <c r="AD36" s="71">
        <v>1.853892979617271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1822</v>
      </c>
      <c r="B37" s="70">
        <v>416</v>
      </c>
      <c r="C37" s="70">
        <v>8</v>
      </c>
      <c r="D37" s="70">
        <v>25</v>
      </c>
      <c r="E37" s="70">
        <v>2011</v>
      </c>
      <c r="F37" s="70" t="s">
        <v>178</v>
      </c>
      <c r="G37" s="70" t="s">
        <v>1814</v>
      </c>
      <c r="H37" s="70" t="s">
        <v>1815</v>
      </c>
      <c r="I37" s="148"/>
      <c r="J37" s="71">
        <v>9.887106015246987</v>
      </c>
      <c r="K37" s="71">
        <v>1.2731916942752759</v>
      </c>
      <c r="L37" s="71">
        <v>25.081344021746212</v>
      </c>
      <c r="M37" s="71">
        <v>10.50111069571728</v>
      </c>
      <c r="N37" s="71">
        <v>13.368154501825011</v>
      </c>
      <c r="O37" s="71">
        <v>11.134942276401819</v>
      </c>
      <c r="P37" s="71">
        <v>21.515894245663986</v>
      </c>
      <c r="Q37" s="71">
        <v>0.80401836794436399</v>
      </c>
      <c r="R37" s="71">
        <v>5.4933197356218066</v>
      </c>
      <c r="S37" s="71">
        <v>1.3717394900433431</v>
      </c>
      <c r="T37" s="72"/>
      <c r="U37" s="71">
        <v>1216267</v>
      </c>
      <c r="V37" s="71">
        <v>420</v>
      </c>
      <c r="W37" s="71">
        <v>495</v>
      </c>
      <c r="X37" s="71">
        <v>2151</v>
      </c>
      <c r="Y37" s="71">
        <v>4392</v>
      </c>
      <c r="Z37" s="71">
        <v>5778</v>
      </c>
      <c r="AA37" s="71">
        <v>4348</v>
      </c>
      <c r="AB37" s="71">
        <v>11457</v>
      </c>
      <c r="AC37" s="71">
        <v>957704</v>
      </c>
      <c r="AD37" s="71">
        <v>1.3717394900433431</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1823</v>
      </c>
      <c r="B38" s="70">
        <v>417</v>
      </c>
      <c r="C38" s="70">
        <v>9</v>
      </c>
      <c r="D38" s="70">
        <v>25</v>
      </c>
      <c r="E38" s="70">
        <v>2012</v>
      </c>
      <c r="F38" s="70" t="s">
        <v>179</v>
      </c>
      <c r="G38" s="70" t="s">
        <v>1814</v>
      </c>
      <c r="H38" s="70" t="s">
        <v>1815</v>
      </c>
      <c r="I38" s="148"/>
      <c r="J38" s="71">
        <v>0</v>
      </c>
      <c r="K38" s="71">
        <v>1.303922165796304</v>
      </c>
      <c r="L38" s="71">
        <v>25.4175067638207</v>
      </c>
      <c r="M38" s="71">
        <v>11.746188181035491</v>
      </c>
      <c r="N38" s="71">
        <v>14.001805197149331</v>
      </c>
      <c r="O38" s="71">
        <v>11.070263260624801</v>
      </c>
      <c r="P38" s="71">
        <v>21.608449346309644</v>
      </c>
      <c r="Q38" s="71">
        <v>0.86714509669427697</v>
      </c>
      <c r="R38" s="71">
        <v>7.7507499649672811</v>
      </c>
      <c r="S38" s="71">
        <v>1.2684547587091981</v>
      </c>
      <c r="T38" s="72"/>
      <c r="U38" s="71">
        <v>0</v>
      </c>
      <c r="V38" s="71">
        <v>420</v>
      </c>
      <c r="W38" s="71">
        <v>495</v>
      </c>
      <c r="X38" s="71">
        <v>2151</v>
      </c>
      <c r="Y38" s="71">
        <v>4463</v>
      </c>
      <c r="Z38" s="71">
        <v>5790</v>
      </c>
      <c r="AA38" s="71">
        <v>4342</v>
      </c>
      <c r="AB38" s="71">
        <v>11373</v>
      </c>
      <c r="AC38" s="71">
        <v>1316265</v>
      </c>
      <c r="AD38" s="71">
        <v>1.2684547587091981</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1824</v>
      </c>
      <c r="B39" s="70">
        <v>418</v>
      </c>
      <c r="C39" s="70">
        <v>10</v>
      </c>
      <c r="D39" s="70">
        <v>25</v>
      </c>
      <c r="E39" s="70">
        <v>2013</v>
      </c>
      <c r="F39" s="70" t="s">
        <v>180</v>
      </c>
      <c r="G39" s="70" t="s">
        <v>1814</v>
      </c>
      <c r="H39" s="70" t="s">
        <v>1815</v>
      </c>
      <c r="I39" s="148"/>
      <c r="J39" s="71">
        <v>12.816180871895799</v>
      </c>
      <c r="K39" s="71">
        <v>1.148176807175509</v>
      </c>
      <c r="L39" s="71">
        <v>23.264219563887959</v>
      </c>
      <c r="M39" s="71">
        <v>11.76524393644212</v>
      </c>
      <c r="N39" s="71">
        <v>14.982256103452629</v>
      </c>
      <c r="O39" s="71">
        <v>10.802108817942042</v>
      </c>
      <c r="P39" s="71">
        <v>21.430111216316647</v>
      </c>
      <c r="Q39" s="71">
        <v>0.86923694160814202</v>
      </c>
      <c r="R39" s="71">
        <v>5.8139197586367004</v>
      </c>
      <c r="S39" s="71">
        <v>1.490743255238655</v>
      </c>
      <c r="T39" s="72"/>
      <c r="U39" s="71">
        <v>1375383</v>
      </c>
      <c r="V39" s="71">
        <v>420</v>
      </c>
      <c r="W39" s="71">
        <v>495</v>
      </c>
      <c r="X39" s="71">
        <v>2151</v>
      </c>
      <c r="Y39" s="71">
        <v>4450</v>
      </c>
      <c r="Z39" s="71">
        <v>5902</v>
      </c>
      <c r="AA39" s="71">
        <v>4290</v>
      </c>
      <c r="AB39" s="71">
        <v>11237</v>
      </c>
      <c r="AC39" s="71">
        <v>963784</v>
      </c>
      <c r="AD39" s="71">
        <v>1.490743255238655</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1825</v>
      </c>
      <c r="B40" s="70">
        <v>419</v>
      </c>
      <c r="C40" s="70">
        <v>11</v>
      </c>
      <c r="D40" s="70">
        <v>25</v>
      </c>
      <c r="E40" s="70">
        <v>2014</v>
      </c>
      <c r="F40" s="70" t="s">
        <v>181</v>
      </c>
      <c r="G40" s="70" t="s">
        <v>1814</v>
      </c>
      <c r="H40" s="70" t="s">
        <v>1815</v>
      </c>
      <c r="I40" s="148"/>
      <c r="J40" s="71">
        <v>11.641180552954779</v>
      </c>
      <c r="K40" s="71">
        <v>1.2274275136147581</v>
      </c>
      <c r="L40" s="71">
        <v>21.443009568549311</v>
      </c>
      <c r="M40" s="71">
        <v>10.04225363465132</v>
      </c>
      <c r="N40" s="71">
        <v>14.420873750903629</v>
      </c>
      <c r="O40" s="71">
        <v>10.270147374377604</v>
      </c>
      <c r="P40" s="71">
        <v>21.320563182839848</v>
      </c>
      <c r="Q40" s="71">
        <v>0.82344219819015096</v>
      </c>
      <c r="R40" s="71">
        <v>5.7800668832132134</v>
      </c>
      <c r="S40" s="71">
        <v>1.3245607605744669</v>
      </c>
      <c r="T40" s="72"/>
      <c r="U40" s="71">
        <v>1450485</v>
      </c>
      <c r="V40" s="71">
        <v>392</v>
      </c>
      <c r="W40" s="71">
        <v>459</v>
      </c>
      <c r="X40" s="71">
        <v>1978</v>
      </c>
      <c r="Y40" s="71">
        <v>4469</v>
      </c>
      <c r="Z40" s="71">
        <v>5910</v>
      </c>
      <c r="AA40" s="71">
        <v>4246</v>
      </c>
      <c r="AB40" s="71">
        <v>11095</v>
      </c>
      <c r="AC40" s="71">
        <v>961185</v>
      </c>
      <c r="AD40" s="71">
        <v>1.3245607605744669</v>
      </c>
      <c r="AE40" s="72"/>
      <c r="AF40" s="71"/>
      <c r="AG40" s="71"/>
      <c r="AH40" s="71"/>
      <c r="AI40" s="71"/>
      <c r="AJ40" s="71"/>
      <c r="AK40" s="71"/>
      <c r="AL40" s="71"/>
      <c r="AM40" s="71"/>
      <c r="AN40" s="71"/>
      <c r="AO40" s="71"/>
      <c r="AP40" s="71"/>
      <c r="AQ40" s="72"/>
      <c r="AR40" s="71">
        <v>300</v>
      </c>
      <c r="AS40" s="71">
        <v>69</v>
      </c>
      <c r="AT40" s="71">
        <v>5</v>
      </c>
      <c r="AU40" s="71">
        <v>0</v>
      </c>
      <c r="AV40" s="71">
        <v>0</v>
      </c>
      <c r="AW40" s="71">
        <v>0</v>
      </c>
      <c r="AX40" s="71"/>
      <c r="AY40" s="72"/>
      <c r="AZ40" s="71">
        <v>1426.902</v>
      </c>
      <c r="BA40" s="71">
        <v>3994</v>
      </c>
      <c r="BB40" s="71">
        <v>58780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1826</v>
      </c>
      <c r="B41" s="70">
        <v>420</v>
      </c>
      <c r="C41" s="70">
        <v>12</v>
      </c>
      <c r="D41" s="70">
        <v>25</v>
      </c>
      <c r="E41" s="70">
        <v>2015</v>
      </c>
      <c r="F41" s="70" t="s">
        <v>182</v>
      </c>
      <c r="G41" s="70" t="s">
        <v>1814</v>
      </c>
      <c r="H41" s="70" t="s">
        <v>1815</v>
      </c>
      <c r="I41" s="148"/>
      <c r="J41" s="71">
        <v>13.61227908743812</v>
      </c>
      <c r="K41" s="71">
        <v>1.0263231360041389</v>
      </c>
      <c r="L41" s="71">
        <v>23.026452747471019</v>
      </c>
      <c r="M41" s="71">
        <v>10.05156437356912</v>
      </c>
      <c r="N41" s="71">
        <v>12.53264879126084</v>
      </c>
      <c r="O41" s="71">
        <v>10.229049853779708</v>
      </c>
      <c r="P41" s="71">
        <v>21.392685931868421</v>
      </c>
      <c r="Q41" s="71">
        <v>0.79367299716989503</v>
      </c>
      <c r="R41" s="71">
        <v>5.4662602642517628</v>
      </c>
      <c r="S41" s="71">
        <v>1.219645653599257</v>
      </c>
      <c r="T41" s="72"/>
      <c r="U41" s="71">
        <v>1949054</v>
      </c>
      <c r="V41" s="71">
        <v>392</v>
      </c>
      <c r="W41" s="71">
        <v>459</v>
      </c>
      <c r="X41" s="71">
        <v>1978</v>
      </c>
      <c r="Y41" s="71">
        <v>4451</v>
      </c>
      <c r="Z41" s="71">
        <v>5943</v>
      </c>
      <c r="AA41" s="71">
        <v>4257</v>
      </c>
      <c r="AB41" s="71">
        <v>10924</v>
      </c>
      <c r="AC41" s="71">
        <v>934368</v>
      </c>
      <c r="AD41" s="71">
        <v>1.219645653599257</v>
      </c>
      <c r="AE41" s="72"/>
      <c r="AF41" s="71">
        <v>18423501.938476451</v>
      </c>
      <c r="AG41" s="71">
        <v>880947.29391544824</v>
      </c>
      <c r="AH41" s="71">
        <v>3850906.201449187</v>
      </c>
      <c r="AI41" s="71">
        <v>12149867.491483411</v>
      </c>
      <c r="AJ41" s="71">
        <v>20128285.267039862</v>
      </c>
      <c r="AK41" s="71">
        <v>0</v>
      </c>
      <c r="AL41" s="71">
        <v>0</v>
      </c>
      <c r="AM41" s="71">
        <v>1497088.375543491</v>
      </c>
      <c r="AN41" s="71">
        <v>0</v>
      </c>
      <c r="AO41" s="71">
        <v>0</v>
      </c>
      <c r="AP41" s="71">
        <v>56930596.567907855</v>
      </c>
      <c r="AQ41" s="72"/>
      <c r="AR41" s="71">
        <v>328</v>
      </c>
      <c r="AS41" s="71">
        <v>77</v>
      </c>
      <c r="AT41" s="71">
        <v>5</v>
      </c>
      <c r="AU41" s="71">
        <v>0</v>
      </c>
      <c r="AV41" s="71">
        <v>0</v>
      </c>
      <c r="AW41" s="71">
        <v>0</v>
      </c>
      <c r="AX41" s="71"/>
      <c r="AY41" s="72"/>
      <c r="AZ41" s="71">
        <v>1607.3019999999999</v>
      </c>
      <c r="BA41" s="71">
        <v>6277.7</v>
      </c>
      <c r="BB41" s="71">
        <v>58780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1827</v>
      </c>
      <c r="B42" s="70">
        <v>421</v>
      </c>
      <c r="C42" s="70">
        <v>13</v>
      </c>
      <c r="D42" s="70">
        <v>25</v>
      </c>
      <c r="E42" s="70">
        <v>2016</v>
      </c>
      <c r="F42" s="70" t="s">
        <v>155</v>
      </c>
      <c r="G42" s="70" t="s">
        <v>1814</v>
      </c>
      <c r="H42" s="70" t="s">
        <v>1815</v>
      </c>
      <c r="I42" s="148"/>
      <c r="J42" s="71">
        <v>12.642422071054979</v>
      </c>
      <c r="K42" s="71">
        <v>0.99284170818915463</v>
      </c>
      <c r="L42" s="71">
        <v>20.328567637190226</v>
      </c>
      <c r="M42" s="71">
        <v>7.8116132121197532</v>
      </c>
      <c r="N42" s="71">
        <v>11.572579328326329</v>
      </c>
      <c r="O42" s="71">
        <v>10.188147873099577</v>
      </c>
      <c r="P42" s="71">
        <v>21.023689808680729</v>
      </c>
      <c r="Q42" s="71">
        <v>0.76233147659914657</v>
      </c>
      <c r="R42" s="71">
        <v>5.4746255315904753</v>
      </c>
      <c r="S42" s="71">
        <v>1.2909454483952361</v>
      </c>
      <c r="T42" s="72"/>
      <c r="U42" s="71">
        <v>1940322</v>
      </c>
      <c r="V42" s="71">
        <v>392</v>
      </c>
      <c r="W42" s="71">
        <v>459</v>
      </c>
      <c r="X42" s="71">
        <v>1978</v>
      </c>
      <c r="Y42" s="71">
        <v>4471</v>
      </c>
      <c r="Z42" s="71">
        <v>5992</v>
      </c>
      <c r="AA42" s="71">
        <v>4327</v>
      </c>
      <c r="AB42" s="71">
        <v>10793</v>
      </c>
      <c r="AC42" s="71">
        <v>935012.15142846585</v>
      </c>
      <c r="AD42" s="71">
        <v>1.2909454483952361</v>
      </c>
      <c r="AE42" s="72"/>
      <c r="AF42" s="71">
        <v>17644051.343489271</v>
      </c>
      <c r="AG42" s="71">
        <v>848943.60903364804</v>
      </c>
      <c r="AH42" s="71">
        <v>3245296.2212352669</v>
      </c>
      <c r="AI42" s="71">
        <v>12228741.04749283</v>
      </c>
      <c r="AJ42" s="71">
        <v>19076379.146991011</v>
      </c>
      <c r="AK42" s="71">
        <v>0</v>
      </c>
      <c r="AL42" s="71">
        <v>0</v>
      </c>
      <c r="AM42" s="71">
        <v>1480284.5181227881</v>
      </c>
      <c r="AN42" s="71">
        <v>0</v>
      </c>
      <c r="AO42" s="71">
        <v>0</v>
      </c>
      <c r="AP42" s="71">
        <v>54523695.88636481</v>
      </c>
      <c r="AQ42" s="72"/>
      <c r="AR42" s="71">
        <v>371</v>
      </c>
      <c r="AS42" s="71">
        <v>108</v>
      </c>
      <c r="AT42" s="71">
        <v>5</v>
      </c>
      <c r="AU42" s="71">
        <v>0</v>
      </c>
      <c r="AV42" s="71">
        <v>0</v>
      </c>
      <c r="AW42" s="71">
        <v>0</v>
      </c>
      <c r="AX42" s="71"/>
      <c r="AY42" s="72"/>
      <c r="AZ42" s="71">
        <v>1898.712</v>
      </c>
      <c r="BA42" s="71">
        <v>7572.9</v>
      </c>
      <c r="BB42" s="71">
        <v>58780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1828</v>
      </c>
      <c r="B43" s="70">
        <v>422</v>
      </c>
      <c r="C43" s="70">
        <v>14</v>
      </c>
      <c r="D43" s="70">
        <v>25</v>
      </c>
      <c r="E43" s="70">
        <v>2017</v>
      </c>
      <c r="F43" s="70" t="s">
        <v>156</v>
      </c>
      <c r="G43" s="70" t="s">
        <v>1814</v>
      </c>
      <c r="H43" s="70" t="s">
        <v>1815</v>
      </c>
      <c r="I43" s="148"/>
      <c r="J43" s="71">
        <v>6.8891535827687527</v>
      </c>
      <c r="K43" s="71">
        <v>1.0300736902634442</v>
      </c>
      <c r="L43" s="71">
        <v>18.548760191725115</v>
      </c>
      <c r="M43" s="71">
        <v>7.0752953435098673</v>
      </c>
      <c r="N43" s="71">
        <v>11.956257862383909</v>
      </c>
      <c r="O43" s="71">
        <v>10.103856378160856</v>
      </c>
      <c r="P43" s="71">
        <v>20.996727001674163</v>
      </c>
      <c r="Q43" s="71">
        <v>0.72598985673114902</v>
      </c>
      <c r="R43" s="71">
        <v>5.3744197635333348</v>
      </c>
      <c r="S43" s="71">
        <v>1.0384622739413161</v>
      </c>
      <c r="T43" s="72"/>
      <c r="U43" s="71">
        <v>1219069</v>
      </c>
      <c r="V43" s="71">
        <v>392</v>
      </c>
      <c r="W43" s="71">
        <v>459</v>
      </c>
      <c r="X43" s="71">
        <v>1978</v>
      </c>
      <c r="Y43" s="71">
        <v>4479</v>
      </c>
      <c r="Z43" s="71">
        <v>6041</v>
      </c>
      <c r="AA43" s="71">
        <v>4349</v>
      </c>
      <c r="AB43" s="71">
        <v>10629</v>
      </c>
      <c r="AC43" s="71">
        <v>936110.99999999965</v>
      </c>
      <c r="AD43" s="71">
        <v>1.0384622739413161</v>
      </c>
      <c r="AE43" s="72"/>
      <c r="AF43" s="71">
        <v>10312645.40992845</v>
      </c>
      <c r="AG43" s="71">
        <v>882798.51558454731</v>
      </c>
      <c r="AH43" s="71">
        <v>3816851.8554854952</v>
      </c>
      <c r="AI43" s="71">
        <v>11686592.49736876</v>
      </c>
      <c r="AJ43" s="71">
        <v>21975775.75375263</v>
      </c>
      <c r="AK43" s="71">
        <v>0</v>
      </c>
      <c r="AL43" s="71">
        <v>0</v>
      </c>
      <c r="AM43" s="71">
        <v>1460072.5906426359</v>
      </c>
      <c r="AN43" s="71">
        <v>0</v>
      </c>
      <c r="AO43" s="71">
        <v>0</v>
      </c>
      <c r="AP43" s="71">
        <v>50134736.622762524</v>
      </c>
      <c r="AQ43" s="72"/>
      <c r="AR43" s="71">
        <v>383</v>
      </c>
      <c r="AS43" s="71">
        <v>115</v>
      </c>
      <c r="AT43" s="71">
        <v>5</v>
      </c>
      <c r="AU43" s="71">
        <v>0</v>
      </c>
      <c r="AV43" s="71">
        <v>0</v>
      </c>
      <c r="AW43" s="71">
        <v>0</v>
      </c>
      <c r="AX43" s="71"/>
      <c r="AY43" s="72"/>
      <c r="AZ43" s="71">
        <v>1980.692</v>
      </c>
      <c r="BA43" s="71">
        <v>13632.2</v>
      </c>
      <c r="BB43" s="71">
        <v>58780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1829</v>
      </c>
      <c r="B44" s="70">
        <v>423</v>
      </c>
      <c r="C44" s="70">
        <v>15</v>
      </c>
      <c r="D44" s="70">
        <v>25</v>
      </c>
      <c r="E44" s="70">
        <v>2018</v>
      </c>
      <c r="F44" s="70" t="s">
        <v>183</v>
      </c>
      <c r="G44" s="70" t="s">
        <v>1814</v>
      </c>
      <c r="H44" s="70" t="s">
        <v>1815</v>
      </c>
      <c r="I44" s="148"/>
      <c r="J44" s="71">
        <v>5.5763459316528667</v>
      </c>
      <c r="K44" s="71">
        <v>0.89449823769027981</v>
      </c>
      <c r="L44" s="71">
        <v>16.492346212006744</v>
      </c>
      <c r="M44" s="71">
        <v>6.3249754446797812</v>
      </c>
      <c r="N44" s="71">
        <v>8.4847324078842519</v>
      </c>
      <c r="O44" s="71">
        <v>9.9599784254674812</v>
      </c>
      <c r="P44" s="71">
        <v>20.673003353339865</v>
      </c>
      <c r="Q44" s="71">
        <v>0.66733679466011697</v>
      </c>
      <c r="R44" s="71">
        <v>5.3761820419043858</v>
      </c>
      <c r="S44" s="71">
        <v>0.96471327755975611</v>
      </c>
      <c r="T44" s="72"/>
      <c r="U44" s="71">
        <v>1149286</v>
      </c>
      <c r="V44" s="71">
        <v>392</v>
      </c>
      <c r="W44" s="71">
        <v>459</v>
      </c>
      <c r="X44" s="71">
        <v>1978</v>
      </c>
      <c r="Y44" s="71">
        <v>4499</v>
      </c>
      <c r="Z44" s="71">
        <v>6069</v>
      </c>
      <c r="AA44" s="71">
        <v>4325</v>
      </c>
      <c r="AB44" s="71">
        <v>10529</v>
      </c>
      <c r="AC44" s="71">
        <v>932748</v>
      </c>
      <c r="AD44" s="71">
        <v>0.96471327755975611</v>
      </c>
      <c r="AE44" s="72"/>
      <c r="AF44" s="71">
        <v>9911055.3408416994</v>
      </c>
      <c r="AG44" s="71">
        <v>809314.46686655015</v>
      </c>
      <c r="AH44" s="71">
        <v>3387619.2021535439</v>
      </c>
      <c r="AI44" s="71">
        <v>11185225.988400809</v>
      </c>
      <c r="AJ44" s="71">
        <v>20275043.47433731</v>
      </c>
      <c r="AK44" s="71">
        <v>0</v>
      </c>
      <c r="AL44" s="71">
        <v>0</v>
      </c>
      <c r="AM44" s="71">
        <v>1449328.5446829509</v>
      </c>
      <c r="AN44" s="71">
        <v>0</v>
      </c>
      <c r="AO44" s="71">
        <v>0</v>
      </c>
      <c r="AP44" s="71">
        <v>47017587.017282858</v>
      </c>
      <c r="AQ44" s="72"/>
      <c r="AR44" s="71">
        <v>397</v>
      </c>
      <c r="AS44" s="71">
        <v>128</v>
      </c>
      <c r="AT44" s="71">
        <v>9</v>
      </c>
      <c r="AU44" s="71">
        <v>0</v>
      </c>
      <c r="AV44" s="71">
        <v>0</v>
      </c>
      <c r="AW44" s="71">
        <v>0</v>
      </c>
      <c r="AX44" s="71"/>
      <c r="AY44" s="72"/>
      <c r="AZ44" s="71">
        <v>2064.0720000000001</v>
      </c>
      <c r="BA44" s="71">
        <v>15869</v>
      </c>
      <c r="BB44" s="71">
        <v>58859</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1830</v>
      </c>
      <c r="B45" s="70">
        <v>424</v>
      </c>
      <c r="C45" s="70">
        <v>16</v>
      </c>
      <c r="D45" s="70">
        <v>25</v>
      </c>
      <c r="E45" s="70">
        <v>2019</v>
      </c>
      <c r="F45" s="70" t="s">
        <v>158</v>
      </c>
      <c r="G45" s="1064" t="s">
        <v>1814</v>
      </c>
      <c r="H45" s="70" t="s">
        <v>1815</v>
      </c>
      <c r="I45" s="148"/>
      <c r="J45" s="71">
        <v>6.2673704737240152</v>
      </c>
      <c r="K45" s="71">
        <v>0.85475045244472148</v>
      </c>
      <c r="L45" s="71">
        <v>16.845131181361925</v>
      </c>
      <c r="M45" s="71">
        <v>6.8294677277877156</v>
      </c>
      <c r="N45" s="71">
        <v>9.3442283906789321</v>
      </c>
      <c r="O45" s="71">
        <v>9.7082258927228384</v>
      </c>
      <c r="P45" s="71">
        <v>20.130598947867917</v>
      </c>
      <c r="Q45" s="71">
        <v>0.64092234018371796</v>
      </c>
      <c r="R45" s="71">
        <v>5.2599150046386027</v>
      </c>
      <c r="S45" s="71">
        <v>0.93559825948785558</v>
      </c>
      <c r="T45" s="72"/>
      <c r="U45" s="71">
        <v>1213544</v>
      </c>
      <c r="V45" s="71">
        <v>392</v>
      </c>
      <c r="W45" s="71">
        <v>459</v>
      </c>
      <c r="X45" s="71">
        <v>1978</v>
      </c>
      <c r="Y45" s="71">
        <v>4501</v>
      </c>
      <c r="Z45" s="71">
        <v>6078</v>
      </c>
      <c r="AA45" s="71">
        <v>4180</v>
      </c>
      <c r="AB45" s="71">
        <v>10386</v>
      </c>
      <c r="AC45" s="71">
        <v>927523</v>
      </c>
      <c r="AD45" s="71">
        <v>0.93559825948785558</v>
      </c>
      <c r="AE45" s="72"/>
      <c r="AF45" s="71">
        <v>10872838.22203711</v>
      </c>
      <c r="AG45" s="71">
        <v>789119.16640714556</v>
      </c>
      <c r="AH45" s="71">
        <v>3918437.0463829739</v>
      </c>
      <c r="AI45" s="71">
        <v>11300442.33730893</v>
      </c>
      <c r="AJ45" s="71">
        <v>21492283.008950438</v>
      </c>
      <c r="AK45" s="71">
        <v>0</v>
      </c>
      <c r="AL45" s="71">
        <v>0</v>
      </c>
      <c r="AM45" s="71">
        <v>1414495.0142338604</v>
      </c>
      <c r="AN45" s="71">
        <v>0</v>
      </c>
      <c r="AO45" s="71">
        <v>0</v>
      </c>
      <c r="AP45" s="71">
        <v>49787614.795320451</v>
      </c>
      <c r="AQ45" s="72"/>
      <c r="AR45" s="71">
        <v>415</v>
      </c>
      <c r="AS45" s="71">
        <v>132</v>
      </c>
      <c r="AT45" s="71">
        <v>11</v>
      </c>
      <c r="AU45" s="71">
        <v>0</v>
      </c>
      <c r="AV45" s="71">
        <v>0</v>
      </c>
      <c r="AW45" s="71">
        <v>0</v>
      </c>
      <c r="AX45" s="71"/>
      <c r="AY45" s="72"/>
      <c r="AZ45" s="71">
        <v>2160.650000000001</v>
      </c>
      <c r="BA45" s="71">
        <v>17187.900000000001</v>
      </c>
      <c r="BB45" s="71">
        <v>58898.8</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1831</v>
      </c>
      <c r="B46" s="70">
        <v>425</v>
      </c>
      <c r="C46" s="70">
        <v>17</v>
      </c>
      <c r="D46" s="70">
        <v>25</v>
      </c>
      <c r="E46" s="70">
        <v>2020</v>
      </c>
      <c r="F46" s="70" t="s">
        <v>159</v>
      </c>
      <c r="G46" s="1064" t="s">
        <v>1814</v>
      </c>
      <c r="H46" s="70" t="s">
        <v>1815</v>
      </c>
      <c r="I46" s="148"/>
      <c r="J46" s="71">
        <v>6.6863592387547248</v>
      </c>
      <c r="K46" s="71">
        <v>0.95633801565977361</v>
      </c>
      <c r="L46" s="71">
        <v>24.343052899385366</v>
      </c>
      <c r="M46" s="71">
        <v>7.5014807903147531</v>
      </c>
      <c r="N46" s="71">
        <v>9.0908907142538791</v>
      </c>
      <c r="O46" s="71">
        <v>8.5253705788545577</v>
      </c>
      <c r="P46" s="71">
        <v>19.134242223708689</v>
      </c>
      <c r="Q46" s="71">
        <v>0.60251963241356199</v>
      </c>
      <c r="R46" s="71">
        <v>5.225848816339254</v>
      </c>
      <c r="S46" s="71">
        <v>1.081938146501781</v>
      </c>
      <c r="T46" s="72"/>
      <c r="U46" s="71">
        <v>1326858</v>
      </c>
      <c r="V46" s="71">
        <v>389</v>
      </c>
      <c r="W46" s="71">
        <v>579</v>
      </c>
      <c r="X46" s="71">
        <v>2221</v>
      </c>
      <c r="Y46" s="71">
        <v>4488</v>
      </c>
      <c r="Z46" s="71">
        <v>6092</v>
      </c>
      <c r="AA46" s="71">
        <v>4223</v>
      </c>
      <c r="AB46" s="71">
        <v>10219</v>
      </c>
      <c r="AC46" s="71">
        <v>926384.99999999988</v>
      </c>
      <c r="AD46" s="71">
        <v>1.081938146501781</v>
      </c>
      <c r="AE46" s="72"/>
      <c r="AF46" s="71">
        <v>11215956.584540499</v>
      </c>
      <c r="AG46" s="71">
        <v>820558.64572145476</v>
      </c>
      <c r="AH46" s="71">
        <v>6560441.2797821146</v>
      </c>
      <c r="AI46" s="71">
        <v>11956586.856258698</v>
      </c>
      <c r="AJ46" s="71">
        <v>19737813.491513781</v>
      </c>
      <c r="AK46" s="71"/>
      <c r="AL46" s="71"/>
      <c r="AM46" s="71">
        <v>1333693.0354580143</v>
      </c>
      <c r="AN46" s="71"/>
      <c r="AO46" s="71"/>
      <c r="AP46" s="71">
        <v>51625049.893274561</v>
      </c>
      <c r="AQ46" s="72"/>
      <c r="AR46" s="71">
        <v>427</v>
      </c>
      <c r="AS46" s="71">
        <v>133</v>
      </c>
      <c r="AT46" s="71">
        <v>11</v>
      </c>
      <c r="AU46" s="71">
        <v>0</v>
      </c>
      <c r="AV46" s="71">
        <v>0</v>
      </c>
      <c r="AW46" s="71">
        <v>0</v>
      </c>
      <c r="AX46" s="71"/>
      <c r="AY46" s="72"/>
      <c r="AZ46" s="71">
        <v>2254.6400000000008</v>
      </c>
      <c r="BA46" s="71">
        <v>18787.900000000009</v>
      </c>
      <c r="BB46" s="71">
        <v>58898.8</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1832</v>
      </c>
      <c r="B47" s="70">
        <v>425</v>
      </c>
      <c r="C47" s="70">
        <v>18</v>
      </c>
      <c r="D47" s="70">
        <v>25</v>
      </c>
      <c r="E47" s="70">
        <v>2021</v>
      </c>
      <c r="F47" s="70" t="s">
        <v>160</v>
      </c>
      <c r="G47" s="70" t="s">
        <v>1814</v>
      </c>
      <c r="H47" s="70" t="s">
        <v>1815</v>
      </c>
      <c r="I47" s="148"/>
      <c r="J47" s="71">
        <v>5.4492197359575938</v>
      </c>
      <c r="K47" s="71">
        <v>0.97050882254902138</v>
      </c>
      <c r="L47" s="71">
        <v>21.303546634117691</v>
      </c>
      <c r="M47" s="71">
        <v>7.0725779844621828</v>
      </c>
      <c r="N47" s="71">
        <v>8.168339357349188</v>
      </c>
      <c r="O47" s="71">
        <v>8.2866501632089093</v>
      </c>
      <c r="P47" s="71">
        <v>19.68303954329598</v>
      </c>
      <c r="Q47" s="71">
        <v>0.58486365480011704</v>
      </c>
      <c r="R47" s="71">
        <v>5.3821813899326774</v>
      </c>
      <c r="S47" s="71">
        <v>0.80039638653641199</v>
      </c>
      <c r="T47" s="72"/>
      <c r="U47" s="71">
        <v>1403836</v>
      </c>
      <c r="V47" s="71">
        <v>389</v>
      </c>
      <c r="W47" s="71">
        <v>579</v>
      </c>
      <c r="X47" s="71">
        <v>2221</v>
      </c>
      <c r="Y47" s="71">
        <v>4438</v>
      </c>
      <c r="Z47" s="71">
        <v>6097</v>
      </c>
      <c r="AA47" s="71">
        <v>4236</v>
      </c>
      <c r="AB47" s="71">
        <v>10017</v>
      </c>
      <c r="AC47" s="71">
        <v>925586.99999999988</v>
      </c>
      <c r="AD47" s="71">
        <v>0.80039638653641199</v>
      </c>
      <c r="AE47" s="72"/>
      <c r="AF47" s="71">
        <v>10444471.271836257</v>
      </c>
      <c r="AG47" s="71">
        <v>832445.33715992887</v>
      </c>
      <c r="AH47" s="71">
        <v>6053560.2200093865</v>
      </c>
      <c r="AI47" s="71">
        <v>13444426.146187374</v>
      </c>
      <c r="AJ47" s="71">
        <v>21119082.751671791</v>
      </c>
      <c r="AK47" s="71">
        <v>0</v>
      </c>
      <c r="AL47" s="71">
        <v>0</v>
      </c>
      <c r="AM47" s="71">
        <v>1314870.3641707618</v>
      </c>
      <c r="AN47" s="71">
        <v>0</v>
      </c>
      <c r="AO47" s="71">
        <v>0</v>
      </c>
      <c r="AP47" s="71">
        <v>53208856.0910355</v>
      </c>
      <c r="AQ47" s="72"/>
      <c r="AR47" s="71">
        <v>436</v>
      </c>
      <c r="AS47" s="71">
        <v>135</v>
      </c>
      <c r="AT47" s="71">
        <v>11</v>
      </c>
      <c r="AU47" s="71">
        <v>0</v>
      </c>
      <c r="AV47" s="71">
        <v>0</v>
      </c>
      <c r="AW47" s="71">
        <v>0</v>
      </c>
      <c r="AX47" s="71"/>
      <c r="AY47" s="72"/>
      <c r="AZ47" s="71">
        <v>2316.7700000000009</v>
      </c>
      <c r="BA47" s="71">
        <v>18876.400000000009</v>
      </c>
      <c r="BB47" s="71">
        <v>58898.8</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1833</v>
      </c>
      <c r="B48" s="70">
        <v>425</v>
      </c>
      <c r="C48" s="70">
        <v>19</v>
      </c>
      <c r="D48" s="70">
        <v>25</v>
      </c>
      <c r="E48" s="70">
        <v>2022</v>
      </c>
      <c r="F48" s="70" t="s">
        <v>161</v>
      </c>
      <c r="G48" s="70" t="s">
        <v>1814</v>
      </c>
      <c r="H48" s="70" t="s">
        <v>1815</v>
      </c>
      <c r="I48" s="148"/>
      <c r="J48" s="71">
        <v>6.3409694172972104</v>
      </c>
      <c r="K48" s="71">
        <v>0.89713730007671921</v>
      </c>
      <c r="L48" s="71">
        <v>21.088839629884134</v>
      </c>
      <c r="M48" s="71">
        <v>7.7227602411987251</v>
      </c>
      <c r="N48" s="71">
        <v>10.958484571969363</v>
      </c>
      <c r="O48" s="71">
        <v>8.6288164489869477</v>
      </c>
      <c r="P48" s="71">
        <v>19.52479366122078</v>
      </c>
      <c r="Q48" s="71">
        <v>0.5774542851519896</v>
      </c>
      <c r="R48" s="71">
        <v>5.2674131718210688</v>
      </c>
      <c r="S48" s="71">
        <v>0.84159737845335969</v>
      </c>
      <c r="T48" s="72"/>
      <c r="U48" s="71">
        <v>1437949</v>
      </c>
      <c r="V48" s="71">
        <v>389</v>
      </c>
      <c r="W48" s="71">
        <v>579</v>
      </c>
      <c r="X48" s="71">
        <v>2221</v>
      </c>
      <c r="Y48" s="71">
        <v>4397</v>
      </c>
      <c r="Z48" s="71">
        <v>6032</v>
      </c>
      <c r="AA48" s="71">
        <v>4266</v>
      </c>
      <c r="AB48" s="71">
        <v>9809</v>
      </c>
      <c r="AC48" s="71">
        <v>917226.99999999988</v>
      </c>
      <c r="AD48" s="71">
        <v>0.84159737845335969</v>
      </c>
      <c r="AE48" s="72"/>
      <c r="AF48" s="71">
        <v>9784574.6976140495</v>
      </c>
      <c r="AG48" s="71">
        <v>667583.15890234592</v>
      </c>
      <c r="AH48" s="71">
        <v>6722895.0583702251</v>
      </c>
      <c r="AI48" s="71">
        <v>12240622.108166391</v>
      </c>
      <c r="AJ48" s="71">
        <v>21524161.259731021</v>
      </c>
      <c r="AK48" s="71">
        <v>0</v>
      </c>
      <c r="AL48" s="71">
        <v>0</v>
      </c>
      <c r="AM48" s="71">
        <v>1266609.6308393965</v>
      </c>
      <c r="AN48" s="71">
        <v>0</v>
      </c>
      <c r="AO48" s="71">
        <v>0</v>
      </c>
      <c r="AP48" s="71">
        <v>52206445.91362343</v>
      </c>
      <c r="AQ48" s="72"/>
      <c r="AR48" s="71">
        <v>455</v>
      </c>
      <c r="AS48" s="71">
        <v>140</v>
      </c>
      <c r="AT48" s="71">
        <v>11</v>
      </c>
      <c r="AU48" s="71">
        <v>0</v>
      </c>
      <c r="AV48" s="71">
        <v>0</v>
      </c>
      <c r="AW48" s="71">
        <v>0</v>
      </c>
      <c r="AX48" s="71"/>
      <c r="AY48" s="72"/>
      <c r="AZ48" s="71">
        <v>2474.3700000000022</v>
      </c>
      <c r="BA48" s="71">
        <v>18943.900000000012</v>
      </c>
      <c r="BB48" s="71">
        <v>58898.8</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1834</v>
      </c>
      <c r="B49" s="70">
        <v>425</v>
      </c>
      <c r="C49" s="70">
        <v>20</v>
      </c>
      <c r="D49" s="70">
        <v>25</v>
      </c>
      <c r="E49" s="70">
        <v>2023</v>
      </c>
      <c r="F49" s="70" t="s">
        <v>1539</v>
      </c>
      <c r="G49" s="70" t="s">
        <v>1814</v>
      </c>
      <c r="H49" s="70" t="s">
        <v>1815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480</v>
      </c>
      <c r="AS49" s="71">
        <v>142</v>
      </c>
      <c r="AT49" s="71">
        <v>11</v>
      </c>
      <c r="AU49" s="71">
        <v>0</v>
      </c>
      <c r="AV49" s="71">
        <v>0</v>
      </c>
      <c r="AW49" s="71">
        <v>0</v>
      </c>
      <c r="AX49" s="71"/>
      <c r="AY49" s="72"/>
      <c r="AZ49" s="71">
        <v>2623.430000000003</v>
      </c>
      <c r="BA49" s="71">
        <v>19042.400000000012</v>
      </c>
      <c r="BB49" s="71">
        <v>58898.8</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1835</v>
      </c>
      <c r="B50" s="70">
        <v>425</v>
      </c>
      <c r="C50" s="70">
        <v>21</v>
      </c>
      <c r="D50" s="70">
        <v>25</v>
      </c>
      <c r="E50" s="70">
        <v>2024</v>
      </c>
      <c r="F50" s="70" t="s">
        <v>1554</v>
      </c>
      <c r="G50" s="70" t="s">
        <v>1814</v>
      </c>
      <c r="H50" s="70" t="s">
        <v>1815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1836</v>
      </c>
      <c r="B51" s="70">
        <v>324</v>
      </c>
      <c r="C51" s="70">
        <v>1</v>
      </c>
      <c r="D51" s="70">
        <v>20</v>
      </c>
      <c r="E51" s="70">
        <v>1990</v>
      </c>
      <c r="F51" s="70" t="s">
        <v>787</v>
      </c>
      <c r="G51" s="70" t="s">
        <v>1837</v>
      </c>
      <c r="H51" s="70" t="s">
        <v>1838</v>
      </c>
      <c r="I51" s="148"/>
      <c r="J51" s="71">
        <v>17.88763758779195</v>
      </c>
      <c r="K51" s="71">
        <v>1.5918751585409181</v>
      </c>
      <c r="L51" s="71">
        <v>12.45981623275258</v>
      </c>
      <c r="M51" s="71">
        <v>6.3840000862122261</v>
      </c>
      <c r="N51" s="71">
        <v>14.22609163680505</v>
      </c>
      <c r="O51" s="71">
        <v>9.6204412862688482</v>
      </c>
      <c r="P51" s="71">
        <v>15.26289407893811</v>
      </c>
      <c r="Q51" s="71">
        <v>0.85017757302146202</v>
      </c>
      <c r="R51" s="71">
        <v>0</v>
      </c>
      <c r="S51" s="71">
        <v>0.85711361319110957</v>
      </c>
      <c r="T51" s="72"/>
      <c r="U51" s="71">
        <v>1077923</v>
      </c>
      <c r="V51" s="71">
        <v>571</v>
      </c>
      <c r="W51" s="71">
        <v>119</v>
      </c>
      <c r="X51" s="71">
        <v>2101</v>
      </c>
      <c r="Y51" s="71">
        <v>3484</v>
      </c>
      <c r="Z51" s="71">
        <v>3957</v>
      </c>
      <c r="AA51" s="71">
        <v>3706</v>
      </c>
      <c r="AB51" s="71">
        <v>13804</v>
      </c>
      <c r="AC51" s="71">
        <v>0</v>
      </c>
      <c r="AD51" s="71">
        <v>0.85711361319110957</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1839</v>
      </c>
      <c r="B52" s="70">
        <v>325</v>
      </c>
      <c r="C52" s="70">
        <v>2</v>
      </c>
      <c r="D52" s="70">
        <v>20</v>
      </c>
      <c r="E52" s="70">
        <v>2005</v>
      </c>
      <c r="F52" s="70" t="s">
        <v>789</v>
      </c>
      <c r="G52" s="70" t="s">
        <v>1837</v>
      </c>
      <c r="H52" s="70" t="s">
        <v>1838</v>
      </c>
      <c r="I52" s="148"/>
      <c r="J52" s="71">
        <v>21.459149831945311</v>
      </c>
      <c r="K52" s="71">
        <v>1.0896298326947049</v>
      </c>
      <c r="L52" s="71">
        <v>14.267581756177689</v>
      </c>
      <c r="M52" s="71">
        <v>7.9968853215308471</v>
      </c>
      <c r="N52" s="71">
        <v>17.068122940501802</v>
      </c>
      <c r="O52" s="71">
        <v>14.89181829742278</v>
      </c>
      <c r="P52" s="71">
        <v>13.65282142431291</v>
      </c>
      <c r="Q52" s="71">
        <v>0.74756376765771104</v>
      </c>
      <c r="R52" s="71">
        <v>0</v>
      </c>
      <c r="S52" s="71">
        <v>0.66049223518564626</v>
      </c>
      <c r="T52" s="72"/>
      <c r="U52" s="71">
        <v>1549108</v>
      </c>
      <c r="V52" s="71">
        <v>464</v>
      </c>
      <c r="W52" s="71">
        <v>84</v>
      </c>
      <c r="X52" s="71">
        <v>1506</v>
      </c>
      <c r="Y52" s="71">
        <v>3595</v>
      </c>
      <c r="Z52" s="71">
        <v>7088</v>
      </c>
      <c r="AA52" s="71">
        <v>2715</v>
      </c>
      <c r="AB52" s="71">
        <v>12689</v>
      </c>
      <c r="AC52" s="71">
        <v>0</v>
      </c>
      <c r="AD52" s="71">
        <v>0.66049223518564626</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1840</v>
      </c>
      <c r="B53" s="70">
        <v>326</v>
      </c>
      <c r="C53" s="70">
        <v>3</v>
      </c>
      <c r="D53" s="70">
        <v>20</v>
      </c>
      <c r="E53" s="70">
        <v>2006</v>
      </c>
      <c r="F53" s="70" t="s">
        <v>790</v>
      </c>
      <c r="G53" s="70" t="s">
        <v>1837</v>
      </c>
      <c r="H53" s="70" t="s">
        <v>1838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1841</v>
      </c>
      <c r="B54" s="70">
        <v>327</v>
      </c>
      <c r="C54" s="70">
        <v>4</v>
      </c>
      <c r="D54" s="70">
        <v>20</v>
      </c>
      <c r="E54" s="70">
        <v>2007</v>
      </c>
      <c r="F54" s="70" t="s">
        <v>791</v>
      </c>
      <c r="G54" s="70" t="s">
        <v>1837</v>
      </c>
      <c r="H54" s="70" t="s">
        <v>1838</v>
      </c>
      <c r="I54" s="148"/>
      <c r="J54" s="71">
        <v>23.658193975190692</v>
      </c>
      <c r="K54" s="71">
        <v>1.253860357171517</v>
      </c>
      <c r="L54" s="71">
        <v>9.9367344321853359</v>
      </c>
      <c r="M54" s="71">
        <v>12.544571189479729</v>
      </c>
      <c r="N54" s="71">
        <v>24.80253008800484</v>
      </c>
      <c r="O54" s="71">
        <v>14.177695292193681</v>
      </c>
      <c r="P54" s="71">
        <v>13.59861325586267</v>
      </c>
      <c r="Q54" s="71">
        <v>0.76162119229413805</v>
      </c>
      <c r="R54" s="71">
        <v>0</v>
      </c>
      <c r="S54" s="71">
        <v>0.69429273380878742</v>
      </c>
      <c r="T54" s="72"/>
      <c r="U54" s="71">
        <v>1481816</v>
      </c>
      <c r="V54" s="71">
        <v>429</v>
      </c>
      <c r="W54" s="71">
        <v>139</v>
      </c>
      <c r="X54" s="71">
        <v>2064</v>
      </c>
      <c r="Y54" s="71">
        <v>3567</v>
      </c>
      <c r="Z54" s="71">
        <v>7015</v>
      </c>
      <c r="AA54" s="71">
        <v>2663</v>
      </c>
      <c r="AB54" s="71">
        <v>12244</v>
      </c>
      <c r="AC54" s="71">
        <v>0</v>
      </c>
      <c r="AD54" s="71">
        <v>0.69429273380878742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1842</v>
      </c>
      <c r="B55" s="70">
        <v>328</v>
      </c>
      <c r="C55" s="70">
        <v>5</v>
      </c>
      <c r="D55" s="70">
        <v>20</v>
      </c>
      <c r="E55" s="70">
        <v>2008</v>
      </c>
      <c r="F55" s="70" t="s">
        <v>792</v>
      </c>
      <c r="G55" s="70" t="s">
        <v>1837</v>
      </c>
      <c r="H55" s="70" t="s">
        <v>1838</v>
      </c>
      <c r="I55" s="148"/>
      <c r="J55" s="71">
        <v>16.151754384511289</v>
      </c>
      <c r="K55" s="71">
        <v>0.87042854121637037</v>
      </c>
      <c r="L55" s="71">
        <v>8.5151204892265167</v>
      </c>
      <c r="M55" s="71">
        <v>12.80589056493084</v>
      </c>
      <c r="N55" s="71">
        <v>22.54595594011602</v>
      </c>
      <c r="O55" s="71">
        <v>13.65595313068841</v>
      </c>
      <c r="P55" s="71">
        <v>13.35868562414722</v>
      </c>
      <c r="Q55" s="71">
        <v>0.74495186533533497</v>
      </c>
      <c r="R55" s="71">
        <v>0</v>
      </c>
      <c r="S55" s="71">
        <v>0</v>
      </c>
      <c r="T55" s="72"/>
      <c r="U55" s="71">
        <v>1333450</v>
      </c>
      <c r="V55" s="71">
        <v>429</v>
      </c>
      <c r="W55" s="71">
        <v>139</v>
      </c>
      <c r="X55" s="71">
        <v>2064</v>
      </c>
      <c r="Y55" s="71">
        <v>3566</v>
      </c>
      <c r="Z55" s="71">
        <v>6994</v>
      </c>
      <c r="AA55" s="71">
        <v>2619</v>
      </c>
      <c r="AB55" s="71">
        <v>12173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1843</v>
      </c>
      <c r="B56" s="70">
        <v>329</v>
      </c>
      <c r="C56" s="70">
        <v>6</v>
      </c>
      <c r="D56" s="70">
        <v>20</v>
      </c>
      <c r="E56" s="70">
        <v>2009</v>
      </c>
      <c r="F56" s="70" t="s">
        <v>176</v>
      </c>
      <c r="G56" s="70" t="s">
        <v>1837</v>
      </c>
      <c r="H56" s="70" t="s">
        <v>1838</v>
      </c>
      <c r="I56" s="148"/>
      <c r="J56" s="71">
        <v>14.76308691094218</v>
      </c>
      <c r="K56" s="71">
        <v>0.74808925132286919</v>
      </c>
      <c r="L56" s="71">
        <v>5.0041265736034974</v>
      </c>
      <c r="M56" s="71">
        <v>11.78795735700367</v>
      </c>
      <c r="N56" s="71">
        <v>16.36411233157742</v>
      </c>
      <c r="O56" s="71">
        <v>13.928110422564799</v>
      </c>
      <c r="P56" s="71">
        <v>12.460889850974461</v>
      </c>
      <c r="Q56" s="71">
        <v>0.70020957122105598</v>
      </c>
      <c r="R56" s="71">
        <v>0</v>
      </c>
      <c r="S56" s="71">
        <v>0.69244013384266567</v>
      </c>
      <c r="T56" s="72"/>
      <c r="U56" s="71">
        <v>1112778</v>
      </c>
      <c r="V56" s="71">
        <v>422</v>
      </c>
      <c r="W56" s="71">
        <v>110</v>
      </c>
      <c r="X56" s="71">
        <v>2151</v>
      </c>
      <c r="Y56" s="71">
        <v>3545</v>
      </c>
      <c r="Z56" s="71">
        <v>7041</v>
      </c>
      <c r="AA56" s="71">
        <v>2508</v>
      </c>
      <c r="AB56" s="71">
        <v>12011</v>
      </c>
      <c r="AC56" s="71">
        <v>0</v>
      </c>
      <c r="AD56" s="71">
        <v>0.69244013384266567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9.85</v>
      </c>
      <c r="BK56" s="71">
        <v>0</v>
      </c>
      <c r="BL56" s="71">
        <v>0</v>
      </c>
      <c r="BM56" s="71">
        <v>0</v>
      </c>
      <c r="BN56" s="72"/>
      <c r="BO56" s="71">
        <v>0</v>
      </c>
      <c r="BP56" s="71">
        <v>0</v>
      </c>
      <c r="BQ56" s="71">
        <v>1</v>
      </c>
      <c r="BR56" s="71">
        <v>0</v>
      </c>
      <c r="BS56" s="71">
        <v>0</v>
      </c>
      <c r="BT56" s="71">
        <v>0</v>
      </c>
      <c r="BU56"/>
      <c r="BV56" s="70">
        <v>9.85</v>
      </c>
      <c r="BW56" s="70">
        <v>0</v>
      </c>
      <c r="BX56" s="70">
        <v>0</v>
      </c>
      <c r="BY56" s="70">
        <v>0</v>
      </c>
      <c r="BZ56" s="70">
        <v>0</v>
      </c>
      <c r="CA56" s="70">
        <v>0</v>
      </c>
      <c r="CB56" s="70">
        <v>0</v>
      </c>
      <c r="CC56" s="70">
        <v>0</v>
      </c>
      <c r="CD56" s="70">
        <v>0</v>
      </c>
    </row>
    <row r="57" spans="1:82">
      <c r="A57" s="70" t="s">
        <v>1844</v>
      </c>
      <c r="B57" s="70">
        <v>330</v>
      </c>
      <c r="C57" s="70">
        <v>7</v>
      </c>
      <c r="D57" s="70">
        <v>20</v>
      </c>
      <c r="E57" s="70">
        <v>2010</v>
      </c>
      <c r="F57" s="70" t="s">
        <v>177</v>
      </c>
      <c r="G57" s="70" t="s">
        <v>1837</v>
      </c>
      <c r="H57" s="70" t="s">
        <v>1838</v>
      </c>
      <c r="I57" s="148"/>
      <c r="J57" s="71">
        <v>14.52216890786957</v>
      </c>
      <c r="K57" s="71">
        <v>0.84345828093194031</v>
      </c>
      <c r="L57" s="71">
        <v>4.7049935144127533</v>
      </c>
      <c r="M57" s="71">
        <v>13.7463386277654</v>
      </c>
      <c r="N57" s="71">
        <v>18.38338374097194</v>
      </c>
      <c r="O57" s="71">
        <v>13.966076342597949</v>
      </c>
      <c r="P57" s="71">
        <v>12.550747769303589</v>
      </c>
      <c r="Q57" s="71">
        <v>0.72130678327951603</v>
      </c>
      <c r="R57" s="71">
        <v>0</v>
      </c>
      <c r="S57" s="71">
        <v>0.52096760423710564</v>
      </c>
      <c r="T57" s="72"/>
      <c r="U57" s="71">
        <v>1102799</v>
      </c>
      <c r="V57" s="71">
        <v>422</v>
      </c>
      <c r="W57" s="71">
        <v>110</v>
      </c>
      <c r="X57" s="71">
        <v>2151</v>
      </c>
      <c r="Y57" s="71">
        <v>3511</v>
      </c>
      <c r="Z57" s="71">
        <v>7093</v>
      </c>
      <c r="AA57" s="71">
        <v>2463</v>
      </c>
      <c r="AB57" s="71">
        <v>11856</v>
      </c>
      <c r="AC57" s="71">
        <v>0</v>
      </c>
      <c r="AD57" s="71">
        <v>0.52096760423710564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7.27</v>
      </c>
      <c r="BK57" s="71">
        <v>0</v>
      </c>
      <c r="BL57" s="71">
        <v>0</v>
      </c>
      <c r="BM57" s="71">
        <v>0</v>
      </c>
      <c r="BN57" s="72"/>
      <c r="BO57" s="71">
        <v>0</v>
      </c>
      <c r="BP57" s="71">
        <v>0</v>
      </c>
      <c r="BQ57" s="71">
        <v>1</v>
      </c>
      <c r="BR57" s="71">
        <v>0</v>
      </c>
      <c r="BS57" s="71">
        <v>0</v>
      </c>
      <c r="BT57" s="71">
        <v>0</v>
      </c>
      <c r="BU57"/>
      <c r="BV57" s="70">
        <v>7.27</v>
      </c>
      <c r="BW57" s="70">
        <v>0</v>
      </c>
      <c r="BX57" s="70">
        <v>0</v>
      </c>
      <c r="BY57" s="70">
        <v>0</v>
      </c>
      <c r="BZ57" s="70">
        <v>0</v>
      </c>
      <c r="CA57" s="70">
        <v>0</v>
      </c>
      <c r="CB57" s="70">
        <v>0</v>
      </c>
      <c r="CC57" s="70">
        <v>0</v>
      </c>
      <c r="CD57" s="70">
        <v>0</v>
      </c>
    </row>
    <row r="58" spans="1:82">
      <c r="A58" s="70" t="s">
        <v>1845</v>
      </c>
      <c r="B58" s="70">
        <v>331</v>
      </c>
      <c r="C58" s="70">
        <v>8</v>
      </c>
      <c r="D58" s="70">
        <v>20</v>
      </c>
      <c r="E58" s="70">
        <v>2011</v>
      </c>
      <c r="F58" s="70" t="s">
        <v>178</v>
      </c>
      <c r="G58" s="70" t="s">
        <v>1837</v>
      </c>
      <c r="H58" s="70" t="s">
        <v>1838</v>
      </c>
      <c r="I58" s="148"/>
      <c r="J58" s="71">
        <v>14.95258240714667</v>
      </c>
      <c r="K58" s="71">
        <v>1.141596094048936</v>
      </c>
      <c r="L58" s="71">
        <v>5.038816103111408</v>
      </c>
      <c r="M58" s="71">
        <v>16.378225938111829</v>
      </c>
      <c r="N58" s="71">
        <v>24.66734001339869</v>
      </c>
      <c r="O58" s="71">
        <v>13.68260473562702</v>
      </c>
      <c r="P58" s="71">
        <v>12.04454613476222</v>
      </c>
      <c r="Q58" s="71">
        <v>0.82233457585511605</v>
      </c>
      <c r="R58" s="71">
        <v>0</v>
      </c>
      <c r="S58" s="71">
        <v>0.69813299789639538</v>
      </c>
      <c r="T58" s="72"/>
      <c r="U58" s="71">
        <v>975643</v>
      </c>
      <c r="V58" s="71">
        <v>422</v>
      </c>
      <c r="W58" s="71">
        <v>110</v>
      </c>
      <c r="X58" s="71">
        <v>2151</v>
      </c>
      <c r="Y58" s="71">
        <v>3516</v>
      </c>
      <c r="Z58" s="71">
        <v>7100</v>
      </c>
      <c r="AA58" s="71">
        <v>2434</v>
      </c>
      <c r="AB58" s="71">
        <v>11718</v>
      </c>
      <c r="AC58" s="71">
        <v>0</v>
      </c>
      <c r="AD58" s="71">
        <v>0.69813299789639538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8.0039999999999996</v>
      </c>
      <c r="BK58" s="71">
        <v>0</v>
      </c>
      <c r="BL58" s="71">
        <v>0</v>
      </c>
      <c r="BM58" s="71">
        <v>0</v>
      </c>
      <c r="BN58" s="72"/>
      <c r="BO58" s="71">
        <v>0</v>
      </c>
      <c r="BP58" s="71">
        <v>0</v>
      </c>
      <c r="BQ58" s="71">
        <v>1</v>
      </c>
      <c r="BR58" s="71">
        <v>0</v>
      </c>
      <c r="BS58" s="71">
        <v>0</v>
      </c>
      <c r="BT58" s="71">
        <v>0</v>
      </c>
      <c r="BU58"/>
      <c r="BV58" s="70">
        <v>8.0039999999999996</v>
      </c>
      <c r="BW58" s="70">
        <v>0</v>
      </c>
      <c r="BX58" s="70">
        <v>0</v>
      </c>
      <c r="BY58" s="70">
        <v>0</v>
      </c>
      <c r="BZ58" s="70">
        <v>0</v>
      </c>
      <c r="CA58" s="70">
        <v>0</v>
      </c>
      <c r="CB58" s="70">
        <v>0</v>
      </c>
      <c r="CC58" s="70">
        <v>0</v>
      </c>
      <c r="CD58" s="70">
        <v>0</v>
      </c>
    </row>
    <row r="59" spans="1:82">
      <c r="A59" s="70" t="s">
        <v>1846</v>
      </c>
      <c r="B59" s="70">
        <v>332</v>
      </c>
      <c r="C59" s="70">
        <v>9</v>
      </c>
      <c r="D59" s="70">
        <v>20</v>
      </c>
      <c r="E59" s="70">
        <v>2012</v>
      </c>
      <c r="F59" s="70" t="s">
        <v>179</v>
      </c>
      <c r="G59" s="70" t="s">
        <v>1837</v>
      </c>
      <c r="H59" s="70" t="s">
        <v>1838</v>
      </c>
      <c r="I59" s="148"/>
      <c r="J59" s="71">
        <v>14.134098234586229</v>
      </c>
      <c r="K59" s="71">
        <v>1.0368891979328769</v>
      </c>
      <c r="L59" s="71">
        <v>4.8911433946281342</v>
      </c>
      <c r="M59" s="71">
        <v>15.87542800917994</v>
      </c>
      <c r="N59" s="71">
        <v>26.403688483156731</v>
      </c>
      <c r="O59" s="71">
        <v>13.72215534050159</v>
      </c>
      <c r="P59" s="71">
        <v>11.943868823386261</v>
      </c>
      <c r="Q59" s="71">
        <v>0.88247053100673201</v>
      </c>
      <c r="R59" s="71">
        <v>0</v>
      </c>
      <c r="S59" s="71">
        <v>0.48896387557476678</v>
      </c>
      <c r="T59" s="72"/>
      <c r="U59" s="71">
        <v>950526</v>
      </c>
      <c r="V59" s="71">
        <v>422</v>
      </c>
      <c r="W59" s="71">
        <v>110</v>
      </c>
      <c r="X59" s="71">
        <v>2151</v>
      </c>
      <c r="Y59" s="71">
        <v>3520</v>
      </c>
      <c r="Z59" s="71">
        <v>7177</v>
      </c>
      <c r="AA59" s="71">
        <v>2400</v>
      </c>
      <c r="AB59" s="71">
        <v>11574</v>
      </c>
      <c r="AC59" s="71">
        <v>0</v>
      </c>
      <c r="AD59" s="71">
        <v>0.48896387557476678</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10.891</v>
      </c>
      <c r="BK59" s="71">
        <v>0</v>
      </c>
      <c r="BL59" s="71">
        <v>0</v>
      </c>
      <c r="BM59" s="71">
        <v>0</v>
      </c>
      <c r="BN59" s="72"/>
      <c r="BO59" s="71">
        <v>0</v>
      </c>
      <c r="BP59" s="71">
        <v>0</v>
      </c>
      <c r="BQ59" s="71">
        <v>1</v>
      </c>
      <c r="BR59" s="71">
        <v>0</v>
      </c>
      <c r="BS59" s="71">
        <v>0</v>
      </c>
      <c r="BT59" s="71">
        <v>0</v>
      </c>
      <c r="BU59"/>
      <c r="BV59" s="70">
        <v>10.891</v>
      </c>
      <c r="BW59" s="70">
        <v>0</v>
      </c>
      <c r="BX59" s="70">
        <v>0</v>
      </c>
      <c r="BY59" s="70">
        <v>0</v>
      </c>
      <c r="BZ59" s="70">
        <v>0</v>
      </c>
      <c r="CA59" s="70">
        <v>0</v>
      </c>
      <c r="CB59" s="70">
        <v>0</v>
      </c>
      <c r="CC59" s="70">
        <v>0</v>
      </c>
      <c r="CD59" s="70">
        <v>0</v>
      </c>
    </row>
    <row r="60" spans="1:82">
      <c r="A60" s="70" t="s">
        <v>1847</v>
      </c>
      <c r="B60" s="70">
        <v>333</v>
      </c>
      <c r="C60" s="70">
        <v>10</v>
      </c>
      <c r="D60" s="70">
        <v>20</v>
      </c>
      <c r="E60" s="70">
        <v>2013</v>
      </c>
      <c r="F60" s="70" t="s">
        <v>180</v>
      </c>
      <c r="G60" s="70" t="s">
        <v>1837</v>
      </c>
      <c r="H60" s="70" t="s">
        <v>1838</v>
      </c>
      <c r="I60" s="148"/>
      <c r="J60" s="71">
        <v>14.79275550544302</v>
      </c>
      <c r="K60" s="71">
        <v>0.86936938052164703</v>
      </c>
      <c r="L60" s="71">
        <v>5.15990021632396</v>
      </c>
      <c r="M60" s="71">
        <v>16.314381423518689</v>
      </c>
      <c r="N60" s="71">
        <v>25.10965001598553</v>
      </c>
      <c r="O60" s="71">
        <v>13.207051377544861</v>
      </c>
      <c r="P60" s="71">
        <v>11.669170116856804</v>
      </c>
      <c r="Q60" s="71">
        <v>0.88517204973053099</v>
      </c>
      <c r="R60" s="71">
        <v>0</v>
      </c>
      <c r="S60" s="71">
        <v>0.75405025851568896</v>
      </c>
      <c r="T60" s="72"/>
      <c r="U60" s="71">
        <v>947010</v>
      </c>
      <c r="V60" s="71">
        <v>422</v>
      </c>
      <c r="W60" s="71">
        <v>110</v>
      </c>
      <c r="X60" s="71">
        <v>2151</v>
      </c>
      <c r="Y60" s="71">
        <v>3510</v>
      </c>
      <c r="Z60" s="71">
        <v>7216</v>
      </c>
      <c r="AA60" s="71">
        <v>2336</v>
      </c>
      <c r="AB60" s="71">
        <v>11443</v>
      </c>
      <c r="AC60" s="71">
        <v>0</v>
      </c>
      <c r="AD60" s="71">
        <v>0.75405025851568896</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9.3290000000000006</v>
      </c>
      <c r="BK60" s="71">
        <v>0</v>
      </c>
      <c r="BL60" s="71">
        <v>0</v>
      </c>
      <c r="BM60" s="71">
        <v>0</v>
      </c>
      <c r="BN60" s="72"/>
      <c r="BO60" s="71">
        <v>0</v>
      </c>
      <c r="BP60" s="71">
        <v>0</v>
      </c>
      <c r="BQ60" s="71">
        <v>1</v>
      </c>
      <c r="BR60" s="71">
        <v>0</v>
      </c>
      <c r="BS60" s="71">
        <v>0</v>
      </c>
      <c r="BT60" s="71">
        <v>0</v>
      </c>
      <c r="BU60"/>
      <c r="BV60" s="70">
        <v>9.3290000000000006</v>
      </c>
      <c r="BW60" s="70">
        <v>0</v>
      </c>
      <c r="BX60" s="70">
        <v>0</v>
      </c>
      <c r="BY60" s="70">
        <v>0</v>
      </c>
      <c r="BZ60" s="70">
        <v>0</v>
      </c>
      <c r="CA60" s="70">
        <v>0</v>
      </c>
      <c r="CB60" s="70">
        <v>0</v>
      </c>
      <c r="CC60" s="70">
        <v>0</v>
      </c>
      <c r="CD60" s="70">
        <v>0</v>
      </c>
    </row>
    <row r="61" spans="1:82">
      <c r="A61" s="70" t="s">
        <v>1848</v>
      </c>
      <c r="B61" s="70">
        <v>334</v>
      </c>
      <c r="C61" s="70">
        <v>11</v>
      </c>
      <c r="D61" s="70">
        <v>20</v>
      </c>
      <c r="E61" s="70">
        <v>2014</v>
      </c>
      <c r="F61" s="70" t="s">
        <v>181</v>
      </c>
      <c r="G61" s="70" t="s">
        <v>1837</v>
      </c>
      <c r="H61" s="70" t="s">
        <v>1838</v>
      </c>
      <c r="I61" s="148"/>
      <c r="J61" s="71">
        <v>13.46969621780033</v>
      </c>
      <c r="K61" s="71">
        <v>0.76335033638666072</v>
      </c>
      <c r="L61" s="71">
        <v>7.0910194639302384</v>
      </c>
      <c r="M61" s="71">
        <v>15.006195280236909</v>
      </c>
      <c r="N61" s="71">
        <v>25.45901197405211</v>
      </c>
      <c r="O61" s="71">
        <v>12.584840488196722</v>
      </c>
      <c r="P61" s="71">
        <v>11.458672911738232</v>
      </c>
      <c r="Q61" s="71">
        <v>0.83657868030638904</v>
      </c>
      <c r="R61" s="71">
        <v>0</v>
      </c>
      <c r="S61" s="71">
        <v>0.79007377664698242</v>
      </c>
      <c r="T61" s="72"/>
      <c r="U61" s="71">
        <v>910696</v>
      </c>
      <c r="V61" s="71">
        <v>324</v>
      </c>
      <c r="W61" s="71">
        <v>195</v>
      </c>
      <c r="X61" s="71">
        <v>1939</v>
      </c>
      <c r="Y61" s="71">
        <v>3506</v>
      </c>
      <c r="Z61" s="71">
        <v>7242</v>
      </c>
      <c r="AA61" s="71">
        <v>2282</v>
      </c>
      <c r="AB61" s="71">
        <v>11272</v>
      </c>
      <c r="AC61" s="71">
        <v>0</v>
      </c>
      <c r="AD61" s="71">
        <v>0.79007377664698242</v>
      </c>
      <c r="AE61" s="72"/>
      <c r="AF61" s="71"/>
      <c r="AG61" s="71"/>
      <c r="AH61" s="71"/>
      <c r="AI61" s="71"/>
      <c r="AJ61" s="71"/>
      <c r="AK61" s="71"/>
      <c r="AL61" s="71"/>
      <c r="AM61" s="71"/>
      <c r="AN61" s="71"/>
      <c r="AO61" s="71"/>
      <c r="AP61" s="71"/>
      <c r="AQ61" s="72"/>
      <c r="AR61" s="71">
        <v>23</v>
      </c>
      <c r="AS61" s="71">
        <v>6</v>
      </c>
      <c r="AT61" s="71">
        <v>0</v>
      </c>
      <c r="AU61" s="71">
        <v>0</v>
      </c>
      <c r="AV61" s="71">
        <v>0</v>
      </c>
      <c r="AW61" s="71">
        <v>0</v>
      </c>
      <c r="AX61" s="71"/>
      <c r="AY61" s="72"/>
      <c r="AZ61" s="71">
        <v>106.395</v>
      </c>
      <c r="BA61" s="71">
        <v>76.099999999999994</v>
      </c>
      <c r="BB61" s="71">
        <v>0</v>
      </c>
      <c r="BC61" s="71">
        <v>0</v>
      </c>
      <c r="BD61" s="71">
        <v>0</v>
      </c>
      <c r="BE61" s="71">
        <v>0</v>
      </c>
      <c r="BF61" s="71"/>
      <c r="BG61" s="72"/>
      <c r="BH61" s="71">
        <v>0</v>
      </c>
      <c r="BI61" s="71">
        <v>0</v>
      </c>
      <c r="BJ61" s="71">
        <v>7.8490000000000002</v>
      </c>
      <c r="BK61" s="71">
        <v>0</v>
      </c>
      <c r="BL61" s="71">
        <v>0</v>
      </c>
      <c r="BM61" s="71">
        <v>0</v>
      </c>
      <c r="BN61" s="72"/>
      <c r="BO61" s="71">
        <v>0</v>
      </c>
      <c r="BP61" s="71">
        <v>0</v>
      </c>
      <c r="BQ61" s="71">
        <v>1</v>
      </c>
      <c r="BR61" s="71">
        <v>0</v>
      </c>
      <c r="BS61" s="71">
        <v>0</v>
      </c>
      <c r="BT61" s="71">
        <v>0</v>
      </c>
      <c r="BU61"/>
      <c r="BV61" s="70">
        <v>7.8490000000000002</v>
      </c>
      <c r="BW61" s="70">
        <v>0</v>
      </c>
      <c r="BX61" s="70">
        <v>0</v>
      </c>
      <c r="BY61" s="70">
        <v>0</v>
      </c>
      <c r="BZ61" s="70">
        <v>0</v>
      </c>
      <c r="CA61" s="70">
        <v>0</v>
      </c>
      <c r="CB61" s="70">
        <v>0</v>
      </c>
      <c r="CC61" s="70">
        <v>0</v>
      </c>
      <c r="CD61" s="70">
        <v>0</v>
      </c>
    </row>
    <row r="62" spans="1:82">
      <c r="A62" s="70" t="s">
        <v>1849</v>
      </c>
      <c r="B62" s="70">
        <v>335</v>
      </c>
      <c r="C62" s="70">
        <v>12</v>
      </c>
      <c r="D62" s="70">
        <v>20</v>
      </c>
      <c r="E62" s="70">
        <v>2015</v>
      </c>
      <c r="F62" s="70" t="s">
        <v>182</v>
      </c>
      <c r="G62" s="70" t="s">
        <v>1837</v>
      </c>
      <c r="H62" s="70" t="s">
        <v>1838</v>
      </c>
      <c r="I62" s="148"/>
      <c r="J62" s="71">
        <v>14.35759219111095</v>
      </c>
      <c r="K62" s="71">
        <v>0.74214683901933087</v>
      </c>
      <c r="L62" s="71">
        <v>5.7049820762998031</v>
      </c>
      <c r="M62" s="71">
        <v>11.253949577034779</v>
      </c>
      <c r="N62" s="71">
        <v>24.053181918689241</v>
      </c>
      <c r="O62" s="71">
        <v>12.322020512066118</v>
      </c>
      <c r="P62" s="71">
        <v>11.151132272214241</v>
      </c>
      <c r="Q62" s="71">
        <v>0.81060139412527599</v>
      </c>
      <c r="R62" s="71">
        <v>0</v>
      </c>
      <c r="S62" s="71">
        <v>0.77424677727613556</v>
      </c>
      <c r="T62" s="72"/>
      <c r="U62" s="71">
        <v>1081299</v>
      </c>
      <c r="V62" s="71">
        <v>324</v>
      </c>
      <c r="W62" s="71">
        <v>195</v>
      </c>
      <c r="X62" s="71">
        <v>1939</v>
      </c>
      <c r="Y62" s="71">
        <v>3493</v>
      </c>
      <c r="Z62" s="71">
        <v>7159</v>
      </c>
      <c r="AA62" s="71">
        <v>2219</v>
      </c>
      <c r="AB62" s="71">
        <v>11157</v>
      </c>
      <c r="AC62" s="71">
        <v>0</v>
      </c>
      <c r="AD62" s="71">
        <v>0.77424677727613556</v>
      </c>
      <c r="AE62" s="72"/>
      <c r="AF62" s="71">
        <v>12289132.175532609</v>
      </c>
      <c r="AG62" s="71">
        <v>549639.45804888697</v>
      </c>
      <c r="AH62" s="71">
        <v>812462.72752398136</v>
      </c>
      <c r="AI62" s="71">
        <v>12324284.838939941</v>
      </c>
      <c r="AJ62" s="71">
        <v>33352297.594252441</v>
      </c>
      <c r="AK62" s="71">
        <v>0</v>
      </c>
      <c r="AL62" s="71">
        <v>0</v>
      </c>
      <c r="AM62" s="71">
        <v>1529020.0481452511</v>
      </c>
      <c r="AN62" s="71">
        <v>0</v>
      </c>
      <c r="AO62" s="71">
        <v>0</v>
      </c>
      <c r="AP62" s="71">
        <v>60856836.842443109</v>
      </c>
      <c r="AQ62" s="72"/>
      <c r="AR62" s="71">
        <v>30</v>
      </c>
      <c r="AS62" s="71">
        <v>6</v>
      </c>
      <c r="AT62" s="71">
        <v>0</v>
      </c>
      <c r="AU62" s="71">
        <v>0</v>
      </c>
      <c r="AV62" s="71">
        <v>0</v>
      </c>
      <c r="AW62" s="71">
        <v>0</v>
      </c>
      <c r="AX62" s="71"/>
      <c r="AY62" s="72"/>
      <c r="AZ62" s="71">
        <v>139.39500000000001</v>
      </c>
      <c r="BA62" s="71">
        <v>76.099999999999994</v>
      </c>
      <c r="BB62" s="71">
        <v>0</v>
      </c>
      <c r="BC62" s="71">
        <v>0</v>
      </c>
      <c r="BD62" s="71">
        <v>0</v>
      </c>
      <c r="BE62" s="71">
        <v>0</v>
      </c>
      <c r="BF62" s="71"/>
      <c r="BG62" s="72"/>
      <c r="BH62" s="71">
        <v>0</v>
      </c>
      <c r="BI62" s="71">
        <v>0</v>
      </c>
      <c r="BJ62" s="71">
        <v>8.4269999999999996</v>
      </c>
      <c r="BK62" s="71">
        <v>0</v>
      </c>
      <c r="BL62" s="71">
        <v>0</v>
      </c>
      <c r="BM62" s="71">
        <v>0</v>
      </c>
      <c r="BN62" s="72"/>
      <c r="BO62" s="71">
        <v>0</v>
      </c>
      <c r="BP62" s="71">
        <v>0</v>
      </c>
      <c r="BQ62" s="71">
        <v>1</v>
      </c>
      <c r="BR62" s="71">
        <v>0</v>
      </c>
      <c r="BS62" s="71">
        <v>0</v>
      </c>
      <c r="BT62" s="71">
        <v>0</v>
      </c>
      <c r="BU62"/>
      <c r="BV62" s="70">
        <v>8.4269999999999996</v>
      </c>
      <c r="BW62" s="70">
        <v>0</v>
      </c>
      <c r="BX62" s="70">
        <v>0</v>
      </c>
      <c r="BY62" s="70">
        <v>0</v>
      </c>
      <c r="BZ62" s="70">
        <v>0</v>
      </c>
      <c r="CA62" s="70">
        <v>0</v>
      </c>
      <c r="CB62" s="70">
        <v>0</v>
      </c>
      <c r="CC62" s="70">
        <v>0</v>
      </c>
      <c r="CD62" s="70">
        <v>0</v>
      </c>
    </row>
    <row r="63" spans="1:82">
      <c r="A63" s="70" t="s">
        <v>1850</v>
      </c>
      <c r="B63" s="70">
        <v>336</v>
      </c>
      <c r="C63" s="70">
        <v>13</v>
      </c>
      <c r="D63" s="70">
        <v>20</v>
      </c>
      <c r="E63" s="70">
        <v>2016</v>
      </c>
      <c r="F63" s="70" t="s">
        <v>155</v>
      </c>
      <c r="G63" s="70" t="s">
        <v>1837</v>
      </c>
      <c r="H63" s="70" t="s">
        <v>1838</v>
      </c>
      <c r="I63" s="148"/>
      <c r="J63" s="71">
        <v>11.656437745933943</v>
      </c>
      <c r="K63" s="71">
        <v>0.75194657009829013</v>
      </c>
      <c r="L63" s="71">
        <v>7.2194829414055528</v>
      </c>
      <c r="M63" s="71">
        <v>9.9273796277976594</v>
      </c>
      <c r="N63" s="71">
        <v>23.277977960142362</v>
      </c>
      <c r="O63" s="71">
        <v>12.124780120673078</v>
      </c>
      <c r="P63" s="71">
        <v>10.975852849043163</v>
      </c>
      <c r="Q63" s="71">
        <v>0.77815305083783914</v>
      </c>
      <c r="R63" s="71">
        <v>0</v>
      </c>
      <c r="S63" s="71">
        <v>0.93113017647917184</v>
      </c>
      <c r="T63" s="72"/>
      <c r="U63" s="71">
        <v>856085</v>
      </c>
      <c r="V63" s="71">
        <v>324</v>
      </c>
      <c r="W63" s="71">
        <v>195</v>
      </c>
      <c r="X63" s="71">
        <v>1939</v>
      </c>
      <c r="Y63" s="71">
        <v>3504</v>
      </c>
      <c r="Z63" s="71">
        <v>7131</v>
      </c>
      <c r="AA63" s="71">
        <v>2259</v>
      </c>
      <c r="AB63" s="71">
        <v>11017</v>
      </c>
      <c r="AC63" s="71">
        <v>0</v>
      </c>
      <c r="AD63" s="71">
        <v>0.93113017647917184</v>
      </c>
      <c r="AE63" s="72"/>
      <c r="AF63" s="71">
        <v>10060528.009202881</v>
      </c>
      <c r="AG63" s="71">
        <v>522601.0953428495</v>
      </c>
      <c r="AH63" s="71">
        <v>805375.8225287036</v>
      </c>
      <c r="AI63" s="71">
        <v>12220663.931981269</v>
      </c>
      <c r="AJ63" s="71">
        <v>30257870.243893329</v>
      </c>
      <c r="AK63" s="71">
        <v>0</v>
      </c>
      <c r="AL63" s="71">
        <v>0</v>
      </c>
      <c r="AM63" s="71">
        <v>1511006.6280143389</v>
      </c>
      <c r="AN63" s="71">
        <v>0</v>
      </c>
      <c r="AO63" s="71">
        <v>0</v>
      </c>
      <c r="AP63" s="71">
        <v>55378045.730963379</v>
      </c>
      <c r="AQ63" s="72"/>
      <c r="AR63" s="71">
        <v>35</v>
      </c>
      <c r="AS63" s="71">
        <v>6</v>
      </c>
      <c r="AT63" s="71">
        <v>0</v>
      </c>
      <c r="AU63" s="71">
        <v>1</v>
      </c>
      <c r="AV63" s="71">
        <v>0</v>
      </c>
      <c r="AW63" s="71">
        <v>0</v>
      </c>
      <c r="AX63" s="71"/>
      <c r="AY63" s="72"/>
      <c r="AZ63" s="71">
        <v>163.595</v>
      </c>
      <c r="BA63" s="71">
        <v>76.099999999999994</v>
      </c>
      <c r="BB63" s="71">
        <v>0</v>
      </c>
      <c r="BC63" s="71">
        <v>410</v>
      </c>
      <c r="BD63" s="71">
        <v>0</v>
      </c>
      <c r="BE63" s="71">
        <v>0</v>
      </c>
      <c r="BF63" s="71"/>
      <c r="BG63" s="72"/>
      <c r="BH63" s="71">
        <v>0</v>
      </c>
      <c r="BI63" s="71">
        <v>0</v>
      </c>
      <c r="BJ63" s="71">
        <v>8.7330000000000005</v>
      </c>
      <c r="BK63" s="71">
        <v>0</v>
      </c>
      <c r="BL63" s="71">
        <v>0</v>
      </c>
      <c r="BM63" s="71">
        <v>0</v>
      </c>
      <c r="BN63" s="72"/>
      <c r="BO63" s="71">
        <v>0</v>
      </c>
      <c r="BP63" s="71">
        <v>0</v>
      </c>
      <c r="BQ63" s="71">
        <v>1</v>
      </c>
      <c r="BR63" s="71">
        <v>0</v>
      </c>
      <c r="BS63" s="71">
        <v>0</v>
      </c>
      <c r="BT63" s="71">
        <v>0</v>
      </c>
      <c r="BU63"/>
      <c r="BV63" s="70">
        <v>8.7330000000000005</v>
      </c>
      <c r="BW63" s="70">
        <v>0</v>
      </c>
      <c r="BX63" s="70">
        <v>0</v>
      </c>
      <c r="BY63" s="70">
        <v>0</v>
      </c>
      <c r="BZ63" s="70">
        <v>0</v>
      </c>
      <c r="CA63" s="70">
        <v>0</v>
      </c>
      <c r="CB63" s="70">
        <v>0</v>
      </c>
      <c r="CC63" s="70">
        <v>0</v>
      </c>
      <c r="CD63" s="70">
        <v>0</v>
      </c>
    </row>
    <row r="64" spans="1:82">
      <c r="A64" s="70" t="s">
        <v>1851</v>
      </c>
      <c r="B64" s="70">
        <v>337</v>
      </c>
      <c r="C64" s="70">
        <v>14</v>
      </c>
      <c r="D64" s="70">
        <v>20</v>
      </c>
      <c r="E64" s="70">
        <v>2017</v>
      </c>
      <c r="F64" s="70" t="s">
        <v>156</v>
      </c>
      <c r="G64" s="1064" t="s">
        <v>1837</v>
      </c>
      <c r="H64" s="70" t="s">
        <v>1838</v>
      </c>
      <c r="I64" s="148"/>
      <c r="J64" s="71">
        <v>10.438968480609521</v>
      </c>
      <c r="K64" s="71">
        <v>0.72687505560581123</v>
      </c>
      <c r="L64" s="71">
        <v>7.4049520821900572</v>
      </c>
      <c r="M64" s="71">
        <v>9.1270819197994477</v>
      </c>
      <c r="N64" s="71">
        <v>22.844150606615713</v>
      </c>
      <c r="O64" s="71">
        <v>11.965401180162681</v>
      </c>
      <c r="P64" s="71">
        <v>10.698723162959288</v>
      </c>
      <c r="Q64" s="71">
        <v>0.74238251508240305</v>
      </c>
      <c r="R64" s="71">
        <v>0</v>
      </c>
      <c r="S64" s="71">
        <v>0.61948741339022684</v>
      </c>
      <c r="T64" s="72"/>
      <c r="U64" s="71">
        <v>868683</v>
      </c>
      <c r="V64" s="71">
        <v>324</v>
      </c>
      <c r="W64" s="71">
        <v>195</v>
      </c>
      <c r="X64" s="71">
        <v>1939</v>
      </c>
      <c r="Y64" s="71">
        <v>3482</v>
      </c>
      <c r="Z64" s="71">
        <v>7154</v>
      </c>
      <c r="AA64" s="71">
        <v>2216</v>
      </c>
      <c r="AB64" s="71">
        <v>10869</v>
      </c>
      <c r="AC64" s="71">
        <v>0</v>
      </c>
      <c r="AD64" s="71">
        <v>0.61948741339022684</v>
      </c>
      <c r="AE64" s="72"/>
      <c r="AF64" s="71">
        <v>9826289.0185475815</v>
      </c>
      <c r="AG64" s="71">
        <v>527085.00896336138</v>
      </c>
      <c r="AH64" s="71">
        <v>1155030.642413747</v>
      </c>
      <c r="AI64" s="71">
        <v>12324260.265448909</v>
      </c>
      <c r="AJ64" s="71">
        <v>31297064.045816559</v>
      </c>
      <c r="AK64" s="71">
        <v>0</v>
      </c>
      <c r="AL64" s="71">
        <v>0</v>
      </c>
      <c r="AM64" s="71">
        <v>1493040.642364739</v>
      </c>
      <c r="AN64" s="71">
        <v>0</v>
      </c>
      <c r="AO64" s="71">
        <v>0</v>
      </c>
      <c r="AP64" s="71">
        <v>56622769.6235549</v>
      </c>
      <c r="AQ64" s="72"/>
      <c r="AR64" s="71">
        <v>40</v>
      </c>
      <c r="AS64" s="71">
        <v>6</v>
      </c>
      <c r="AT64" s="71">
        <v>0</v>
      </c>
      <c r="AU64" s="71">
        <v>1</v>
      </c>
      <c r="AV64" s="71">
        <v>0</v>
      </c>
      <c r="AW64" s="71">
        <v>0</v>
      </c>
      <c r="AX64" s="71"/>
      <c r="AY64" s="72"/>
      <c r="AZ64" s="71">
        <v>188.495</v>
      </c>
      <c r="BA64" s="71">
        <v>76.099999999999994</v>
      </c>
      <c r="BB64" s="71">
        <v>0</v>
      </c>
      <c r="BC64" s="71">
        <v>410</v>
      </c>
      <c r="BD64" s="71">
        <v>0</v>
      </c>
      <c r="BE64" s="71">
        <v>0</v>
      </c>
      <c r="BF64" s="71"/>
      <c r="BG64" s="72"/>
      <c r="BH64" s="71">
        <v>0</v>
      </c>
      <c r="BI64" s="71">
        <v>0</v>
      </c>
      <c r="BJ64" s="71">
        <v>8.8000000000000007</v>
      </c>
      <c r="BK64" s="71">
        <v>0</v>
      </c>
      <c r="BL64" s="71">
        <v>0</v>
      </c>
      <c r="BM64" s="71">
        <v>0</v>
      </c>
      <c r="BN64" s="72"/>
      <c r="BO64" s="71">
        <v>0</v>
      </c>
      <c r="BP64" s="71">
        <v>0</v>
      </c>
      <c r="BQ64" s="71">
        <v>1</v>
      </c>
      <c r="BR64" s="71">
        <v>0</v>
      </c>
      <c r="BS64" s="71">
        <v>0</v>
      </c>
      <c r="BT64" s="71">
        <v>0</v>
      </c>
      <c r="BU64"/>
      <c r="BV64" s="70">
        <v>8.8000000000000007</v>
      </c>
      <c r="BW64" s="70">
        <v>0</v>
      </c>
      <c r="BX64" s="70">
        <v>0</v>
      </c>
      <c r="BY64" s="70">
        <v>0</v>
      </c>
      <c r="BZ64" s="70">
        <v>0</v>
      </c>
      <c r="CA64" s="70">
        <v>0</v>
      </c>
      <c r="CB64" s="70">
        <v>0</v>
      </c>
      <c r="CC64" s="70">
        <v>0</v>
      </c>
      <c r="CD64" s="70">
        <v>0</v>
      </c>
    </row>
    <row r="65" spans="1:82">
      <c r="A65" s="70" t="s">
        <v>1852</v>
      </c>
      <c r="B65" s="70">
        <v>338</v>
      </c>
      <c r="C65" s="70">
        <v>15</v>
      </c>
      <c r="D65" s="70">
        <v>20</v>
      </c>
      <c r="E65" s="70">
        <v>2018</v>
      </c>
      <c r="F65" s="70" t="s">
        <v>183</v>
      </c>
      <c r="G65" s="1064" t="s">
        <v>1837</v>
      </c>
      <c r="H65" s="70" t="s">
        <v>1838</v>
      </c>
      <c r="I65" s="148"/>
      <c r="J65" s="71">
        <v>11.673180149865766</v>
      </c>
      <c r="K65" s="71">
        <v>0.66306698167277467</v>
      </c>
      <c r="L65" s="71">
        <v>6.6257349012479523</v>
      </c>
      <c r="M65" s="71">
        <v>8.3095333565276306</v>
      </c>
      <c r="N65" s="71">
        <v>20.703543748208634</v>
      </c>
      <c r="O65" s="71">
        <v>11.653617861137681</v>
      </c>
      <c r="P65" s="71">
        <v>10.587445648011052</v>
      </c>
      <c r="Q65" s="71">
        <v>0.67823829800151103</v>
      </c>
      <c r="R65" s="71">
        <v>0</v>
      </c>
      <c r="S65" s="71">
        <v>0.50969678974543076</v>
      </c>
      <c r="T65" s="72"/>
      <c r="U65" s="71">
        <v>965758</v>
      </c>
      <c r="V65" s="71">
        <v>324</v>
      </c>
      <c r="W65" s="71">
        <v>195</v>
      </c>
      <c r="X65" s="71">
        <v>1939</v>
      </c>
      <c r="Y65" s="71">
        <v>3467</v>
      </c>
      <c r="Z65" s="71">
        <v>7101</v>
      </c>
      <c r="AA65" s="71">
        <v>2215</v>
      </c>
      <c r="AB65" s="71">
        <v>10701</v>
      </c>
      <c r="AC65" s="71">
        <v>0</v>
      </c>
      <c r="AD65" s="71">
        <v>0.50969678974543076</v>
      </c>
      <c r="AE65" s="72"/>
      <c r="AF65" s="71">
        <v>11278372.39466531</v>
      </c>
      <c r="AG65" s="71">
        <v>469010.74155682622</v>
      </c>
      <c r="AH65" s="71">
        <v>1068789.1382488031</v>
      </c>
      <c r="AI65" s="71">
        <v>11585606.09153365</v>
      </c>
      <c r="AJ65" s="71">
        <v>30605298.03196498</v>
      </c>
      <c r="AK65" s="71">
        <v>0</v>
      </c>
      <c r="AL65" s="71">
        <v>0</v>
      </c>
      <c r="AM65" s="71">
        <v>1473004.535725354</v>
      </c>
      <c r="AN65" s="71">
        <v>0</v>
      </c>
      <c r="AO65" s="71">
        <v>0</v>
      </c>
      <c r="AP65" s="71">
        <v>56480080.933694929</v>
      </c>
      <c r="AQ65" s="72"/>
      <c r="AR65" s="71">
        <v>47</v>
      </c>
      <c r="AS65" s="71">
        <v>6</v>
      </c>
      <c r="AT65" s="71">
        <v>0</v>
      </c>
      <c r="AU65" s="71">
        <v>1</v>
      </c>
      <c r="AV65" s="71">
        <v>0</v>
      </c>
      <c r="AW65" s="71">
        <v>0</v>
      </c>
      <c r="AX65" s="71"/>
      <c r="AY65" s="72"/>
      <c r="AZ65" s="71">
        <v>226.29500000000002</v>
      </c>
      <c r="BA65" s="71">
        <v>76</v>
      </c>
      <c r="BB65" s="71">
        <v>0</v>
      </c>
      <c r="BC65" s="71">
        <v>410</v>
      </c>
      <c r="BD65" s="71">
        <v>0</v>
      </c>
      <c r="BE65" s="71">
        <v>0</v>
      </c>
      <c r="BF65" s="71"/>
      <c r="BG65" s="72"/>
      <c r="BH65" s="71">
        <v>0</v>
      </c>
      <c r="BI65" s="71">
        <v>0</v>
      </c>
      <c r="BJ65" s="71">
        <v>8.0790000000000006</v>
      </c>
      <c r="BK65" s="71">
        <v>0</v>
      </c>
      <c r="BL65" s="71">
        <v>0</v>
      </c>
      <c r="BM65" s="71">
        <v>0</v>
      </c>
      <c r="BN65" s="72"/>
      <c r="BO65" s="71">
        <v>0</v>
      </c>
      <c r="BP65" s="71">
        <v>0</v>
      </c>
      <c r="BQ65" s="71">
        <v>1</v>
      </c>
      <c r="BR65" s="71">
        <v>0</v>
      </c>
      <c r="BS65" s="71">
        <v>0</v>
      </c>
      <c r="BT65" s="71">
        <v>0</v>
      </c>
      <c r="BU65"/>
      <c r="BV65" s="70">
        <v>8.0790000000000006</v>
      </c>
      <c r="BW65" s="70">
        <v>0</v>
      </c>
      <c r="BX65" s="70">
        <v>0</v>
      </c>
      <c r="BY65" s="70">
        <v>0</v>
      </c>
      <c r="BZ65" s="70">
        <v>0</v>
      </c>
      <c r="CA65" s="70">
        <v>0</v>
      </c>
      <c r="CB65" s="70">
        <v>0</v>
      </c>
      <c r="CC65" s="70">
        <v>0</v>
      </c>
      <c r="CD65" s="70">
        <v>0</v>
      </c>
    </row>
    <row r="66" spans="1:82">
      <c r="A66" s="70" t="s">
        <v>1853</v>
      </c>
      <c r="B66" s="70">
        <v>339</v>
      </c>
      <c r="C66" s="70">
        <v>16</v>
      </c>
      <c r="D66" s="70">
        <v>20</v>
      </c>
      <c r="E66" s="70">
        <v>2019</v>
      </c>
      <c r="F66" s="70" t="s">
        <v>158</v>
      </c>
      <c r="G66" s="70" t="s">
        <v>1837</v>
      </c>
      <c r="H66" s="70" t="s">
        <v>1838</v>
      </c>
      <c r="I66" s="148"/>
      <c r="J66" s="71">
        <v>12.087914121283465</v>
      </c>
      <c r="K66" s="71">
        <v>0.59686082654095141</v>
      </c>
      <c r="L66" s="71">
        <v>6.66216293030035</v>
      </c>
      <c r="M66" s="71">
        <v>8.3149220915456308</v>
      </c>
      <c r="N66" s="71">
        <v>16.864741559494703</v>
      </c>
      <c r="O66" s="71">
        <v>11.265567163766729</v>
      </c>
      <c r="P66" s="71">
        <v>10.310912044828999</v>
      </c>
      <c r="Q66" s="71">
        <v>0.64715507235765901</v>
      </c>
      <c r="R66" s="71">
        <v>0</v>
      </c>
      <c r="S66" s="71">
        <v>0.38413670205036909</v>
      </c>
      <c r="T66" s="72"/>
      <c r="U66" s="71">
        <v>1086397</v>
      </c>
      <c r="V66" s="71">
        <v>324</v>
      </c>
      <c r="W66" s="71">
        <v>195</v>
      </c>
      <c r="X66" s="71">
        <v>1939</v>
      </c>
      <c r="Y66" s="71">
        <v>3423</v>
      </c>
      <c r="Z66" s="71">
        <v>7053</v>
      </c>
      <c r="AA66" s="71">
        <v>2141</v>
      </c>
      <c r="AB66" s="71">
        <v>10487</v>
      </c>
      <c r="AC66" s="71">
        <v>0</v>
      </c>
      <c r="AD66" s="71">
        <v>0.38413670205036909</v>
      </c>
      <c r="AE66" s="72"/>
      <c r="AF66" s="71">
        <v>11830518.915048741</v>
      </c>
      <c r="AG66" s="71">
        <v>453013.89237115462</v>
      </c>
      <c r="AH66" s="71">
        <v>1143635.0934435669</v>
      </c>
      <c r="AI66" s="71">
        <v>12536701.49279082</v>
      </c>
      <c r="AJ66" s="71">
        <v>26808580.637659449</v>
      </c>
      <c r="AK66" s="71">
        <v>0</v>
      </c>
      <c r="AL66" s="71">
        <v>0</v>
      </c>
      <c r="AM66" s="71">
        <v>1428250.4539062674</v>
      </c>
      <c r="AN66" s="71">
        <v>0</v>
      </c>
      <c r="AO66" s="71">
        <v>0</v>
      </c>
      <c r="AP66" s="71">
        <v>54200700.48522</v>
      </c>
      <c r="AQ66" s="72"/>
      <c r="AR66" s="71">
        <v>58</v>
      </c>
      <c r="AS66" s="71">
        <v>6</v>
      </c>
      <c r="AT66" s="71">
        <v>0</v>
      </c>
      <c r="AU66" s="71">
        <v>1</v>
      </c>
      <c r="AV66" s="71">
        <v>0</v>
      </c>
      <c r="AW66" s="71">
        <v>0</v>
      </c>
      <c r="AX66" s="71"/>
      <c r="AY66" s="72"/>
      <c r="AZ66" s="71">
        <v>285.39499999999998</v>
      </c>
      <c r="BA66" s="71">
        <v>76.099999999999994</v>
      </c>
      <c r="BB66" s="71">
        <v>0</v>
      </c>
      <c r="BC66" s="71">
        <v>410</v>
      </c>
      <c r="BD66" s="71">
        <v>0</v>
      </c>
      <c r="BE66" s="71">
        <v>0</v>
      </c>
      <c r="BF66" s="71"/>
      <c r="BG66" s="72"/>
      <c r="BH66" s="71">
        <v>0</v>
      </c>
      <c r="BI66" s="71">
        <v>0</v>
      </c>
      <c r="BJ66" s="71">
        <v>7.3559999999999999</v>
      </c>
      <c r="BK66" s="71">
        <v>0</v>
      </c>
      <c r="BL66" s="71">
        <v>0</v>
      </c>
      <c r="BM66" s="71">
        <v>0</v>
      </c>
      <c r="BN66" s="72"/>
      <c r="BO66" s="71">
        <v>0</v>
      </c>
      <c r="BP66" s="71">
        <v>0</v>
      </c>
      <c r="BQ66" s="71">
        <v>1</v>
      </c>
      <c r="BR66" s="71">
        <v>0</v>
      </c>
      <c r="BS66" s="71">
        <v>0</v>
      </c>
      <c r="BT66" s="71">
        <v>0</v>
      </c>
      <c r="BU66"/>
      <c r="BV66" s="70">
        <v>7.3559999999999999</v>
      </c>
      <c r="BW66" s="70">
        <v>0</v>
      </c>
      <c r="BX66" s="70">
        <v>0</v>
      </c>
      <c r="BY66" s="70">
        <v>0</v>
      </c>
      <c r="BZ66" s="70">
        <v>0</v>
      </c>
      <c r="CA66" s="70">
        <v>0</v>
      </c>
      <c r="CB66" s="70">
        <v>0</v>
      </c>
      <c r="CC66" s="70">
        <v>0</v>
      </c>
      <c r="CD66" s="70">
        <v>0</v>
      </c>
    </row>
    <row r="67" spans="1:82">
      <c r="A67" s="70" t="s">
        <v>1854</v>
      </c>
      <c r="B67" s="70">
        <v>340</v>
      </c>
      <c r="C67" s="70">
        <v>17</v>
      </c>
      <c r="D67" s="70">
        <v>20</v>
      </c>
      <c r="E67" s="70">
        <v>2020</v>
      </c>
      <c r="F67" s="70" t="s">
        <v>159</v>
      </c>
      <c r="G67" s="70" t="s">
        <v>1837</v>
      </c>
      <c r="H67" s="70" t="s">
        <v>1838</v>
      </c>
      <c r="I67" s="148"/>
      <c r="J67" s="71">
        <v>11.420672416165649</v>
      </c>
      <c r="K67" s="71">
        <v>0.64273172379957866</v>
      </c>
      <c r="L67" s="71">
        <v>6.0883413015512886</v>
      </c>
      <c r="M67" s="71">
        <v>7.1055507217342013</v>
      </c>
      <c r="N67" s="71">
        <v>15.3707187918075</v>
      </c>
      <c r="O67" s="71">
        <v>9.8226487348949671</v>
      </c>
      <c r="P67" s="71">
        <v>9.5512627533928285</v>
      </c>
      <c r="Q67" s="71">
        <v>0.60481910062611999</v>
      </c>
      <c r="R67" s="71">
        <v>0</v>
      </c>
      <c r="S67" s="71">
        <v>0.47299903822759948</v>
      </c>
      <c r="T67" s="72"/>
      <c r="U67" s="71">
        <v>1113651</v>
      </c>
      <c r="V67" s="71">
        <v>318</v>
      </c>
      <c r="W67" s="71">
        <v>271</v>
      </c>
      <c r="X67" s="71">
        <v>1984</v>
      </c>
      <c r="Y67" s="71">
        <v>3418</v>
      </c>
      <c r="Z67" s="71">
        <v>7019</v>
      </c>
      <c r="AA67" s="71">
        <v>2108</v>
      </c>
      <c r="AB67" s="71">
        <v>10258</v>
      </c>
      <c r="AC67" s="71">
        <v>0</v>
      </c>
      <c r="AD67" s="71">
        <v>0.47299903822759948</v>
      </c>
      <c r="AE67" s="72"/>
      <c r="AF67" s="71">
        <v>12126602.55592116</v>
      </c>
      <c r="AG67" s="71">
        <v>470499.31576314097</v>
      </c>
      <c r="AH67" s="71">
        <v>1030920.6863232307</v>
      </c>
      <c r="AI67" s="71">
        <v>11188007.010966344</v>
      </c>
      <c r="AJ67" s="71">
        <v>27231032.236698039</v>
      </c>
      <c r="AK67" s="71"/>
      <c r="AL67" s="71"/>
      <c r="AM67" s="71">
        <v>1338782.9687570515</v>
      </c>
      <c r="AN67" s="71"/>
      <c r="AO67" s="71"/>
      <c r="AP67" s="71">
        <v>53385844.774428964</v>
      </c>
      <c r="AQ67" s="72"/>
      <c r="AR67" s="71">
        <v>64</v>
      </c>
      <c r="AS67" s="71">
        <v>6</v>
      </c>
      <c r="AT67" s="71">
        <v>0</v>
      </c>
      <c r="AU67" s="71">
        <v>2</v>
      </c>
      <c r="AV67" s="71">
        <v>0</v>
      </c>
      <c r="AW67" s="71">
        <v>0</v>
      </c>
      <c r="AX67" s="71"/>
      <c r="AY67" s="72"/>
      <c r="AZ67" s="71">
        <v>314.3950000000001</v>
      </c>
      <c r="BA67" s="71">
        <v>76.099999999999994</v>
      </c>
      <c r="BB67" s="71">
        <v>0</v>
      </c>
      <c r="BC67" s="71">
        <v>909</v>
      </c>
      <c r="BD67" s="71">
        <v>0</v>
      </c>
      <c r="BE67" s="71">
        <v>0</v>
      </c>
      <c r="BF67" s="71"/>
      <c r="BG67" s="72"/>
      <c r="BH67" s="71">
        <v>0</v>
      </c>
      <c r="BI67" s="71">
        <v>0</v>
      </c>
      <c r="BJ67" s="71">
        <v>7.2439999999999998</v>
      </c>
      <c r="BK67" s="71">
        <v>0</v>
      </c>
      <c r="BL67" s="71">
        <v>0</v>
      </c>
      <c r="BM67" s="71">
        <v>0</v>
      </c>
      <c r="BN67" s="72"/>
      <c r="BO67" s="71">
        <v>0</v>
      </c>
      <c r="BP67" s="71">
        <v>0</v>
      </c>
      <c r="BQ67" s="71">
        <v>1</v>
      </c>
      <c r="BR67" s="71">
        <v>0</v>
      </c>
      <c r="BS67" s="71">
        <v>0</v>
      </c>
      <c r="BT67" s="71">
        <v>0</v>
      </c>
      <c r="BU67"/>
      <c r="BV67" s="70">
        <v>7.2439999999999998</v>
      </c>
      <c r="BW67" s="70">
        <v>0</v>
      </c>
      <c r="BX67" s="70">
        <v>0</v>
      </c>
      <c r="BY67" s="70">
        <v>0</v>
      </c>
      <c r="BZ67" s="70">
        <v>0</v>
      </c>
      <c r="CA67" s="70">
        <v>0</v>
      </c>
      <c r="CB67" s="70">
        <v>0</v>
      </c>
      <c r="CC67" s="70">
        <v>0</v>
      </c>
      <c r="CD67" s="70">
        <v>0</v>
      </c>
    </row>
    <row r="68" spans="1:82">
      <c r="A68" s="70" t="s">
        <v>1855</v>
      </c>
      <c r="B68" s="70">
        <v>340</v>
      </c>
      <c r="C68" s="70">
        <v>18</v>
      </c>
      <c r="D68" s="70">
        <v>20</v>
      </c>
      <c r="E68" s="70">
        <v>2021</v>
      </c>
      <c r="F68" s="70" t="s">
        <v>160</v>
      </c>
      <c r="G68" s="70" t="s">
        <v>1837</v>
      </c>
      <c r="H68" s="70" t="s">
        <v>1838</v>
      </c>
      <c r="I68" s="148"/>
      <c r="J68" s="71">
        <v>9.7540406298072746</v>
      </c>
      <c r="K68" s="71">
        <v>0.68518066452567783</v>
      </c>
      <c r="L68" s="71">
        <v>7.331167816167599</v>
      </c>
      <c r="M68" s="71">
        <v>8.0136560157464984</v>
      </c>
      <c r="N68" s="71">
        <v>16.137255672763224</v>
      </c>
      <c r="O68" s="71">
        <v>9.4133736313572083</v>
      </c>
      <c r="P68" s="71">
        <v>9.8461663815496188</v>
      </c>
      <c r="Q68" s="71">
        <v>0.58871720388834703</v>
      </c>
      <c r="R68" s="71">
        <v>0</v>
      </c>
      <c r="S68" s="71">
        <v>1.128207797968525</v>
      </c>
      <c r="T68" s="72"/>
      <c r="U68" s="71">
        <v>1038517</v>
      </c>
      <c r="V68" s="71">
        <v>318</v>
      </c>
      <c r="W68" s="71">
        <v>271</v>
      </c>
      <c r="X68" s="71">
        <v>1984</v>
      </c>
      <c r="Y68" s="71">
        <v>3401</v>
      </c>
      <c r="Z68" s="71">
        <v>6926</v>
      </c>
      <c r="AA68" s="71">
        <v>2119</v>
      </c>
      <c r="AB68" s="71">
        <v>10083</v>
      </c>
      <c r="AC68" s="71">
        <v>0</v>
      </c>
      <c r="AD68" s="71">
        <v>1.128207797968525</v>
      </c>
      <c r="AE68" s="72"/>
      <c r="AF68" s="71">
        <v>9910083.781557126</v>
      </c>
      <c r="AG68" s="71">
        <v>497892.38655368605</v>
      </c>
      <c r="AH68" s="71">
        <v>1294602.6066726132</v>
      </c>
      <c r="AI68" s="71">
        <v>12709630.589372953</v>
      </c>
      <c r="AJ68" s="71">
        <v>27241274.532728389</v>
      </c>
      <c r="AK68" s="71">
        <v>0</v>
      </c>
      <c r="AL68" s="71">
        <v>0</v>
      </c>
      <c r="AM68" s="71">
        <v>1323533.7807660766</v>
      </c>
      <c r="AN68" s="71">
        <v>0</v>
      </c>
      <c r="AO68" s="71">
        <v>0</v>
      </c>
      <c r="AP68" s="71">
        <v>52977017.677650847</v>
      </c>
      <c r="AQ68" s="72"/>
      <c r="AR68" s="71">
        <v>71</v>
      </c>
      <c r="AS68" s="71">
        <v>6</v>
      </c>
      <c r="AT68" s="71">
        <v>0</v>
      </c>
      <c r="AU68" s="71">
        <v>2</v>
      </c>
      <c r="AV68" s="71">
        <v>0</v>
      </c>
      <c r="AW68" s="71">
        <v>0</v>
      </c>
      <c r="AX68" s="71"/>
      <c r="AY68" s="72"/>
      <c r="AZ68" s="71">
        <v>347.79500000000007</v>
      </c>
      <c r="BA68" s="71">
        <v>76.099999999999994</v>
      </c>
      <c r="BB68" s="71">
        <v>0</v>
      </c>
      <c r="BC68" s="71">
        <v>909</v>
      </c>
      <c r="BD68" s="71">
        <v>0</v>
      </c>
      <c r="BE68" s="71">
        <v>0</v>
      </c>
      <c r="BF68" s="71"/>
      <c r="BG68" s="72"/>
      <c r="BH68" s="71">
        <v>0</v>
      </c>
      <c r="BI68" s="71">
        <v>0</v>
      </c>
      <c r="BJ68" s="71">
        <v>7.157</v>
      </c>
      <c r="BK68" s="71">
        <v>0</v>
      </c>
      <c r="BL68" s="71">
        <v>0</v>
      </c>
      <c r="BM68" s="71">
        <v>0</v>
      </c>
      <c r="BN68" s="72"/>
      <c r="BO68" s="71">
        <v>0</v>
      </c>
      <c r="BP68" s="71">
        <v>0</v>
      </c>
      <c r="BQ68" s="71">
        <v>1</v>
      </c>
      <c r="BR68" s="71">
        <v>0</v>
      </c>
      <c r="BS68" s="71">
        <v>0</v>
      </c>
      <c r="BT68" s="71">
        <v>0</v>
      </c>
      <c r="BU68"/>
      <c r="BV68" s="70">
        <v>7.157</v>
      </c>
      <c r="BW68" s="70">
        <v>0</v>
      </c>
      <c r="BX68" s="70">
        <v>0</v>
      </c>
      <c r="BY68" s="70">
        <v>0</v>
      </c>
      <c r="BZ68" s="70">
        <v>0</v>
      </c>
      <c r="CA68" s="70">
        <v>0</v>
      </c>
      <c r="CB68" s="70">
        <v>0</v>
      </c>
      <c r="CC68" s="70">
        <v>0</v>
      </c>
      <c r="CD68" s="70">
        <v>0</v>
      </c>
    </row>
    <row r="69" spans="1:82">
      <c r="A69" s="70" t="s">
        <v>1856</v>
      </c>
      <c r="B69" s="70">
        <v>340</v>
      </c>
      <c r="C69" s="70">
        <v>19</v>
      </c>
      <c r="D69" s="70">
        <v>20</v>
      </c>
      <c r="E69" s="70">
        <v>2022</v>
      </c>
      <c r="F69" s="70" t="s">
        <v>161</v>
      </c>
      <c r="G69" s="70" t="s">
        <v>1837</v>
      </c>
      <c r="H69" s="70" t="s">
        <v>1838</v>
      </c>
      <c r="I69" s="148"/>
      <c r="J69" s="71">
        <v>13.072674657037185</v>
      </c>
      <c r="K69" s="71">
        <v>0.65541780946747885</v>
      </c>
      <c r="L69" s="71">
        <v>7.9064768232822162</v>
      </c>
      <c r="M69" s="71">
        <v>8.3656927992601293</v>
      </c>
      <c r="N69" s="71">
        <v>16.776586832782264</v>
      </c>
      <c r="O69" s="71">
        <v>9.7345981325192614</v>
      </c>
      <c r="P69" s="71">
        <v>9.8081652170642588</v>
      </c>
      <c r="Q69" s="71">
        <v>0.5783962026321029</v>
      </c>
      <c r="R69" s="71">
        <v>0</v>
      </c>
      <c r="S69" s="71">
        <v>1.0083692733042029</v>
      </c>
      <c r="T69" s="72"/>
      <c r="U69" s="71">
        <v>1352485</v>
      </c>
      <c r="V69" s="71">
        <v>318</v>
      </c>
      <c r="W69" s="71">
        <v>271</v>
      </c>
      <c r="X69" s="71">
        <v>1984</v>
      </c>
      <c r="Y69" s="71">
        <v>3362</v>
      </c>
      <c r="Z69" s="71">
        <v>6805</v>
      </c>
      <c r="AA69" s="71">
        <v>2143</v>
      </c>
      <c r="AB69" s="71">
        <v>9825</v>
      </c>
      <c r="AC69" s="71">
        <v>0</v>
      </c>
      <c r="AD69" s="71">
        <v>1.0083692733042029</v>
      </c>
      <c r="AE69" s="72"/>
      <c r="AF69" s="71">
        <v>13006821.487880124</v>
      </c>
      <c r="AG69" s="71">
        <v>509335.06475313316</v>
      </c>
      <c r="AH69" s="71">
        <v>1712959.001765195</v>
      </c>
      <c r="AI69" s="71">
        <v>11242380.423405476</v>
      </c>
      <c r="AJ69" s="71">
        <v>28348036.428609863</v>
      </c>
      <c r="AK69" s="71">
        <v>0</v>
      </c>
      <c r="AL69" s="71">
        <v>0</v>
      </c>
      <c r="AM69" s="71">
        <v>1268675.6675499105</v>
      </c>
      <c r="AN69" s="71">
        <v>0</v>
      </c>
      <c r="AO69" s="71">
        <v>0</v>
      </c>
      <c r="AP69" s="71">
        <v>56088208.073963702</v>
      </c>
      <c r="AQ69" s="72"/>
      <c r="AR69" s="71">
        <v>80</v>
      </c>
      <c r="AS69" s="71">
        <v>6</v>
      </c>
      <c r="AT69" s="71">
        <v>0</v>
      </c>
      <c r="AU69" s="71">
        <v>2</v>
      </c>
      <c r="AV69" s="71">
        <v>0</v>
      </c>
      <c r="AW69" s="71">
        <v>0</v>
      </c>
      <c r="AX69" s="71"/>
      <c r="AY69" s="72"/>
      <c r="AZ69" s="71">
        <v>396.99500000000006</v>
      </c>
      <c r="BA69" s="71">
        <v>76.099999999999994</v>
      </c>
      <c r="BB69" s="71">
        <v>0</v>
      </c>
      <c r="BC69" s="71">
        <v>909</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1857</v>
      </c>
      <c r="B70" s="70">
        <v>340</v>
      </c>
      <c r="C70" s="70">
        <v>20</v>
      </c>
      <c r="D70" s="70">
        <v>20</v>
      </c>
      <c r="E70" s="70">
        <v>2023</v>
      </c>
      <c r="F70" s="70" t="s">
        <v>1539</v>
      </c>
      <c r="G70" s="70" t="s">
        <v>1837</v>
      </c>
      <c r="H70" s="70" t="s">
        <v>1838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83</v>
      </c>
      <c r="AS70" s="71">
        <v>6</v>
      </c>
      <c r="AT70" s="71">
        <v>0</v>
      </c>
      <c r="AU70" s="71">
        <v>2</v>
      </c>
      <c r="AV70" s="71">
        <v>0</v>
      </c>
      <c r="AW70" s="71">
        <v>0</v>
      </c>
      <c r="AX70" s="71"/>
      <c r="AY70" s="72"/>
      <c r="AZ70" s="71">
        <v>412.39500000000004</v>
      </c>
      <c r="BA70" s="71">
        <v>76.099999999999994</v>
      </c>
      <c r="BB70" s="71">
        <v>0</v>
      </c>
      <c r="BC70" s="71">
        <v>909</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1858</v>
      </c>
      <c r="B71" s="70">
        <v>340</v>
      </c>
      <c r="C71" s="70">
        <v>21</v>
      </c>
      <c r="D71" s="70">
        <v>20</v>
      </c>
      <c r="E71" s="70">
        <v>2024</v>
      </c>
      <c r="F71" s="70" t="s">
        <v>1554</v>
      </c>
      <c r="G71" s="70" t="s">
        <v>1837</v>
      </c>
      <c r="H71" s="70" t="s">
        <v>1838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1859</v>
      </c>
      <c r="B72" s="70">
        <v>324</v>
      </c>
      <c r="C72" s="70">
        <v>1</v>
      </c>
      <c r="D72" s="70">
        <v>20</v>
      </c>
      <c r="E72" s="70">
        <v>1990</v>
      </c>
      <c r="F72" s="70" t="s">
        <v>787</v>
      </c>
      <c r="G72" s="70" t="s">
        <v>1860</v>
      </c>
      <c r="H72" s="70" t="s">
        <v>1861</v>
      </c>
      <c r="I72" s="148"/>
      <c r="J72" s="71">
        <v>25.91163153089358</v>
      </c>
      <c r="K72" s="71">
        <v>1.97325804937561</v>
      </c>
      <c r="L72" s="71">
        <v>4.8910914953361484</v>
      </c>
      <c r="M72" s="71">
        <v>4.3790241756693256</v>
      </c>
      <c r="N72" s="71">
        <v>8.2456420315528582</v>
      </c>
      <c r="O72" s="71">
        <v>6.7540019947573571</v>
      </c>
      <c r="P72" s="71">
        <v>10.01189840957867</v>
      </c>
      <c r="Q72" s="71">
        <v>0.58405055961768504</v>
      </c>
      <c r="R72" s="71">
        <v>0</v>
      </c>
      <c r="S72" s="71">
        <v>0.46361138888034531</v>
      </c>
      <c r="T72" s="72"/>
      <c r="U72" s="71">
        <v>2092257</v>
      </c>
      <c r="V72" s="71">
        <v>573</v>
      </c>
      <c r="W72" s="71">
        <v>51</v>
      </c>
      <c r="X72" s="71">
        <v>1618</v>
      </c>
      <c r="Y72" s="71">
        <v>2506</v>
      </c>
      <c r="Z72" s="71">
        <v>2778</v>
      </c>
      <c r="AA72" s="71">
        <v>2431</v>
      </c>
      <c r="AB72" s="71">
        <v>9483</v>
      </c>
      <c r="AC72" s="71">
        <v>0</v>
      </c>
      <c r="AD72" s="71">
        <v>0.46361138888034531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1862</v>
      </c>
      <c r="B73" s="70">
        <v>325</v>
      </c>
      <c r="C73" s="70">
        <v>2</v>
      </c>
      <c r="D73" s="70">
        <v>20</v>
      </c>
      <c r="E73" s="70">
        <v>2005</v>
      </c>
      <c r="F73" s="70" t="s">
        <v>789</v>
      </c>
      <c r="G73" s="70" t="s">
        <v>1860</v>
      </c>
      <c r="H73" s="70" t="s">
        <v>1861</v>
      </c>
      <c r="I73" s="148"/>
      <c r="J73" s="71">
        <v>19.061899876166681</v>
      </c>
      <c r="K73" s="71">
        <v>0.80660252000318655</v>
      </c>
      <c r="L73" s="71">
        <v>18.858739252716681</v>
      </c>
      <c r="M73" s="71">
        <v>10.62667686737309</v>
      </c>
      <c r="N73" s="71">
        <v>10.447841881800249</v>
      </c>
      <c r="O73" s="71">
        <v>10.794887473498621</v>
      </c>
      <c r="P73" s="71">
        <v>11.073117044691349</v>
      </c>
      <c r="Q73" s="71">
        <v>0.57806727781995904</v>
      </c>
      <c r="R73" s="71">
        <v>0</v>
      </c>
      <c r="S73" s="71">
        <v>0.61262746414816438</v>
      </c>
      <c r="T73" s="72"/>
      <c r="U73" s="71">
        <v>1934805</v>
      </c>
      <c r="V73" s="71">
        <v>342</v>
      </c>
      <c r="W73" s="71">
        <v>297</v>
      </c>
      <c r="X73" s="71">
        <v>2135</v>
      </c>
      <c r="Y73" s="71">
        <v>2955</v>
      </c>
      <c r="Z73" s="71">
        <v>5138</v>
      </c>
      <c r="AA73" s="71">
        <v>2202</v>
      </c>
      <c r="AB73" s="71">
        <v>9812</v>
      </c>
      <c r="AC73" s="71">
        <v>0</v>
      </c>
      <c r="AD73" s="71">
        <v>0.61262746414816438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1863</v>
      </c>
      <c r="B74" s="70">
        <v>326</v>
      </c>
      <c r="C74" s="70">
        <v>3</v>
      </c>
      <c r="D74" s="70">
        <v>20</v>
      </c>
      <c r="E74" s="70">
        <v>2006</v>
      </c>
      <c r="F74" s="70" t="s">
        <v>790</v>
      </c>
      <c r="G74" s="70" t="s">
        <v>1860</v>
      </c>
      <c r="H74" s="70" t="s">
        <v>1861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1864</v>
      </c>
      <c r="B75" s="70">
        <v>327</v>
      </c>
      <c r="C75" s="70">
        <v>4</v>
      </c>
      <c r="D75" s="70">
        <v>20</v>
      </c>
      <c r="E75" s="70">
        <v>2007</v>
      </c>
      <c r="F75" s="70" t="s">
        <v>791</v>
      </c>
      <c r="G75" s="70" t="s">
        <v>1860</v>
      </c>
      <c r="H75" s="70" t="s">
        <v>1861</v>
      </c>
      <c r="I75" s="148"/>
      <c r="J75" s="71">
        <v>29.29894601738237</v>
      </c>
      <c r="K75" s="71">
        <v>0.74942158264226766</v>
      </c>
      <c r="L75" s="71">
        <v>6.4609067408274869</v>
      </c>
      <c r="M75" s="71">
        <v>9.6635845118063095</v>
      </c>
      <c r="N75" s="71">
        <v>11.14547429046767</v>
      </c>
      <c r="O75" s="71">
        <v>10.73381891615689</v>
      </c>
      <c r="P75" s="71">
        <v>10.76450497309745</v>
      </c>
      <c r="Q75" s="71">
        <v>0.60530348106944298</v>
      </c>
      <c r="R75" s="71">
        <v>0</v>
      </c>
      <c r="S75" s="71">
        <v>0.87546776706279861</v>
      </c>
      <c r="T75" s="72"/>
      <c r="U75" s="71">
        <v>4197896</v>
      </c>
      <c r="V75" s="71">
        <v>314</v>
      </c>
      <c r="W75" s="71">
        <v>61</v>
      </c>
      <c r="X75" s="71">
        <v>2449</v>
      </c>
      <c r="Y75" s="71">
        <v>3027</v>
      </c>
      <c r="Z75" s="71">
        <v>5311</v>
      </c>
      <c r="AA75" s="71">
        <v>2108</v>
      </c>
      <c r="AB75" s="71">
        <v>9731</v>
      </c>
      <c r="AC75" s="71">
        <v>0</v>
      </c>
      <c r="AD75" s="71">
        <v>0.87546776706279861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1865</v>
      </c>
      <c r="B76" s="70">
        <v>328</v>
      </c>
      <c r="C76" s="70">
        <v>5</v>
      </c>
      <c r="D76" s="70">
        <v>20</v>
      </c>
      <c r="E76" s="70">
        <v>2008</v>
      </c>
      <c r="F76" s="70" t="s">
        <v>792</v>
      </c>
      <c r="G76" s="70" t="s">
        <v>1860</v>
      </c>
      <c r="H76" s="70" t="s">
        <v>1861</v>
      </c>
      <c r="I76" s="148"/>
      <c r="J76" s="71">
        <v>31.570591077127371</v>
      </c>
      <c r="K76" s="71">
        <v>0.55575358296931854</v>
      </c>
      <c r="L76" s="71">
        <v>5.6562166995511509</v>
      </c>
      <c r="M76" s="71">
        <v>10.44413339152617</v>
      </c>
      <c r="N76" s="71">
        <v>9.6363910547973948</v>
      </c>
      <c r="O76" s="71">
        <v>10.52215204765225</v>
      </c>
      <c r="P76" s="71">
        <v>10.51760586368521</v>
      </c>
      <c r="Q76" s="71">
        <v>0.59226518957655205</v>
      </c>
      <c r="R76" s="71">
        <v>0</v>
      </c>
      <c r="S76" s="71">
        <v>0.62753229767165442</v>
      </c>
      <c r="T76" s="72"/>
      <c r="U76" s="71">
        <v>4275245</v>
      </c>
      <c r="V76" s="71">
        <v>314</v>
      </c>
      <c r="W76" s="71">
        <v>61</v>
      </c>
      <c r="X76" s="71">
        <v>2449</v>
      </c>
      <c r="Y76" s="71">
        <v>3052</v>
      </c>
      <c r="Z76" s="71">
        <v>5389</v>
      </c>
      <c r="AA76" s="71">
        <v>2062</v>
      </c>
      <c r="AB76" s="71">
        <v>9678</v>
      </c>
      <c r="AC76" s="71">
        <v>0</v>
      </c>
      <c r="AD76" s="71">
        <v>0.62753229767165442</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1866</v>
      </c>
      <c r="B77" s="70">
        <v>329</v>
      </c>
      <c r="C77" s="70">
        <v>6</v>
      </c>
      <c r="D77" s="70">
        <v>20</v>
      </c>
      <c r="E77" s="70">
        <v>2009</v>
      </c>
      <c r="F77" s="70" t="s">
        <v>176</v>
      </c>
      <c r="G77" s="70" t="s">
        <v>1860</v>
      </c>
      <c r="H77" s="70" t="s">
        <v>1861</v>
      </c>
      <c r="I77" s="148"/>
      <c r="J77" s="71">
        <v>23.432003043822121</v>
      </c>
      <c r="K77" s="71">
        <v>0.59398587260949176</v>
      </c>
      <c r="L77" s="71">
        <v>4.6988939200995112</v>
      </c>
      <c r="M77" s="71">
        <v>11.04753965854383</v>
      </c>
      <c r="N77" s="71">
        <v>9.4928835923129586</v>
      </c>
      <c r="O77" s="71">
        <v>10.97869803227306</v>
      </c>
      <c r="P77" s="71">
        <v>9.8822607310957764</v>
      </c>
      <c r="Q77" s="71">
        <v>0.56274440021620598</v>
      </c>
      <c r="R77" s="71">
        <v>0</v>
      </c>
      <c r="S77" s="71">
        <v>0.65055920920433696</v>
      </c>
      <c r="T77" s="72"/>
      <c r="U77" s="71">
        <v>2830675</v>
      </c>
      <c r="V77" s="71">
        <v>332</v>
      </c>
      <c r="W77" s="71">
        <v>73</v>
      </c>
      <c r="X77" s="71">
        <v>2523</v>
      </c>
      <c r="Y77" s="71">
        <v>3061</v>
      </c>
      <c r="Z77" s="71">
        <v>5550</v>
      </c>
      <c r="AA77" s="71">
        <v>1989</v>
      </c>
      <c r="AB77" s="71">
        <v>9653</v>
      </c>
      <c r="AC77" s="71">
        <v>0</v>
      </c>
      <c r="AD77" s="71">
        <v>0.65055920920433696</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61.581000000000003</v>
      </c>
      <c r="BK77" s="71">
        <v>0</v>
      </c>
      <c r="BL77" s="71">
        <v>0</v>
      </c>
      <c r="BM77" s="71">
        <v>0</v>
      </c>
      <c r="BN77" s="72"/>
      <c r="BO77" s="71">
        <v>0</v>
      </c>
      <c r="BP77" s="71">
        <v>0</v>
      </c>
      <c r="BQ77" s="71">
        <v>2</v>
      </c>
      <c r="BR77" s="71">
        <v>0</v>
      </c>
      <c r="BS77" s="71">
        <v>0</v>
      </c>
      <c r="BT77" s="71">
        <v>0</v>
      </c>
      <c r="BU77"/>
      <c r="BV77" s="70">
        <v>61.581000000000003</v>
      </c>
      <c r="BW77" s="70">
        <v>0</v>
      </c>
      <c r="BX77" s="70">
        <v>0</v>
      </c>
      <c r="BY77" s="70">
        <v>0</v>
      </c>
      <c r="BZ77" s="70">
        <v>0</v>
      </c>
      <c r="CA77" s="70">
        <v>0</v>
      </c>
      <c r="CB77" s="70">
        <v>0</v>
      </c>
      <c r="CC77" s="70">
        <v>0</v>
      </c>
      <c r="CD77" s="70">
        <v>0</v>
      </c>
    </row>
    <row r="78" spans="1:82">
      <c r="A78" s="70" t="s">
        <v>1867</v>
      </c>
      <c r="B78" s="70">
        <v>330</v>
      </c>
      <c r="C78" s="70">
        <v>7</v>
      </c>
      <c r="D78" s="70">
        <v>20</v>
      </c>
      <c r="E78" s="70">
        <v>2010</v>
      </c>
      <c r="F78" s="70" t="s">
        <v>177</v>
      </c>
      <c r="G78" s="70" t="s">
        <v>1860</v>
      </c>
      <c r="H78" s="70" t="s">
        <v>1861</v>
      </c>
      <c r="I78" s="148"/>
      <c r="J78" s="71">
        <v>25.25125106434675</v>
      </c>
      <c r="K78" s="71">
        <v>0.64496129143085956</v>
      </c>
      <c r="L78" s="71">
        <v>4.4656388425466496</v>
      </c>
      <c r="M78" s="71">
        <v>11.62391454299113</v>
      </c>
      <c r="N78" s="71">
        <v>11.01168474221847</v>
      </c>
      <c r="O78" s="71">
        <v>11.07362376297348</v>
      </c>
      <c r="P78" s="71">
        <v>9.9111670366607747</v>
      </c>
      <c r="Q78" s="71">
        <v>0.58959042145426699</v>
      </c>
      <c r="R78" s="71">
        <v>0</v>
      </c>
      <c r="S78" s="71">
        <v>0.81420855144578463</v>
      </c>
      <c r="T78" s="72"/>
      <c r="U78" s="71">
        <v>3348994</v>
      </c>
      <c r="V78" s="71">
        <v>332</v>
      </c>
      <c r="W78" s="71">
        <v>73</v>
      </c>
      <c r="X78" s="71">
        <v>2523</v>
      </c>
      <c r="Y78" s="71">
        <v>3116</v>
      </c>
      <c r="Z78" s="71">
        <v>5624</v>
      </c>
      <c r="AA78" s="71">
        <v>1945</v>
      </c>
      <c r="AB78" s="71">
        <v>9691</v>
      </c>
      <c r="AC78" s="71">
        <v>0</v>
      </c>
      <c r="AD78" s="71">
        <v>0.81420855144578463</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62.488999999999997</v>
      </c>
      <c r="BK78" s="71">
        <v>0</v>
      </c>
      <c r="BL78" s="71">
        <v>0</v>
      </c>
      <c r="BM78" s="71">
        <v>0</v>
      </c>
      <c r="BN78" s="72"/>
      <c r="BO78" s="71">
        <v>0</v>
      </c>
      <c r="BP78" s="71">
        <v>0</v>
      </c>
      <c r="BQ78" s="71">
        <v>2</v>
      </c>
      <c r="BR78" s="71">
        <v>0</v>
      </c>
      <c r="BS78" s="71">
        <v>0</v>
      </c>
      <c r="BT78" s="71">
        <v>0</v>
      </c>
      <c r="BU78"/>
      <c r="BV78" s="70">
        <v>62.488999999999997</v>
      </c>
      <c r="BW78" s="70">
        <v>0</v>
      </c>
      <c r="BX78" s="70">
        <v>0</v>
      </c>
      <c r="BY78" s="70">
        <v>0</v>
      </c>
      <c r="BZ78" s="70">
        <v>0</v>
      </c>
      <c r="CA78" s="70">
        <v>0</v>
      </c>
      <c r="CB78" s="70">
        <v>0</v>
      </c>
      <c r="CC78" s="70">
        <v>0</v>
      </c>
      <c r="CD78" s="70">
        <v>0</v>
      </c>
    </row>
    <row r="79" spans="1:82">
      <c r="A79" s="70" t="s">
        <v>1868</v>
      </c>
      <c r="B79" s="70">
        <v>331</v>
      </c>
      <c r="C79" s="70">
        <v>8</v>
      </c>
      <c r="D79" s="70">
        <v>20</v>
      </c>
      <c r="E79" s="70">
        <v>2011</v>
      </c>
      <c r="F79" s="70" t="s">
        <v>178</v>
      </c>
      <c r="G79" s="70" t="s">
        <v>1860</v>
      </c>
      <c r="H79" s="70" t="s">
        <v>1861</v>
      </c>
      <c r="I79" s="148"/>
      <c r="J79" s="71">
        <v>28.765988781345669</v>
      </c>
      <c r="K79" s="71">
        <v>0.86175059017662969</v>
      </c>
      <c r="L79" s="71">
        <v>3.1902101095405442</v>
      </c>
      <c r="M79" s="71">
        <v>13.8644019162411</v>
      </c>
      <c r="N79" s="71">
        <v>14.175969567006581</v>
      </c>
      <c r="O79" s="71">
        <v>11.092545472995653</v>
      </c>
      <c r="P79" s="71">
        <v>9.397121244828865</v>
      </c>
      <c r="Q79" s="71">
        <v>0.68310332491668302</v>
      </c>
      <c r="R79" s="71">
        <v>0</v>
      </c>
      <c r="S79" s="71">
        <v>0.74042907575478334</v>
      </c>
      <c r="T79" s="72"/>
      <c r="U79" s="71">
        <v>2933394</v>
      </c>
      <c r="V79" s="71">
        <v>332</v>
      </c>
      <c r="W79" s="71">
        <v>73</v>
      </c>
      <c r="X79" s="71">
        <v>2523</v>
      </c>
      <c r="Y79" s="71">
        <v>3152</v>
      </c>
      <c r="Z79" s="71">
        <v>5756</v>
      </c>
      <c r="AA79" s="71">
        <v>1899</v>
      </c>
      <c r="AB79" s="71">
        <v>9734</v>
      </c>
      <c r="AC79" s="71">
        <v>0</v>
      </c>
      <c r="AD79" s="71">
        <v>0.74042907575478334</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61.576999999999998</v>
      </c>
      <c r="BK79" s="71">
        <v>0</v>
      </c>
      <c r="BL79" s="71">
        <v>0</v>
      </c>
      <c r="BM79" s="71">
        <v>0</v>
      </c>
      <c r="BN79" s="72"/>
      <c r="BO79" s="71">
        <v>0</v>
      </c>
      <c r="BP79" s="71">
        <v>0</v>
      </c>
      <c r="BQ79" s="71">
        <v>2</v>
      </c>
      <c r="BR79" s="71">
        <v>0</v>
      </c>
      <c r="BS79" s="71">
        <v>0</v>
      </c>
      <c r="BT79" s="71">
        <v>0</v>
      </c>
      <c r="BU79"/>
      <c r="BV79" s="70">
        <v>61.576999999999998</v>
      </c>
      <c r="BW79" s="70">
        <v>0</v>
      </c>
      <c r="BX79" s="70">
        <v>0</v>
      </c>
      <c r="BY79" s="70">
        <v>0</v>
      </c>
      <c r="BZ79" s="70">
        <v>0</v>
      </c>
      <c r="CA79" s="70">
        <v>0</v>
      </c>
      <c r="CB79" s="70">
        <v>0</v>
      </c>
      <c r="CC79" s="70">
        <v>0</v>
      </c>
      <c r="CD79" s="70">
        <v>0</v>
      </c>
    </row>
    <row r="80" spans="1:82">
      <c r="A80" s="70" t="s">
        <v>1869</v>
      </c>
      <c r="B80" s="70">
        <v>332</v>
      </c>
      <c r="C80" s="70">
        <v>9</v>
      </c>
      <c r="D80" s="70">
        <v>20</v>
      </c>
      <c r="E80" s="70">
        <v>2012</v>
      </c>
      <c r="F80" s="70" t="s">
        <v>179</v>
      </c>
      <c r="G80" s="70" t="s">
        <v>1860</v>
      </c>
      <c r="H80" s="70" t="s">
        <v>1861</v>
      </c>
      <c r="I80" s="148"/>
      <c r="J80" s="71">
        <v>25.482295594997272</v>
      </c>
      <c r="K80" s="71">
        <v>0.83527736867153179</v>
      </c>
      <c r="L80" s="71">
        <v>3.2024409237993452</v>
      </c>
      <c r="M80" s="71">
        <v>16.0927307049107</v>
      </c>
      <c r="N80" s="71">
        <v>14.93834140374975</v>
      </c>
      <c r="O80" s="71">
        <v>11.158213538688488</v>
      </c>
      <c r="P80" s="71">
        <v>9.3411007422900045</v>
      </c>
      <c r="Q80" s="71">
        <v>0.74072932510198697</v>
      </c>
      <c r="R80" s="71">
        <v>0</v>
      </c>
      <c r="S80" s="71">
        <v>0.93753668684243086</v>
      </c>
      <c r="T80" s="72"/>
      <c r="U80" s="71">
        <v>2629370</v>
      </c>
      <c r="V80" s="71">
        <v>332</v>
      </c>
      <c r="W80" s="71">
        <v>73</v>
      </c>
      <c r="X80" s="71">
        <v>2523</v>
      </c>
      <c r="Y80" s="71">
        <v>3205</v>
      </c>
      <c r="Z80" s="71">
        <v>5836</v>
      </c>
      <c r="AA80" s="71">
        <v>1877</v>
      </c>
      <c r="AB80" s="71">
        <v>9715</v>
      </c>
      <c r="AC80" s="71">
        <v>0</v>
      </c>
      <c r="AD80" s="71">
        <v>0.93753668684243086</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80.224999999999994</v>
      </c>
      <c r="BK80" s="71">
        <v>0</v>
      </c>
      <c r="BL80" s="71">
        <v>0</v>
      </c>
      <c r="BM80" s="71">
        <v>0</v>
      </c>
      <c r="BN80" s="72"/>
      <c r="BO80" s="71">
        <v>0</v>
      </c>
      <c r="BP80" s="71">
        <v>0</v>
      </c>
      <c r="BQ80" s="71">
        <v>2</v>
      </c>
      <c r="BR80" s="71">
        <v>0</v>
      </c>
      <c r="BS80" s="71">
        <v>0</v>
      </c>
      <c r="BT80" s="71">
        <v>0</v>
      </c>
      <c r="BU80"/>
      <c r="BV80" s="70">
        <v>80.224999999999994</v>
      </c>
      <c r="BW80" s="70">
        <v>0</v>
      </c>
      <c r="BX80" s="70">
        <v>0</v>
      </c>
      <c r="BY80" s="70">
        <v>0</v>
      </c>
      <c r="BZ80" s="70">
        <v>0</v>
      </c>
      <c r="CA80" s="70">
        <v>0</v>
      </c>
      <c r="CB80" s="70">
        <v>0</v>
      </c>
      <c r="CC80" s="70">
        <v>0</v>
      </c>
      <c r="CD80" s="70">
        <v>0</v>
      </c>
    </row>
    <row r="81" spans="1:82">
      <c r="A81" s="70" t="s">
        <v>1870</v>
      </c>
      <c r="B81" s="70">
        <v>333</v>
      </c>
      <c r="C81" s="70">
        <v>10</v>
      </c>
      <c r="D81" s="70">
        <v>20</v>
      </c>
      <c r="E81" s="70">
        <v>2013</v>
      </c>
      <c r="F81" s="70" t="s">
        <v>180</v>
      </c>
      <c r="G81" s="70" t="s">
        <v>1860</v>
      </c>
      <c r="H81" s="70" t="s">
        <v>1861</v>
      </c>
      <c r="I81" s="148"/>
      <c r="J81" s="71">
        <v>26.63885919536116</v>
      </c>
      <c r="K81" s="71">
        <v>0.69071194878261077</v>
      </c>
      <c r="L81" s="71">
        <v>2.5357063874021168</v>
      </c>
      <c r="M81" s="71">
        <v>17.297833808356369</v>
      </c>
      <c r="N81" s="71">
        <v>16.87097043882325</v>
      </c>
      <c r="O81" s="71">
        <v>10.822241518212689</v>
      </c>
      <c r="P81" s="71">
        <v>9.3013676188302092</v>
      </c>
      <c r="Q81" s="71">
        <v>0.750033050265422</v>
      </c>
      <c r="R81" s="71">
        <v>0</v>
      </c>
      <c r="S81" s="71">
        <v>0.77832608802134828</v>
      </c>
      <c r="T81" s="72"/>
      <c r="U81" s="71">
        <v>2406447</v>
      </c>
      <c r="V81" s="71">
        <v>332</v>
      </c>
      <c r="W81" s="71">
        <v>73</v>
      </c>
      <c r="X81" s="71">
        <v>2523</v>
      </c>
      <c r="Y81" s="71">
        <v>3205</v>
      </c>
      <c r="Z81" s="71">
        <v>5913</v>
      </c>
      <c r="AA81" s="71">
        <v>1862</v>
      </c>
      <c r="AB81" s="71">
        <v>9696</v>
      </c>
      <c r="AC81" s="71">
        <v>0</v>
      </c>
      <c r="AD81" s="71">
        <v>0.77832608802134828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90.856999999999999</v>
      </c>
      <c r="BK81" s="71">
        <v>0</v>
      </c>
      <c r="BL81" s="71">
        <v>0</v>
      </c>
      <c r="BM81" s="71">
        <v>0</v>
      </c>
      <c r="BN81" s="72"/>
      <c r="BO81" s="71">
        <v>0</v>
      </c>
      <c r="BP81" s="71">
        <v>0</v>
      </c>
      <c r="BQ81" s="71">
        <v>2</v>
      </c>
      <c r="BR81" s="71">
        <v>0</v>
      </c>
      <c r="BS81" s="71">
        <v>0</v>
      </c>
      <c r="BT81" s="71">
        <v>0</v>
      </c>
      <c r="BU81"/>
      <c r="BV81" s="70">
        <v>90.856999999999999</v>
      </c>
      <c r="BW81" s="70">
        <v>0</v>
      </c>
      <c r="BX81" s="70">
        <v>0</v>
      </c>
      <c r="BY81" s="70">
        <v>0</v>
      </c>
      <c r="BZ81" s="70">
        <v>0</v>
      </c>
      <c r="CA81" s="70">
        <v>0</v>
      </c>
      <c r="CB81" s="70">
        <v>0</v>
      </c>
      <c r="CC81" s="70">
        <v>0</v>
      </c>
      <c r="CD81" s="70">
        <v>0</v>
      </c>
    </row>
    <row r="82" spans="1:82">
      <c r="A82" s="70" t="s">
        <v>1871</v>
      </c>
      <c r="B82" s="70">
        <v>334</v>
      </c>
      <c r="C82" s="70">
        <v>11</v>
      </c>
      <c r="D82" s="70">
        <v>20</v>
      </c>
      <c r="E82" s="70">
        <v>2014</v>
      </c>
      <c r="F82" s="70" t="s">
        <v>181</v>
      </c>
      <c r="G82" s="70" t="s">
        <v>1860</v>
      </c>
      <c r="H82" s="70" t="s">
        <v>1861</v>
      </c>
      <c r="I82" s="148"/>
      <c r="J82" s="71">
        <v>26.33065876326642</v>
      </c>
      <c r="K82" s="71">
        <v>0.6956775982408806</v>
      </c>
      <c r="L82" s="71">
        <v>1.598981952036447</v>
      </c>
      <c r="M82" s="71">
        <v>15.221520051473579</v>
      </c>
      <c r="N82" s="71">
        <v>15.109802967519419</v>
      </c>
      <c r="O82" s="71">
        <v>10.508220164612757</v>
      </c>
      <c r="P82" s="71">
        <v>9.1086909123107613</v>
      </c>
      <c r="Q82" s="71">
        <v>0.72198699450146797</v>
      </c>
      <c r="R82" s="71">
        <v>0</v>
      </c>
      <c r="S82" s="71">
        <v>0.78488372174264387</v>
      </c>
      <c r="T82" s="72"/>
      <c r="U82" s="71">
        <v>2506813</v>
      </c>
      <c r="V82" s="71">
        <v>290</v>
      </c>
      <c r="W82" s="71">
        <v>30</v>
      </c>
      <c r="X82" s="71">
        <v>2518</v>
      </c>
      <c r="Y82" s="71">
        <v>3261</v>
      </c>
      <c r="Z82" s="71">
        <v>6047</v>
      </c>
      <c r="AA82" s="71">
        <v>1814</v>
      </c>
      <c r="AB82" s="71">
        <v>9728</v>
      </c>
      <c r="AC82" s="71">
        <v>0</v>
      </c>
      <c r="AD82" s="71">
        <v>0.78488372174264387</v>
      </c>
      <c r="AE82" s="72"/>
      <c r="AF82" s="71"/>
      <c r="AG82" s="71"/>
      <c r="AH82" s="71"/>
      <c r="AI82" s="71"/>
      <c r="AJ82" s="71"/>
      <c r="AK82" s="71"/>
      <c r="AL82" s="71"/>
      <c r="AM82" s="71"/>
      <c r="AN82" s="71"/>
      <c r="AO82" s="71"/>
      <c r="AP82" s="71"/>
      <c r="AQ82" s="72"/>
      <c r="AR82" s="71">
        <v>412</v>
      </c>
      <c r="AS82" s="71">
        <v>115</v>
      </c>
      <c r="AT82" s="71">
        <v>0</v>
      </c>
      <c r="AU82" s="71">
        <v>0</v>
      </c>
      <c r="AV82" s="71">
        <v>0</v>
      </c>
      <c r="AW82" s="71">
        <v>0</v>
      </c>
      <c r="AX82" s="71"/>
      <c r="AY82" s="72"/>
      <c r="AZ82" s="71">
        <v>1852.8409999999999</v>
      </c>
      <c r="BA82" s="71">
        <v>3511.6</v>
      </c>
      <c r="BB82" s="71">
        <v>0</v>
      </c>
      <c r="BC82" s="71">
        <v>0</v>
      </c>
      <c r="BD82" s="71">
        <v>0</v>
      </c>
      <c r="BE82" s="71">
        <v>0</v>
      </c>
      <c r="BF82" s="71"/>
      <c r="BG82" s="72"/>
      <c r="BH82" s="71">
        <v>0</v>
      </c>
      <c r="BI82" s="71">
        <v>0</v>
      </c>
      <c r="BJ82" s="71">
        <v>96.703999999999994</v>
      </c>
      <c r="BK82" s="71">
        <v>0</v>
      </c>
      <c r="BL82" s="71">
        <v>0</v>
      </c>
      <c r="BM82" s="71">
        <v>0</v>
      </c>
      <c r="BN82" s="72"/>
      <c r="BO82" s="71">
        <v>0</v>
      </c>
      <c r="BP82" s="71">
        <v>0</v>
      </c>
      <c r="BQ82" s="71">
        <v>2</v>
      </c>
      <c r="BR82" s="71">
        <v>0</v>
      </c>
      <c r="BS82" s="71">
        <v>0</v>
      </c>
      <c r="BT82" s="71">
        <v>0</v>
      </c>
      <c r="BU82"/>
      <c r="BV82" s="70">
        <v>96.703999999999994</v>
      </c>
      <c r="BW82" s="70">
        <v>0</v>
      </c>
      <c r="BX82" s="70">
        <v>0</v>
      </c>
      <c r="BY82" s="70">
        <v>0</v>
      </c>
      <c r="BZ82" s="70">
        <v>0</v>
      </c>
      <c r="CA82" s="70">
        <v>0</v>
      </c>
      <c r="CB82" s="70">
        <v>0</v>
      </c>
      <c r="CC82" s="70">
        <v>0</v>
      </c>
      <c r="CD82" s="70">
        <v>0</v>
      </c>
    </row>
    <row r="83" spans="1:82">
      <c r="A83" s="70" t="s">
        <v>1872</v>
      </c>
      <c r="B83" s="70">
        <v>335</v>
      </c>
      <c r="C83" s="70">
        <v>12</v>
      </c>
      <c r="D83" s="70">
        <v>20</v>
      </c>
      <c r="E83" s="70">
        <v>2015</v>
      </c>
      <c r="F83" s="70" t="s">
        <v>182</v>
      </c>
      <c r="G83" s="1064" t="s">
        <v>1860</v>
      </c>
      <c r="H83" s="70" t="s">
        <v>1861</v>
      </c>
      <c r="I83" s="148"/>
      <c r="J83" s="71">
        <v>22.745086870950669</v>
      </c>
      <c r="K83" s="71">
        <v>0.65257406742532631</v>
      </c>
      <c r="L83" s="71">
        <v>1.9809525363374889</v>
      </c>
      <c r="M83" s="71">
        <v>11.98164608893636</v>
      </c>
      <c r="N83" s="71">
        <v>13.686838920926879</v>
      </c>
      <c r="O83" s="71">
        <v>10.545749361283573</v>
      </c>
      <c r="P83" s="71">
        <v>9.1510643838225025</v>
      </c>
      <c r="Q83" s="71">
        <v>0.70765058517345103</v>
      </c>
      <c r="R83" s="71">
        <v>0</v>
      </c>
      <c r="S83" s="71">
        <v>1.02280597330739</v>
      </c>
      <c r="T83" s="72"/>
      <c r="U83" s="71">
        <v>2632955</v>
      </c>
      <c r="V83" s="71">
        <v>290</v>
      </c>
      <c r="W83" s="71">
        <v>30</v>
      </c>
      <c r="X83" s="71">
        <v>2518</v>
      </c>
      <c r="Y83" s="71">
        <v>3331</v>
      </c>
      <c r="Z83" s="71">
        <v>6127</v>
      </c>
      <c r="AA83" s="71">
        <v>1821</v>
      </c>
      <c r="AB83" s="71">
        <v>9740</v>
      </c>
      <c r="AC83" s="71">
        <v>0</v>
      </c>
      <c r="AD83" s="71">
        <v>1.02280597330739</v>
      </c>
      <c r="AE83" s="72"/>
      <c r="AF83" s="71">
        <v>26450940.644365761</v>
      </c>
      <c r="AG83" s="71">
        <v>500141.88670946372</v>
      </c>
      <c r="AH83" s="71">
        <v>503267.32830001012</v>
      </c>
      <c r="AI83" s="71">
        <v>16406410.87359542</v>
      </c>
      <c r="AJ83" s="71">
        <v>21812743.754950259</v>
      </c>
      <c r="AK83" s="71">
        <v>0</v>
      </c>
      <c r="AL83" s="71">
        <v>0</v>
      </c>
      <c r="AM83" s="71">
        <v>1334826.14223669</v>
      </c>
      <c r="AN83" s="71">
        <v>0</v>
      </c>
      <c r="AO83" s="71">
        <v>0</v>
      </c>
      <c r="AP83" s="71">
        <v>67008330.630157597</v>
      </c>
      <c r="AQ83" s="72"/>
      <c r="AR83" s="71">
        <v>441</v>
      </c>
      <c r="AS83" s="71">
        <v>125</v>
      </c>
      <c r="AT83" s="71">
        <v>0</v>
      </c>
      <c r="AU83" s="71">
        <v>0</v>
      </c>
      <c r="AV83" s="71">
        <v>0</v>
      </c>
      <c r="AW83" s="71">
        <v>0</v>
      </c>
      <c r="AX83" s="71"/>
      <c r="AY83" s="72"/>
      <c r="AZ83" s="71">
        <v>2031.1210000000001</v>
      </c>
      <c r="BA83" s="71">
        <v>3820.5</v>
      </c>
      <c r="BB83" s="71">
        <v>0</v>
      </c>
      <c r="BC83" s="71">
        <v>0</v>
      </c>
      <c r="BD83" s="71">
        <v>0</v>
      </c>
      <c r="BE83" s="71">
        <v>0</v>
      </c>
      <c r="BF83" s="71"/>
      <c r="BG83" s="72"/>
      <c r="BH83" s="71">
        <v>0</v>
      </c>
      <c r="BI83" s="71">
        <v>0</v>
      </c>
      <c r="BJ83" s="71">
        <v>89.738</v>
      </c>
      <c r="BK83" s="71">
        <v>0</v>
      </c>
      <c r="BL83" s="71">
        <v>0</v>
      </c>
      <c r="BM83" s="71">
        <v>0</v>
      </c>
      <c r="BN83" s="72"/>
      <c r="BO83" s="71">
        <v>0</v>
      </c>
      <c r="BP83" s="71">
        <v>0</v>
      </c>
      <c r="BQ83" s="71">
        <v>2</v>
      </c>
      <c r="BR83" s="71">
        <v>0</v>
      </c>
      <c r="BS83" s="71">
        <v>0</v>
      </c>
      <c r="BT83" s="71">
        <v>0</v>
      </c>
      <c r="BU83"/>
      <c r="BV83" s="70">
        <v>89.738</v>
      </c>
      <c r="BW83" s="70">
        <v>0</v>
      </c>
      <c r="BX83" s="70">
        <v>0</v>
      </c>
      <c r="BY83" s="70">
        <v>0</v>
      </c>
      <c r="BZ83" s="70">
        <v>0</v>
      </c>
      <c r="CA83" s="70">
        <v>0</v>
      </c>
      <c r="CB83" s="70">
        <v>0</v>
      </c>
      <c r="CC83" s="70">
        <v>0</v>
      </c>
      <c r="CD83" s="70">
        <v>0</v>
      </c>
    </row>
    <row r="84" spans="1:82">
      <c r="A84" s="70" t="s">
        <v>1873</v>
      </c>
      <c r="B84" s="70">
        <v>336</v>
      </c>
      <c r="C84" s="70">
        <v>13</v>
      </c>
      <c r="D84" s="70">
        <v>20</v>
      </c>
      <c r="E84" s="70">
        <v>2016</v>
      </c>
      <c r="F84" s="70" t="s">
        <v>155</v>
      </c>
      <c r="G84" s="1064" t="s">
        <v>1860</v>
      </c>
      <c r="H84" s="70" t="s">
        <v>1861</v>
      </c>
      <c r="I84" s="148"/>
      <c r="J84" s="71">
        <v>21.090136113450836</v>
      </c>
      <c r="K84" s="71">
        <v>0.62290852804827113</v>
      </c>
      <c r="L84" s="71">
        <v>3.2702837198839765</v>
      </c>
      <c r="M84" s="71">
        <v>9.8304438970266066</v>
      </c>
      <c r="N84" s="71">
        <v>12.502669274642003</v>
      </c>
      <c r="O84" s="71">
        <v>10.601318756471271</v>
      </c>
      <c r="P84" s="71">
        <v>8.5950791013534111</v>
      </c>
      <c r="Q84" s="71">
        <v>0.68279981323857586</v>
      </c>
      <c r="R84" s="71">
        <v>0</v>
      </c>
      <c r="S84" s="71">
        <v>1.455806070875044</v>
      </c>
      <c r="T84" s="72"/>
      <c r="U84" s="71">
        <v>2457521</v>
      </c>
      <c r="V84" s="71">
        <v>290</v>
      </c>
      <c r="W84" s="71">
        <v>30</v>
      </c>
      <c r="X84" s="71">
        <v>2518</v>
      </c>
      <c r="Y84" s="71">
        <v>3402</v>
      </c>
      <c r="Z84" s="71">
        <v>6235</v>
      </c>
      <c r="AA84" s="71">
        <v>1769</v>
      </c>
      <c r="AB84" s="71">
        <v>9667</v>
      </c>
      <c r="AC84" s="71">
        <v>0</v>
      </c>
      <c r="AD84" s="71">
        <v>1.455806070875044</v>
      </c>
      <c r="AE84" s="72"/>
      <c r="AF84" s="71">
        <v>26787278.265037261</v>
      </c>
      <c r="AG84" s="71">
        <v>467951.20984914619</v>
      </c>
      <c r="AH84" s="71">
        <v>3508176.1380684469</v>
      </c>
      <c r="AI84" s="71">
        <v>15660167.00324407</v>
      </c>
      <c r="AJ84" s="71">
        <v>20833484.436230619</v>
      </c>
      <c r="AK84" s="71">
        <v>0</v>
      </c>
      <c r="AL84" s="71">
        <v>0</v>
      </c>
      <c r="AM84" s="71">
        <v>1325851.055007227</v>
      </c>
      <c r="AN84" s="71">
        <v>0</v>
      </c>
      <c r="AO84" s="71">
        <v>0</v>
      </c>
      <c r="AP84" s="71">
        <v>68582908.107436776</v>
      </c>
      <c r="AQ84" s="72"/>
      <c r="AR84" s="71">
        <v>465</v>
      </c>
      <c r="AS84" s="71">
        <v>135</v>
      </c>
      <c r="AT84" s="71">
        <v>0</v>
      </c>
      <c r="AU84" s="71">
        <v>0</v>
      </c>
      <c r="AV84" s="71">
        <v>0</v>
      </c>
      <c r="AW84" s="71">
        <v>0</v>
      </c>
      <c r="AX84" s="71"/>
      <c r="AY84" s="72"/>
      <c r="AZ84" s="71">
        <v>2168.4209999999998</v>
      </c>
      <c r="BA84" s="71">
        <v>4174.2</v>
      </c>
      <c r="BB84" s="71">
        <v>0</v>
      </c>
      <c r="BC84" s="71">
        <v>0</v>
      </c>
      <c r="BD84" s="71">
        <v>0</v>
      </c>
      <c r="BE84" s="71">
        <v>0</v>
      </c>
      <c r="BF84" s="71"/>
      <c r="BG84" s="72"/>
      <c r="BH84" s="71">
        <v>0</v>
      </c>
      <c r="BI84" s="71">
        <v>0</v>
      </c>
      <c r="BJ84" s="71">
        <v>77.873000000000005</v>
      </c>
      <c r="BK84" s="71">
        <v>0</v>
      </c>
      <c r="BL84" s="71">
        <v>0</v>
      </c>
      <c r="BM84" s="71">
        <v>0</v>
      </c>
      <c r="BN84" s="72"/>
      <c r="BO84" s="71">
        <v>0</v>
      </c>
      <c r="BP84" s="71">
        <v>0</v>
      </c>
      <c r="BQ84" s="71">
        <v>2</v>
      </c>
      <c r="BR84" s="71">
        <v>0</v>
      </c>
      <c r="BS84" s="71">
        <v>0</v>
      </c>
      <c r="BT84" s="71">
        <v>0</v>
      </c>
      <c r="BU84"/>
      <c r="BV84" s="70">
        <v>77.873000000000005</v>
      </c>
      <c r="BW84" s="70">
        <v>0</v>
      </c>
      <c r="BX84" s="70">
        <v>0</v>
      </c>
      <c r="BY84" s="70">
        <v>0</v>
      </c>
      <c r="BZ84" s="70">
        <v>0</v>
      </c>
      <c r="CA84" s="70">
        <v>0</v>
      </c>
      <c r="CB84" s="70">
        <v>0</v>
      </c>
      <c r="CC84" s="70">
        <v>0</v>
      </c>
      <c r="CD84" s="70">
        <v>0</v>
      </c>
    </row>
    <row r="85" spans="1:82">
      <c r="A85" s="70" t="s">
        <v>1874</v>
      </c>
      <c r="B85" s="70">
        <v>337</v>
      </c>
      <c r="C85" s="70">
        <v>14</v>
      </c>
      <c r="D85" s="70">
        <v>20</v>
      </c>
      <c r="E85" s="70">
        <v>2017</v>
      </c>
      <c r="F85" s="70" t="s">
        <v>156</v>
      </c>
      <c r="G85" s="70" t="s">
        <v>1860</v>
      </c>
      <c r="H85" s="70" t="s">
        <v>1861</v>
      </c>
      <c r="I85" s="148"/>
      <c r="J85" s="71">
        <v>23.610594436615184</v>
      </c>
      <c r="K85" s="71">
        <v>0.59928233624467109</v>
      </c>
      <c r="L85" s="71">
        <v>1.7064496497720654</v>
      </c>
      <c r="M85" s="71">
        <v>9.118275226138925</v>
      </c>
      <c r="N85" s="71">
        <v>12.618843160565477</v>
      </c>
      <c r="O85" s="71">
        <v>10.528683314107365</v>
      </c>
      <c r="P85" s="71">
        <v>8.5551161754349536</v>
      </c>
      <c r="Q85" s="71">
        <v>0.657277297142144</v>
      </c>
      <c r="R85" s="71">
        <v>0</v>
      </c>
      <c r="S85" s="71">
        <v>1.0470950733166218</v>
      </c>
      <c r="T85" s="72"/>
      <c r="U85" s="71">
        <v>2788331</v>
      </c>
      <c r="V85" s="71">
        <v>290</v>
      </c>
      <c r="W85" s="71">
        <v>30</v>
      </c>
      <c r="X85" s="71">
        <v>2518</v>
      </c>
      <c r="Y85" s="71">
        <v>3385</v>
      </c>
      <c r="Z85" s="71">
        <v>6295</v>
      </c>
      <c r="AA85" s="71">
        <v>1772</v>
      </c>
      <c r="AB85" s="71">
        <v>9623</v>
      </c>
      <c r="AC85" s="71">
        <v>0</v>
      </c>
      <c r="AD85" s="71">
        <v>1.047095073316622</v>
      </c>
      <c r="AE85" s="72"/>
      <c r="AF85" s="71">
        <v>32082735.08596633</v>
      </c>
      <c r="AG85" s="71">
        <v>461016.15648427041</v>
      </c>
      <c r="AH85" s="71">
        <v>367056.87422332203</v>
      </c>
      <c r="AI85" s="71">
        <v>15553696.165263951</v>
      </c>
      <c r="AJ85" s="71">
        <v>23086277.839332022</v>
      </c>
      <c r="AK85" s="71">
        <v>0</v>
      </c>
      <c r="AL85" s="71">
        <v>0</v>
      </c>
      <c r="AM85" s="71">
        <v>1321881.507174154</v>
      </c>
      <c r="AN85" s="71">
        <v>0</v>
      </c>
      <c r="AO85" s="71">
        <v>0</v>
      </c>
      <c r="AP85" s="71">
        <v>72872663.628444046</v>
      </c>
      <c r="AQ85" s="72"/>
      <c r="AR85" s="71">
        <v>483</v>
      </c>
      <c r="AS85" s="71">
        <v>136</v>
      </c>
      <c r="AT85" s="71">
        <v>0</v>
      </c>
      <c r="AU85" s="71">
        <v>0</v>
      </c>
      <c r="AV85" s="71">
        <v>0</v>
      </c>
      <c r="AW85" s="71">
        <v>0</v>
      </c>
      <c r="AX85" s="71"/>
      <c r="AY85" s="72"/>
      <c r="AZ85" s="71">
        <v>2264.1210000000001</v>
      </c>
      <c r="BA85" s="71">
        <v>4200.9999999999991</v>
      </c>
      <c r="BB85" s="71">
        <v>0</v>
      </c>
      <c r="BC85" s="71">
        <v>0</v>
      </c>
      <c r="BD85" s="71">
        <v>0</v>
      </c>
      <c r="BE85" s="71">
        <v>0</v>
      </c>
      <c r="BF85" s="71"/>
      <c r="BG85" s="72"/>
      <c r="BH85" s="71">
        <v>0</v>
      </c>
      <c r="BI85" s="71">
        <v>0</v>
      </c>
      <c r="BJ85" s="71">
        <v>66.822000000000003</v>
      </c>
      <c r="BK85" s="71">
        <v>0</v>
      </c>
      <c r="BL85" s="71">
        <v>0</v>
      </c>
      <c r="BM85" s="71">
        <v>0</v>
      </c>
      <c r="BN85" s="72"/>
      <c r="BO85" s="71">
        <v>0</v>
      </c>
      <c r="BP85" s="71">
        <v>0</v>
      </c>
      <c r="BQ85" s="71">
        <v>2</v>
      </c>
      <c r="BR85" s="71">
        <v>0</v>
      </c>
      <c r="BS85" s="71">
        <v>0</v>
      </c>
      <c r="BT85" s="71">
        <v>0</v>
      </c>
      <c r="BU85"/>
      <c r="BV85" s="70">
        <v>66.822000000000003</v>
      </c>
      <c r="BW85" s="70">
        <v>0</v>
      </c>
      <c r="BX85" s="70">
        <v>0</v>
      </c>
      <c r="BY85" s="70">
        <v>0</v>
      </c>
      <c r="BZ85" s="70">
        <v>0</v>
      </c>
      <c r="CA85" s="70">
        <v>0</v>
      </c>
      <c r="CB85" s="70">
        <v>0</v>
      </c>
      <c r="CC85" s="70">
        <v>0</v>
      </c>
      <c r="CD85" s="70">
        <v>0</v>
      </c>
    </row>
    <row r="86" spans="1:82">
      <c r="A86" s="70" t="s">
        <v>1875</v>
      </c>
      <c r="B86" s="70">
        <v>338</v>
      </c>
      <c r="C86" s="70">
        <v>15</v>
      </c>
      <c r="D86" s="70">
        <v>20</v>
      </c>
      <c r="E86" s="70">
        <v>2018</v>
      </c>
      <c r="F86" s="70" t="s">
        <v>183</v>
      </c>
      <c r="G86" s="70" t="s">
        <v>1860</v>
      </c>
      <c r="H86" s="70" t="s">
        <v>1861</v>
      </c>
      <c r="I86" s="148"/>
      <c r="J86" s="71">
        <v>18.484646718008054</v>
      </c>
      <c r="K86" s="71">
        <v>0.52002749111047075</v>
      </c>
      <c r="L86" s="71">
        <v>1.5892500480302576</v>
      </c>
      <c r="M86" s="71">
        <v>7.5718496768334074</v>
      </c>
      <c r="N86" s="71">
        <v>7.9973115078044525</v>
      </c>
      <c r="O86" s="71">
        <v>10.450674347236271</v>
      </c>
      <c r="P86" s="71">
        <v>8.3886984705460055</v>
      </c>
      <c r="Q86" s="71">
        <v>0.61346308628694801</v>
      </c>
      <c r="R86" s="71">
        <v>0</v>
      </c>
      <c r="S86" s="71">
        <v>1.0257702884068451</v>
      </c>
      <c r="T86" s="72"/>
      <c r="U86" s="71">
        <v>2883984</v>
      </c>
      <c r="V86" s="71">
        <v>290</v>
      </c>
      <c r="W86" s="71">
        <v>30</v>
      </c>
      <c r="X86" s="71">
        <v>2518</v>
      </c>
      <c r="Y86" s="71">
        <v>3462</v>
      </c>
      <c r="Z86" s="71">
        <v>6368</v>
      </c>
      <c r="AA86" s="71">
        <v>1755</v>
      </c>
      <c r="AB86" s="71">
        <v>9679</v>
      </c>
      <c r="AC86" s="71">
        <v>0</v>
      </c>
      <c r="AD86" s="71">
        <v>1.0257702884068449</v>
      </c>
      <c r="AE86" s="72"/>
      <c r="AF86" s="71">
        <v>28768143.48512844</v>
      </c>
      <c r="AG86" s="71">
        <v>407735.78767618327</v>
      </c>
      <c r="AH86" s="71">
        <v>458965.04816655442</v>
      </c>
      <c r="AI86" s="71">
        <v>14589380.89429386</v>
      </c>
      <c r="AJ86" s="71">
        <v>19161423.546690419</v>
      </c>
      <c r="AK86" s="71">
        <v>0</v>
      </c>
      <c r="AL86" s="71">
        <v>0</v>
      </c>
      <c r="AM86" s="71">
        <v>1332325.100578049</v>
      </c>
      <c r="AN86" s="71">
        <v>0</v>
      </c>
      <c r="AO86" s="71">
        <v>0</v>
      </c>
      <c r="AP86" s="71">
        <v>64717973.862533502</v>
      </c>
      <c r="AQ86" s="72"/>
      <c r="AR86" s="71">
        <v>503</v>
      </c>
      <c r="AS86" s="71">
        <v>146</v>
      </c>
      <c r="AT86" s="71">
        <v>0</v>
      </c>
      <c r="AU86" s="71">
        <v>0</v>
      </c>
      <c r="AV86" s="71">
        <v>0</v>
      </c>
      <c r="AW86" s="71">
        <v>0</v>
      </c>
      <c r="AX86" s="71"/>
      <c r="AY86" s="72"/>
      <c r="AZ86" s="71">
        <v>2401.5220000000004</v>
      </c>
      <c r="BA86" s="71">
        <v>4493</v>
      </c>
      <c r="BB86" s="71">
        <v>0</v>
      </c>
      <c r="BC86" s="71">
        <v>0</v>
      </c>
      <c r="BD86" s="71">
        <v>0</v>
      </c>
      <c r="BE86" s="71">
        <v>0</v>
      </c>
      <c r="BF86" s="71"/>
      <c r="BG86" s="72"/>
      <c r="BH86" s="71">
        <v>0</v>
      </c>
      <c r="BI86" s="71">
        <v>0</v>
      </c>
      <c r="BJ86" s="71">
        <v>64.402000000000001</v>
      </c>
      <c r="BK86" s="71">
        <v>0</v>
      </c>
      <c r="BL86" s="71">
        <v>0</v>
      </c>
      <c r="BM86" s="71">
        <v>0</v>
      </c>
      <c r="BN86" s="72"/>
      <c r="BO86" s="71">
        <v>0</v>
      </c>
      <c r="BP86" s="71">
        <v>0</v>
      </c>
      <c r="BQ86" s="71">
        <v>2</v>
      </c>
      <c r="BR86" s="71">
        <v>0</v>
      </c>
      <c r="BS86" s="71">
        <v>0</v>
      </c>
      <c r="BT86" s="71">
        <v>0</v>
      </c>
      <c r="BU86"/>
      <c r="BV86" s="70">
        <v>64.402000000000001</v>
      </c>
      <c r="BW86" s="70">
        <v>0</v>
      </c>
      <c r="BX86" s="70">
        <v>0</v>
      </c>
      <c r="BY86" s="70">
        <v>0</v>
      </c>
      <c r="BZ86" s="70">
        <v>0</v>
      </c>
      <c r="CA86" s="70">
        <v>0</v>
      </c>
      <c r="CB86" s="70">
        <v>0</v>
      </c>
      <c r="CC86" s="70">
        <v>0</v>
      </c>
      <c r="CD86" s="70">
        <v>0</v>
      </c>
    </row>
    <row r="87" spans="1:82">
      <c r="A87" s="70" t="s">
        <v>1876</v>
      </c>
      <c r="B87" s="70">
        <v>339</v>
      </c>
      <c r="C87" s="70">
        <v>16</v>
      </c>
      <c r="D87" s="70">
        <v>20</v>
      </c>
      <c r="E87" s="70">
        <v>2019</v>
      </c>
      <c r="F87" s="70" t="s">
        <v>158</v>
      </c>
      <c r="G87" s="70" t="s">
        <v>1860</v>
      </c>
      <c r="H87" s="70" t="s">
        <v>1861</v>
      </c>
      <c r="I87" s="148"/>
      <c r="J87" s="71">
        <v>0</v>
      </c>
      <c r="K87" s="71">
        <v>0.48994490469992402</v>
      </c>
      <c r="L87" s="71">
        <v>1.6167571478057521</v>
      </c>
      <c r="M87" s="71">
        <v>9.6248938411704259</v>
      </c>
      <c r="N87" s="71">
        <v>10.140930654572587</v>
      </c>
      <c r="O87" s="71">
        <v>10.251298746215067</v>
      </c>
      <c r="P87" s="71">
        <v>8.4278823346336988</v>
      </c>
      <c r="Q87" s="71">
        <v>0.60111924857785404</v>
      </c>
      <c r="R87" s="71">
        <v>0</v>
      </c>
      <c r="S87" s="71">
        <v>0.95706998344761007</v>
      </c>
      <c r="T87" s="72"/>
      <c r="U87" s="71">
        <v>0</v>
      </c>
      <c r="V87" s="71">
        <v>290</v>
      </c>
      <c r="W87" s="71">
        <v>30</v>
      </c>
      <c r="X87" s="71">
        <v>2518</v>
      </c>
      <c r="Y87" s="71">
        <v>3551</v>
      </c>
      <c r="Z87" s="71">
        <v>6418</v>
      </c>
      <c r="AA87" s="71">
        <v>1750</v>
      </c>
      <c r="AB87" s="71">
        <v>9741</v>
      </c>
      <c r="AC87" s="71">
        <v>0</v>
      </c>
      <c r="AD87" s="71">
        <v>0.95706998344761007</v>
      </c>
      <c r="AE87" s="72"/>
      <c r="AF87" s="71">
        <v>0</v>
      </c>
      <c r="AG87" s="71">
        <v>395199.63988408429</v>
      </c>
      <c r="AH87" s="71">
        <v>479114.00098007102</v>
      </c>
      <c r="AI87" s="71">
        <v>16328454.97064542</v>
      </c>
      <c r="AJ87" s="71">
        <v>21363529.408498202</v>
      </c>
      <c r="AK87" s="71">
        <v>0</v>
      </c>
      <c r="AL87" s="71">
        <v>0</v>
      </c>
      <c r="AM87" s="71">
        <v>1326650.8697912607</v>
      </c>
      <c r="AN87" s="71">
        <v>0</v>
      </c>
      <c r="AO87" s="71">
        <v>0</v>
      </c>
      <c r="AP87" s="71">
        <v>39892948.889799036</v>
      </c>
      <c r="AQ87" s="72"/>
      <c r="AR87" s="71">
        <v>530</v>
      </c>
      <c r="AS87" s="71">
        <v>150</v>
      </c>
      <c r="AT87" s="71">
        <v>0</v>
      </c>
      <c r="AU87" s="71">
        <v>0</v>
      </c>
      <c r="AV87" s="71">
        <v>0</v>
      </c>
      <c r="AW87" s="71">
        <v>0</v>
      </c>
      <c r="AX87" s="71"/>
      <c r="AY87" s="72"/>
      <c r="AZ87" s="71">
        <v>2558.6219999999989</v>
      </c>
      <c r="BA87" s="71">
        <v>4647.1000000000004</v>
      </c>
      <c r="BB87" s="71">
        <v>0</v>
      </c>
      <c r="BC87" s="71">
        <v>0</v>
      </c>
      <c r="BD87" s="71">
        <v>0</v>
      </c>
      <c r="BE87" s="71">
        <v>0</v>
      </c>
      <c r="BF87" s="71"/>
      <c r="BG87" s="72"/>
      <c r="BH87" s="71">
        <v>0</v>
      </c>
      <c r="BI87" s="71">
        <v>0</v>
      </c>
      <c r="BJ87" s="71">
        <v>42.911999999999999</v>
      </c>
      <c r="BK87" s="71">
        <v>0</v>
      </c>
      <c r="BL87" s="71">
        <v>0</v>
      </c>
      <c r="BM87" s="71">
        <v>0</v>
      </c>
      <c r="BN87" s="72"/>
      <c r="BO87" s="71">
        <v>0</v>
      </c>
      <c r="BP87" s="71">
        <v>0</v>
      </c>
      <c r="BQ87" s="71">
        <v>2</v>
      </c>
      <c r="BR87" s="71">
        <v>0</v>
      </c>
      <c r="BS87" s="71">
        <v>0</v>
      </c>
      <c r="BT87" s="71">
        <v>0</v>
      </c>
      <c r="BU87"/>
      <c r="BV87" s="70">
        <v>42.911999999999999</v>
      </c>
      <c r="BW87" s="70">
        <v>0</v>
      </c>
      <c r="BX87" s="70">
        <v>0</v>
      </c>
      <c r="BY87" s="70">
        <v>0</v>
      </c>
      <c r="BZ87" s="70">
        <v>0</v>
      </c>
      <c r="CA87" s="70">
        <v>0</v>
      </c>
      <c r="CB87" s="70">
        <v>0</v>
      </c>
      <c r="CC87" s="70">
        <v>0</v>
      </c>
      <c r="CD87" s="70">
        <v>0</v>
      </c>
    </row>
    <row r="88" spans="1:82">
      <c r="A88" s="70" t="s">
        <v>1877</v>
      </c>
      <c r="B88" s="70">
        <v>340</v>
      </c>
      <c r="C88" s="70">
        <v>17</v>
      </c>
      <c r="D88" s="70">
        <v>20</v>
      </c>
      <c r="E88" s="70">
        <v>2020</v>
      </c>
      <c r="F88" s="70" t="s">
        <v>159</v>
      </c>
      <c r="G88" s="70" t="s">
        <v>1860</v>
      </c>
      <c r="H88" s="70" t="s">
        <v>1861</v>
      </c>
      <c r="I88" s="148"/>
      <c r="J88" s="71">
        <v>18.570956250265859</v>
      </c>
      <c r="K88" s="71">
        <v>0.51570865873393634</v>
      </c>
      <c r="L88" s="71">
        <v>6.7777705307536342</v>
      </c>
      <c r="M88" s="71">
        <v>8.1820654901811736</v>
      </c>
      <c r="N88" s="71">
        <v>9.9616027896926571</v>
      </c>
      <c r="O88" s="71">
        <v>9.0809470922828641</v>
      </c>
      <c r="P88" s="71">
        <v>8.0424532197686283</v>
      </c>
      <c r="Q88" s="71">
        <v>0.57244966348011295</v>
      </c>
      <c r="R88" s="71">
        <v>0</v>
      </c>
      <c r="S88" s="71">
        <v>1.0372644479151201</v>
      </c>
      <c r="T88" s="72"/>
      <c r="U88" s="71">
        <v>2848234</v>
      </c>
      <c r="V88" s="71">
        <v>263</v>
      </c>
      <c r="W88" s="71">
        <v>204</v>
      </c>
      <c r="X88" s="71">
        <v>2417</v>
      </c>
      <c r="Y88" s="71">
        <v>3598</v>
      </c>
      <c r="Z88" s="71">
        <v>6489</v>
      </c>
      <c r="AA88" s="71">
        <v>1775</v>
      </c>
      <c r="AB88" s="71">
        <v>9709</v>
      </c>
      <c r="AC88" s="71">
        <v>0</v>
      </c>
      <c r="AD88" s="71">
        <v>1.0372644479151201</v>
      </c>
      <c r="AE88" s="72"/>
      <c r="AF88" s="71">
        <v>27247255.407232661</v>
      </c>
      <c r="AG88" s="71">
        <v>379594.84904692497</v>
      </c>
      <c r="AH88" s="71">
        <v>1676013.0942711069</v>
      </c>
      <c r="AI88" s="71">
        <v>13204107.346872943</v>
      </c>
      <c r="AJ88" s="71">
        <v>21284753.072529279</v>
      </c>
      <c r="AK88" s="71"/>
      <c r="AL88" s="71"/>
      <c r="AM88" s="71">
        <v>1267132.3692398337</v>
      </c>
      <c r="AN88" s="71"/>
      <c r="AO88" s="71"/>
      <c r="AP88" s="71">
        <v>65058856.139192753</v>
      </c>
      <c r="AQ88" s="72"/>
      <c r="AR88" s="71">
        <v>542</v>
      </c>
      <c r="AS88" s="71">
        <v>150</v>
      </c>
      <c r="AT88" s="71">
        <v>0</v>
      </c>
      <c r="AU88" s="71">
        <v>0</v>
      </c>
      <c r="AV88" s="71">
        <v>0</v>
      </c>
      <c r="AW88" s="71">
        <v>0</v>
      </c>
      <c r="AX88" s="71"/>
      <c r="AY88" s="72"/>
      <c r="AZ88" s="71">
        <v>2631.1480000000001</v>
      </c>
      <c r="BA88" s="71">
        <v>4647.1000000000013</v>
      </c>
      <c r="BB88" s="71">
        <v>0</v>
      </c>
      <c r="BC88" s="71">
        <v>0</v>
      </c>
      <c r="BD88" s="71">
        <v>0</v>
      </c>
      <c r="BE88" s="71">
        <v>0</v>
      </c>
      <c r="BF88" s="71"/>
      <c r="BG88" s="72"/>
      <c r="BH88" s="71">
        <v>0</v>
      </c>
      <c r="BI88" s="71">
        <v>0</v>
      </c>
      <c r="BJ88" s="71">
        <v>45.588000000000001</v>
      </c>
      <c r="BK88" s="71">
        <v>0</v>
      </c>
      <c r="BL88" s="71">
        <v>0</v>
      </c>
      <c r="BM88" s="71">
        <v>0</v>
      </c>
      <c r="BN88" s="72"/>
      <c r="BO88" s="71">
        <v>0</v>
      </c>
      <c r="BP88" s="71">
        <v>0</v>
      </c>
      <c r="BQ88" s="71">
        <v>2</v>
      </c>
      <c r="BR88" s="71">
        <v>0</v>
      </c>
      <c r="BS88" s="71">
        <v>0</v>
      </c>
      <c r="BT88" s="71">
        <v>0</v>
      </c>
      <c r="BU88"/>
      <c r="BV88" s="70">
        <v>45.588000000000001</v>
      </c>
      <c r="BW88" s="70">
        <v>0</v>
      </c>
      <c r="BX88" s="70">
        <v>0</v>
      </c>
      <c r="BY88" s="70">
        <v>0</v>
      </c>
      <c r="BZ88" s="70">
        <v>0</v>
      </c>
      <c r="CA88" s="70">
        <v>0</v>
      </c>
      <c r="CB88" s="70">
        <v>0</v>
      </c>
      <c r="CC88" s="70">
        <v>0</v>
      </c>
      <c r="CD88" s="70">
        <v>0</v>
      </c>
    </row>
    <row r="89" spans="1:82">
      <c r="A89" s="70" t="s">
        <v>1878</v>
      </c>
      <c r="B89" s="70">
        <v>340</v>
      </c>
      <c r="C89" s="70">
        <v>18</v>
      </c>
      <c r="D89" s="70">
        <v>20</v>
      </c>
      <c r="E89" s="70">
        <v>2021</v>
      </c>
      <c r="F89" s="70" t="s">
        <v>160</v>
      </c>
      <c r="G89" s="70" t="s">
        <v>1860</v>
      </c>
      <c r="H89" s="70" t="s">
        <v>1861</v>
      </c>
      <c r="I89" s="148"/>
      <c r="J89" s="71">
        <v>14.709982453423297</v>
      </c>
      <c r="K89" s="71">
        <v>0.51291433434389244</v>
      </c>
      <c r="L89" s="71">
        <v>6.1362866018162778</v>
      </c>
      <c r="M89" s="71">
        <v>7.1044014840674947</v>
      </c>
      <c r="N89" s="71">
        <v>8.2814904224973898</v>
      </c>
      <c r="O89" s="71">
        <v>8.8588462791201685</v>
      </c>
      <c r="P89" s="71">
        <v>8.4243037516514665</v>
      </c>
      <c r="Q89" s="71">
        <v>0.56442816721101396</v>
      </c>
      <c r="R89" s="71">
        <v>0</v>
      </c>
      <c r="S89" s="71">
        <v>1.0042059247194459</v>
      </c>
      <c r="T89" s="72"/>
      <c r="U89" s="71">
        <v>2970412</v>
      </c>
      <c r="V89" s="71">
        <v>263</v>
      </c>
      <c r="W89" s="71">
        <v>204</v>
      </c>
      <c r="X89" s="71">
        <v>2417</v>
      </c>
      <c r="Y89" s="71">
        <v>3612</v>
      </c>
      <c r="Z89" s="71">
        <v>6518</v>
      </c>
      <c r="AA89" s="71">
        <v>1813</v>
      </c>
      <c r="AB89" s="71">
        <v>9667</v>
      </c>
      <c r="AC89" s="71">
        <v>0</v>
      </c>
      <c r="AD89" s="71">
        <v>1.0042059247194459</v>
      </c>
      <c r="AE89" s="72"/>
      <c r="AF89" s="71">
        <v>21665132.097559046</v>
      </c>
      <c r="AG89" s="71">
        <v>397249.16395486979</v>
      </c>
      <c r="AH89" s="71">
        <v>1858707.2728707937</v>
      </c>
      <c r="AI89" s="71">
        <v>14171170.266010411</v>
      </c>
      <c r="AJ89" s="71">
        <v>20820127.328333851</v>
      </c>
      <c r="AK89" s="71">
        <v>0</v>
      </c>
      <c r="AL89" s="71">
        <v>0</v>
      </c>
      <c r="AM89" s="71">
        <v>1268928.0034380308</v>
      </c>
      <c r="AN89" s="71">
        <v>0</v>
      </c>
      <c r="AO89" s="71">
        <v>0</v>
      </c>
      <c r="AP89" s="71">
        <v>60181314.132167004</v>
      </c>
      <c r="AQ89" s="72"/>
      <c r="AR89" s="71">
        <v>557</v>
      </c>
      <c r="AS89" s="71">
        <v>151</v>
      </c>
      <c r="AT89" s="71">
        <v>0</v>
      </c>
      <c r="AU89" s="71">
        <v>0</v>
      </c>
      <c r="AV89" s="71">
        <v>0</v>
      </c>
      <c r="AW89" s="71">
        <v>0</v>
      </c>
      <c r="AX89" s="71"/>
      <c r="AY89" s="72"/>
      <c r="AZ89" s="71">
        <v>2724.06</v>
      </c>
      <c r="BA89" s="71">
        <v>4696.6000000000013</v>
      </c>
      <c r="BB89" s="71">
        <v>0</v>
      </c>
      <c r="BC89" s="71">
        <v>0</v>
      </c>
      <c r="BD89" s="71">
        <v>0</v>
      </c>
      <c r="BE89" s="71">
        <v>0</v>
      </c>
      <c r="BF89" s="71"/>
      <c r="BG89" s="72"/>
      <c r="BH89" s="71">
        <v>0</v>
      </c>
      <c r="BI89" s="71">
        <v>0</v>
      </c>
      <c r="BJ89" s="71">
        <v>49.74</v>
      </c>
      <c r="BK89" s="71">
        <v>0</v>
      </c>
      <c r="BL89" s="71">
        <v>0</v>
      </c>
      <c r="BM89" s="71">
        <v>0</v>
      </c>
      <c r="BN89" s="72"/>
      <c r="BO89" s="71">
        <v>0</v>
      </c>
      <c r="BP89" s="71">
        <v>0</v>
      </c>
      <c r="BQ89" s="71">
        <v>2</v>
      </c>
      <c r="BR89" s="71">
        <v>0</v>
      </c>
      <c r="BS89" s="71">
        <v>0</v>
      </c>
      <c r="BT89" s="71">
        <v>0</v>
      </c>
      <c r="BU89"/>
      <c r="BV89" s="70">
        <v>49.74</v>
      </c>
      <c r="BW89" s="70">
        <v>0</v>
      </c>
      <c r="BX89" s="70">
        <v>0</v>
      </c>
      <c r="BY89" s="70">
        <v>0</v>
      </c>
      <c r="BZ89" s="70">
        <v>0</v>
      </c>
      <c r="CA89" s="70">
        <v>0</v>
      </c>
      <c r="CB89" s="70">
        <v>0</v>
      </c>
      <c r="CC89" s="70">
        <v>0</v>
      </c>
      <c r="CD89" s="70">
        <v>0</v>
      </c>
    </row>
    <row r="90" spans="1:82">
      <c r="A90" s="70" t="s">
        <v>1879</v>
      </c>
      <c r="B90" s="70">
        <v>340</v>
      </c>
      <c r="C90" s="70">
        <v>19</v>
      </c>
      <c r="D90" s="70">
        <v>20</v>
      </c>
      <c r="E90" s="70">
        <v>2022</v>
      </c>
      <c r="F90" s="70" t="s">
        <v>161</v>
      </c>
      <c r="G90" s="70" t="s">
        <v>1860</v>
      </c>
      <c r="H90" s="70" t="s">
        <v>1861</v>
      </c>
      <c r="I90" s="148"/>
      <c r="J90" s="71">
        <v>15.176666547783604</v>
      </c>
      <c r="K90" s="71">
        <v>0.52817950121982415</v>
      </c>
      <c r="L90" s="71">
        <v>6.9135488988502241</v>
      </c>
      <c r="M90" s="71">
        <v>8.8739592116785921</v>
      </c>
      <c r="N90" s="71">
        <v>10.505168344618079</v>
      </c>
      <c r="O90" s="71">
        <v>9.3769714560857818</v>
      </c>
      <c r="P90" s="71">
        <v>8.3069621413773351</v>
      </c>
      <c r="Q90" s="71">
        <v>0.56568031665057272</v>
      </c>
      <c r="R90" s="71">
        <v>0</v>
      </c>
      <c r="S90" s="71">
        <v>0.96957715816195456</v>
      </c>
      <c r="T90" s="72"/>
      <c r="U90" s="71">
        <v>3068740</v>
      </c>
      <c r="V90" s="71">
        <v>263</v>
      </c>
      <c r="W90" s="71">
        <v>204</v>
      </c>
      <c r="X90" s="71">
        <v>2417</v>
      </c>
      <c r="Y90" s="71">
        <v>3613</v>
      </c>
      <c r="Z90" s="71">
        <v>6555</v>
      </c>
      <c r="AA90" s="71">
        <v>1815</v>
      </c>
      <c r="AB90" s="71">
        <v>9609</v>
      </c>
      <c r="AC90" s="71">
        <v>0</v>
      </c>
      <c r="AD90" s="71">
        <v>0.96957715816195456</v>
      </c>
      <c r="AE90" s="72"/>
      <c r="AF90" s="71">
        <v>19251263.185567539</v>
      </c>
      <c r="AG90" s="71">
        <v>404519.93031932641</v>
      </c>
      <c r="AH90" s="71">
        <v>2193823.4111331571</v>
      </c>
      <c r="AI90" s="71">
        <v>13931047.139795935</v>
      </c>
      <c r="AJ90" s="71">
        <v>21276054.090716027</v>
      </c>
      <c r="AK90" s="71">
        <v>0</v>
      </c>
      <c r="AL90" s="71">
        <v>0</v>
      </c>
      <c r="AM90" s="71">
        <v>1240784.1719579736</v>
      </c>
      <c r="AN90" s="71">
        <v>0</v>
      </c>
      <c r="AO90" s="71">
        <v>0</v>
      </c>
      <c r="AP90" s="71">
        <v>58297491.929489963</v>
      </c>
      <c r="AQ90" s="72"/>
      <c r="AR90" s="71">
        <v>586</v>
      </c>
      <c r="AS90" s="71">
        <v>153</v>
      </c>
      <c r="AT90" s="71">
        <v>0</v>
      </c>
      <c r="AU90" s="71">
        <v>0</v>
      </c>
      <c r="AV90" s="71">
        <v>0</v>
      </c>
      <c r="AW90" s="71">
        <v>0</v>
      </c>
      <c r="AX90" s="71"/>
      <c r="AY90" s="72"/>
      <c r="AZ90" s="71">
        <v>2920.1700000000019</v>
      </c>
      <c r="BA90" s="71">
        <v>4795.6000000000013</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1880</v>
      </c>
      <c r="B91" s="70">
        <v>340</v>
      </c>
      <c r="C91" s="70">
        <v>20</v>
      </c>
      <c r="D91" s="70">
        <v>20</v>
      </c>
      <c r="E91" s="70">
        <v>2023</v>
      </c>
      <c r="F91" s="70" t="s">
        <v>1539</v>
      </c>
      <c r="G91" s="70" t="s">
        <v>1860</v>
      </c>
      <c r="H91" s="70" t="s">
        <v>1861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625</v>
      </c>
      <c r="AS91" s="71">
        <v>153</v>
      </c>
      <c r="AT91" s="71">
        <v>0</v>
      </c>
      <c r="AU91" s="71">
        <v>0</v>
      </c>
      <c r="AV91" s="71">
        <v>0</v>
      </c>
      <c r="AW91" s="71">
        <v>0</v>
      </c>
      <c r="AX91" s="71"/>
      <c r="AY91" s="72"/>
      <c r="AZ91" s="71">
        <v>3162.3300000000027</v>
      </c>
      <c r="BA91" s="71">
        <v>4795.6000000000013</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1881</v>
      </c>
      <c r="B92" s="70">
        <v>340</v>
      </c>
      <c r="C92" s="70">
        <v>21</v>
      </c>
      <c r="D92" s="70">
        <v>20</v>
      </c>
      <c r="E92" s="70">
        <v>2024</v>
      </c>
      <c r="F92" s="70" t="s">
        <v>1554</v>
      </c>
      <c r="G92" s="70" t="s">
        <v>1860</v>
      </c>
      <c r="H92" s="70" t="s">
        <v>1861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1882</v>
      </c>
      <c r="B93" s="70">
        <v>290</v>
      </c>
      <c r="C93" s="70">
        <v>1</v>
      </c>
      <c r="D93" s="70">
        <v>18</v>
      </c>
      <c r="E93" s="70">
        <v>1990</v>
      </c>
      <c r="F93" s="70" t="s">
        <v>787</v>
      </c>
      <c r="G93" s="70" t="s">
        <v>1883</v>
      </c>
      <c r="H93" s="70" t="s">
        <v>1884</v>
      </c>
      <c r="I93" s="148"/>
      <c r="J93" s="71">
        <v>8.2199312428101372</v>
      </c>
      <c r="K93" s="71">
        <v>1.364848965436166</v>
      </c>
      <c r="L93" s="71">
        <v>1.053793951938937</v>
      </c>
      <c r="M93" s="71">
        <v>2.5948721494195408</v>
      </c>
      <c r="N93" s="71">
        <v>9.1856920397292736</v>
      </c>
      <c r="O93" s="71">
        <v>7.7702629140549</v>
      </c>
      <c r="P93" s="71">
        <v>10.147806532785619</v>
      </c>
      <c r="Q93" s="71">
        <v>0.51346931514632899</v>
      </c>
      <c r="R93" s="71">
        <v>0</v>
      </c>
      <c r="S93" s="71">
        <v>0.46288604050657589</v>
      </c>
      <c r="T93" s="72"/>
      <c r="U93" s="71">
        <v>1223760</v>
      </c>
      <c r="V93" s="71">
        <v>398</v>
      </c>
      <c r="W93" s="71">
        <v>15</v>
      </c>
      <c r="X93" s="71">
        <v>893</v>
      </c>
      <c r="Y93" s="71">
        <v>2283</v>
      </c>
      <c r="Z93" s="71">
        <v>3196</v>
      </c>
      <c r="AA93" s="71">
        <v>2464</v>
      </c>
      <c r="AB93" s="71">
        <v>8337</v>
      </c>
      <c r="AC93" s="71">
        <v>0</v>
      </c>
      <c r="AD93" s="71">
        <v>0.46288604050657589</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1885</v>
      </c>
      <c r="B94" s="70">
        <v>291</v>
      </c>
      <c r="C94" s="70">
        <v>2</v>
      </c>
      <c r="D94" s="70">
        <v>18</v>
      </c>
      <c r="E94" s="70">
        <v>2005</v>
      </c>
      <c r="F94" s="70" t="s">
        <v>789</v>
      </c>
      <c r="G94" s="70" t="s">
        <v>1883</v>
      </c>
      <c r="H94" s="70" t="s">
        <v>1884</v>
      </c>
      <c r="I94" s="148"/>
      <c r="J94" s="71">
        <v>4.0245244963195272</v>
      </c>
      <c r="K94" s="71">
        <v>1.1792546717236581</v>
      </c>
      <c r="L94" s="71">
        <v>0.29913568785183819</v>
      </c>
      <c r="M94" s="71">
        <v>6.6857004083928597</v>
      </c>
      <c r="N94" s="71">
        <v>17.649602585463441</v>
      </c>
      <c r="O94" s="71">
        <v>12.828645954297899</v>
      </c>
      <c r="P94" s="71">
        <v>11.35975086464931</v>
      </c>
      <c r="Q94" s="71">
        <v>0.59426871497859002</v>
      </c>
      <c r="R94" s="71">
        <v>0</v>
      </c>
      <c r="S94" s="71">
        <v>0.94325007123867477</v>
      </c>
      <c r="T94" s="72"/>
      <c r="U94" s="71">
        <v>725166</v>
      </c>
      <c r="V94" s="71">
        <v>453</v>
      </c>
      <c r="W94" s="71">
        <v>4</v>
      </c>
      <c r="X94" s="71">
        <v>1227</v>
      </c>
      <c r="Y94" s="71">
        <v>3298</v>
      </c>
      <c r="Z94" s="71">
        <v>6106</v>
      </c>
      <c r="AA94" s="71">
        <v>2259</v>
      </c>
      <c r="AB94" s="71">
        <v>10087</v>
      </c>
      <c r="AC94" s="71">
        <v>0</v>
      </c>
      <c r="AD94" s="71">
        <v>0.94325007123867477</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1886</v>
      </c>
      <c r="B95" s="70">
        <v>292</v>
      </c>
      <c r="C95" s="70">
        <v>3</v>
      </c>
      <c r="D95" s="70">
        <v>18</v>
      </c>
      <c r="E95" s="70">
        <v>2006</v>
      </c>
      <c r="F95" s="70" t="s">
        <v>790</v>
      </c>
      <c r="G95" s="70" t="s">
        <v>1883</v>
      </c>
      <c r="H95" s="70" t="s">
        <v>1884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1887</v>
      </c>
      <c r="B96" s="70">
        <v>293</v>
      </c>
      <c r="C96" s="70">
        <v>4</v>
      </c>
      <c r="D96" s="70">
        <v>18</v>
      </c>
      <c r="E96" s="70">
        <v>2007</v>
      </c>
      <c r="F96" s="70" t="s">
        <v>791</v>
      </c>
      <c r="G96" s="70" t="s">
        <v>1883</v>
      </c>
      <c r="H96" s="70" t="s">
        <v>1884</v>
      </c>
      <c r="I96" s="148"/>
      <c r="J96" s="71">
        <v>3.356030839254792</v>
      </c>
      <c r="K96" s="71">
        <v>0.98204917880691378</v>
      </c>
      <c r="L96" s="71">
        <v>0.49125318675133678</v>
      </c>
      <c r="M96" s="71">
        <v>7.6585816893253442</v>
      </c>
      <c r="N96" s="71">
        <v>15.90227607985682</v>
      </c>
      <c r="O96" s="71">
        <v>12.611378278444549</v>
      </c>
      <c r="P96" s="71">
        <v>11.321113626829719</v>
      </c>
      <c r="Q96" s="71">
        <v>0.62446219776550604</v>
      </c>
      <c r="R96" s="71">
        <v>0</v>
      </c>
      <c r="S96" s="71">
        <v>0.94068100364270213</v>
      </c>
      <c r="T96" s="72"/>
      <c r="U96" s="71">
        <v>618637</v>
      </c>
      <c r="V96" s="71">
        <v>367</v>
      </c>
      <c r="W96" s="71">
        <v>8</v>
      </c>
      <c r="X96" s="71">
        <v>1640</v>
      </c>
      <c r="Y96" s="71">
        <v>3385</v>
      </c>
      <c r="Z96" s="71">
        <v>6240</v>
      </c>
      <c r="AA96" s="71">
        <v>2217</v>
      </c>
      <c r="AB96" s="71">
        <v>10039</v>
      </c>
      <c r="AC96" s="71">
        <v>0</v>
      </c>
      <c r="AD96" s="71">
        <v>0.94068100364270213</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1888</v>
      </c>
      <c r="B97" s="70">
        <v>294</v>
      </c>
      <c r="C97" s="70">
        <v>5</v>
      </c>
      <c r="D97" s="70">
        <v>18</v>
      </c>
      <c r="E97" s="70">
        <v>2008</v>
      </c>
      <c r="F97" s="70" t="s">
        <v>792</v>
      </c>
      <c r="G97" s="70" t="s">
        <v>1883</v>
      </c>
      <c r="H97" s="70" t="s">
        <v>1884</v>
      </c>
      <c r="I97" s="148"/>
      <c r="J97" s="71">
        <v>2.9861929133225442</v>
      </c>
      <c r="K97" s="71">
        <v>0.72797896294053688</v>
      </c>
      <c r="L97" s="71">
        <v>0.44631491565419529</v>
      </c>
      <c r="M97" s="71">
        <v>8.2850836693137513</v>
      </c>
      <c r="N97" s="71">
        <v>14.67475228342397</v>
      </c>
      <c r="O97" s="71">
        <v>12.248183298371231</v>
      </c>
      <c r="P97" s="71">
        <v>11.160291770001569</v>
      </c>
      <c r="Q97" s="71">
        <v>0.61503049754539696</v>
      </c>
      <c r="R97" s="71">
        <v>0</v>
      </c>
      <c r="S97" s="71">
        <v>1.3882247998179951</v>
      </c>
      <c r="T97" s="72"/>
      <c r="U97" s="71">
        <v>638766</v>
      </c>
      <c r="V97" s="71">
        <v>367</v>
      </c>
      <c r="W97" s="71">
        <v>8</v>
      </c>
      <c r="X97" s="71">
        <v>1640</v>
      </c>
      <c r="Y97" s="71">
        <v>3437</v>
      </c>
      <c r="Z97" s="71">
        <v>6273</v>
      </c>
      <c r="AA97" s="71">
        <v>2188</v>
      </c>
      <c r="AB97" s="71">
        <v>10050</v>
      </c>
      <c r="AC97" s="71">
        <v>0</v>
      </c>
      <c r="AD97" s="71">
        <v>1.3882247998179951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1889</v>
      </c>
      <c r="B98" s="70">
        <v>295</v>
      </c>
      <c r="C98" s="70">
        <v>6</v>
      </c>
      <c r="D98" s="70">
        <v>18</v>
      </c>
      <c r="E98" s="70">
        <v>2009</v>
      </c>
      <c r="F98" s="70" t="s">
        <v>176</v>
      </c>
      <c r="G98" s="70" t="s">
        <v>1883</v>
      </c>
      <c r="H98" s="70" t="s">
        <v>1884</v>
      </c>
      <c r="I98" s="148"/>
      <c r="J98" s="71">
        <v>2.956384666822752</v>
      </c>
      <c r="K98" s="71">
        <v>0.6893679351650136</v>
      </c>
      <c r="L98" s="71">
        <v>0.84101819107224551</v>
      </c>
      <c r="M98" s="71">
        <v>8.2643137952291408</v>
      </c>
      <c r="N98" s="71">
        <v>14.99510486094487</v>
      </c>
      <c r="O98" s="71">
        <v>12.541431626056079</v>
      </c>
      <c r="P98" s="71">
        <v>10.60765543533911</v>
      </c>
      <c r="Q98" s="71">
        <v>0.58629653299227003</v>
      </c>
      <c r="R98" s="71">
        <v>0</v>
      </c>
      <c r="S98" s="71">
        <v>0.8835527878715147</v>
      </c>
      <c r="T98" s="72"/>
      <c r="U98" s="71">
        <v>469776</v>
      </c>
      <c r="V98" s="71">
        <v>333</v>
      </c>
      <c r="W98" s="71">
        <v>21</v>
      </c>
      <c r="X98" s="71">
        <v>1668</v>
      </c>
      <c r="Y98" s="71">
        <v>3485</v>
      </c>
      <c r="Z98" s="71">
        <v>6340</v>
      </c>
      <c r="AA98" s="71">
        <v>2135</v>
      </c>
      <c r="AB98" s="71">
        <v>10057</v>
      </c>
      <c r="AC98" s="71">
        <v>0</v>
      </c>
      <c r="AD98" s="71">
        <v>0.8835527878715147</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1890</v>
      </c>
      <c r="B99" s="70">
        <v>296</v>
      </c>
      <c r="C99" s="70">
        <v>7</v>
      </c>
      <c r="D99" s="70">
        <v>18</v>
      </c>
      <c r="E99" s="70">
        <v>2010</v>
      </c>
      <c r="F99" s="70" t="s">
        <v>177</v>
      </c>
      <c r="G99" s="70" t="s">
        <v>1883</v>
      </c>
      <c r="H99" s="70" t="s">
        <v>1884</v>
      </c>
      <c r="I99" s="148"/>
      <c r="J99" s="71">
        <v>2.3447987935175618</v>
      </c>
      <c r="K99" s="71">
        <v>0.73851209223724668</v>
      </c>
      <c r="L99" s="71">
        <v>0.85644601817950605</v>
      </c>
      <c r="M99" s="71">
        <v>8.5386667767340985</v>
      </c>
      <c r="N99" s="71">
        <v>16.137364032589581</v>
      </c>
      <c r="O99" s="71">
        <v>12.55824544101082</v>
      </c>
      <c r="P99" s="71">
        <v>10.634758666072511</v>
      </c>
      <c r="Q99" s="71">
        <v>0.61161412721904296</v>
      </c>
      <c r="R99" s="71">
        <v>0</v>
      </c>
      <c r="S99" s="71">
        <v>0.93698862091758073</v>
      </c>
      <c r="T99" s="72"/>
      <c r="U99" s="71">
        <v>435096</v>
      </c>
      <c r="V99" s="71">
        <v>333</v>
      </c>
      <c r="W99" s="71">
        <v>21</v>
      </c>
      <c r="X99" s="71">
        <v>1668</v>
      </c>
      <c r="Y99" s="71">
        <v>3524</v>
      </c>
      <c r="Z99" s="71">
        <v>6378</v>
      </c>
      <c r="AA99" s="71">
        <v>2087</v>
      </c>
      <c r="AB99" s="71">
        <v>10053</v>
      </c>
      <c r="AC99" s="71">
        <v>0</v>
      </c>
      <c r="AD99" s="71">
        <v>0.93698862091758073</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1891</v>
      </c>
      <c r="B100" s="70">
        <v>297</v>
      </c>
      <c r="C100" s="70">
        <v>8</v>
      </c>
      <c r="D100" s="70">
        <v>18</v>
      </c>
      <c r="E100" s="70">
        <v>2011</v>
      </c>
      <c r="F100" s="70" t="s">
        <v>178</v>
      </c>
      <c r="G100" s="70" t="s">
        <v>1883</v>
      </c>
      <c r="H100" s="70" t="s">
        <v>1884</v>
      </c>
      <c r="I100" s="148"/>
      <c r="J100" s="71">
        <v>3.320846483996283</v>
      </c>
      <c r="K100" s="71">
        <v>0.92692872187161957</v>
      </c>
      <c r="L100" s="71">
        <v>0.76417372154469454</v>
      </c>
      <c r="M100" s="71">
        <v>9.3969056162440232</v>
      </c>
      <c r="N100" s="71">
        <v>15.351844738322709</v>
      </c>
      <c r="O100" s="71">
        <v>12.368303830035805</v>
      </c>
      <c r="P100" s="71">
        <v>10.114647616866877</v>
      </c>
      <c r="Q100" s="71">
        <v>0.70633192575368997</v>
      </c>
      <c r="R100" s="71">
        <v>0</v>
      </c>
      <c r="S100" s="71">
        <v>1.036920596024167</v>
      </c>
      <c r="T100" s="72"/>
      <c r="U100" s="71">
        <v>584322</v>
      </c>
      <c r="V100" s="71">
        <v>333</v>
      </c>
      <c r="W100" s="71">
        <v>21</v>
      </c>
      <c r="X100" s="71">
        <v>1668</v>
      </c>
      <c r="Y100" s="71">
        <v>3570</v>
      </c>
      <c r="Z100" s="71">
        <v>6418</v>
      </c>
      <c r="AA100" s="71">
        <v>2044</v>
      </c>
      <c r="AB100" s="71">
        <v>10065</v>
      </c>
      <c r="AC100" s="71">
        <v>0</v>
      </c>
      <c r="AD100" s="71">
        <v>1.036920596024167</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1892</v>
      </c>
      <c r="B101" s="70">
        <v>298</v>
      </c>
      <c r="C101" s="70">
        <v>9</v>
      </c>
      <c r="D101" s="70">
        <v>18</v>
      </c>
      <c r="E101" s="70">
        <v>2012</v>
      </c>
      <c r="F101" s="70" t="s">
        <v>179</v>
      </c>
      <c r="G101" s="70" t="s">
        <v>1883</v>
      </c>
      <c r="H101" s="70" t="s">
        <v>1884</v>
      </c>
      <c r="I101" s="148"/>
      <c r="J101" s="71">
        <v>4.7792348445537316</v>
      </c>
      <c r="K101" s="71">
        <v>0.83667044439868077</v>
      </c>
      <c r="L101" s="71">
        <v>0.77698338172538062</v>
      </c>
      <c r="M101" s="71">
        <v>8.46011734464253</v>
      </c>
      <c r="N101" s="71">
        <v>15.1821713514008</v>
      </c>
      <c r="O101" s="71">
        <v>12.46217200911096</v>
      </c>
      <c r="P101" s="71">
        <v>10.157265111888064</v>
      </c>
      <c r="Q101" s="71">
        <v>0.77458252328472299</v>
      </c>
      <c r="R101" s="71">
        <v>0</v>
      </c>
      <c r="S101" s="71">
        <v>0.97600648104713494</v>
      </c>
      <c r="T101" s="72"/>
      <c r="U101" s="71">
        <v>862867</v>
      </c>
      <c r="V101" s="71">
        <v>333</v>
      </c>
      <c r="W101" s="71">
        <v>21</v>
      </c>
      <c r="X101" s="71">
        <v>1668</v>
      </c>
      <c r="Y101" s="71">
        <v>3645</v>
      </c>
      <c r="Z101" s="71">
        <v>6518</v>
      </c>
      <c r="AA101" s="71">
        <v>2041</v>
      </c>
      <c r="AB101" s="71">
        <v>10159</v>
      </c>
      <c r="AC101" s="71">
        <v>0</v>
      </c>
      <c r="AD101" s="71">
        <v>0.97600648104713494</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4.53</v>
      </c>
      <c r="BK101" s="71">
        <v>0</v>
      </c>
      <c r="BL101" s="71">
        <v>0</v>
      </c>
      <c r="BM101" s="71">
        <v>0</v>
      </c>
      <c r="BN101" s="72"/>
      <c r="BO101" s="71">
        <v>0</v>
      </c>
      <c r="BP101" s="71">
        <v>0</v>
      </c>
      <c r="BQ101" s="71">
        <v>1</v>
      </c>
      <c r="BR101" s="71">
        <v>0</v>
      </c>
      <c r="BS101" s="71">
        <v>0</v>
      </c>
      <c r="BT101" s="71">
        <v>0</v>
      </c>
      <c r="BU101"/>
      <c r="BV101" s="70">
        <v>4.53</v>
      </c>
      <c r="BW101" s="70">
        <v>0</v>
      </c>
      <c r="BX101" s="70">
        <v>0</v>
      </c>
      <c r="BY101" s="70">
        <v>0</v>
      </c>
      <c r="BZ101" s="70">
        <v>0</v>
      </c>
      <c r="CA101" s="70">
        <v>0</v>
      </c>
      <c r="CB101" s="70">
        <v>0</v>
      </c>
      <c r="CC101" s="70">
        <v>0</v>
      </c>
      <c r="CD101" s="70">
        <v>0</v>
      </c>
    </row>
    <row r="102" spans="1:82">
      <c r="A102" s="70" t="s">
        <v>1893</v>
      </c>
      <c r="B102" s="70">
        <v>299</v>
      </c>
      <c r="C102" s="70">
        <v>10</v>
      </c>
      <c r="D102" s="70">
        <v>18</v>
      </c>
      <c r="E102" s="70">
        <v>2013</v>
      </c>
      <c r="F102" s="70" t="s">
        <v>180</v>
      </c>
      <c r="G102" s="1064" t="s">
        <v>1883</v>
      </c>
      <c r="H102" s="70" t="s">
        <v>1884</v>
      </c>
      <c r="I102" s="148"/>
      <c r="J102" s="71">
        <v>3.8710663897281701</v>
      </c>
      <c r="K102" s="71">
        <v>0.68823267653552789</v>
      </c>
      <c r="L102" s="71">
        <v>0.78983182754113423</v>
      </c>
      <c r="M102" s="71">
        <v>8.155711132910362</v>
      </c>
      <c r="N102" s="71">
        <v>16.35591035802728</v>
      </c>
      <c r="O102" s="71">
        <v>12.235191028116324</v>
      </c>
      <c r="P102" s="71">
        <v>10.175556304810494</v>
      </c>
      <c r="Q102" s="71">
        <v>0.78383713885514905</v>
      </c>
      <c r="R102" s="71">
        <v>0</v>
      </c>
      <c r="S102" s="71">
        <v>0.84802962343432742</v>
      </c>
      <c r="T102" s="72"/>
      <c r="U102" s="71">
        <v>694037</v>
      </c>
      <c r="V102" s="71">
        <v>333</v>
      </c>
      <c r="W102" s="71">
        <v>21</v>
      </c>
      <c r="X102" s="71">
        <v>1668</v>
      </c>
      <c r="Y102" s="71">
        <v>3669</v>
      </c>
      <c r="Z102" s="71">
        <v>6685</v>
      </c>
      <c r="AA102" s="71">
        <v>2037</v>
      </c>
      <c r="AB102" s="71">
        <v>10133</v>
      </c>
      <c r="AC102" s="71">
        <v>0</v>
      </c>
      <c r="AD102" s="71">
        <v>0.84802962343432742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5.0449999999999999</v>
      </c>
      <c r="BK102" s="71">
        <v>0</v>
      </c>
      <c r="BL102" s="71">
        <v>0</v>
      </c>
      <c r="BM102" s="71">
        <v>0</v>
      </c>
      <c r="BN102" s="72"/>
      <c r="BO102" s="71">
        <v>0</v>
      </c>
      <c r="BP102" s="71">
        <v>0</v>
      </c>
      <c r="BQ102" s="71">
        <v>1</v>
      </c>
      <c r="BR102" s="71">
        <v>0</v>
      </c>
      <c r="BS102" s="71">
        <v>0</v>
      </c>
      <c r="BT102" s="71">
        <v>0</v>
      </c>
      <c r="BU102"/>
      <c r="BV102" s="70">
        <v>5.0449999999999999</v>
      </c>
      <c r="BW102" s="70">
        <v>0</v>
      </c>
      <c r="BX102" s="70">
        <v>0</v>
      </c>
      <c r="BY102" s="70">
        <v>0</v>
      </c>
      <c r="BZ102" s="70">
        <v>0</v>
      </c>
      <c r="CA102" s="70">
        <v>0</v>
      </c>
      <c r="CB102" s="70">
        <v>0</v>
      </c>
      <c r="CC102" s="70">
        <v>0</v>
      </c>
      <c r="CD102" s="70">
        <v>0</v>
      </c>
    </row>
    <row r="103" spans="1:82">
      <c r="A103" s="70" t="s">
        <v>1894</v>
      </c>
      <c r="B103" s="70">
        <v>300</v>
      </c>
      <c r="C103" s="70">
        <v>11</v>
      </c>
      <c r="D103" s="70">
        <v>18</v>
      </c>
      <c r="E103" s="70">
        <v>2014</v>
      </c>
      <c r="F103" s="70" t="s">
        <v>181</v>
      </c>
      <c r="G103" s="1064" t="s">
        <v>1883</v>
      </c>
      <c r="H103" s="70" t="s">
        <v>1884</v>
      </c>
      <c r="I103" s="148"/>
      <c r="J103" s="71">
        <v>3.6500370374123952</v>
      </c>
      <c r="K103" s="71">
        <v>0.57034949940255408</v>
      </c>
      <c r="L103" s="71">
        <v>1.083435841701871</v>
      </c>
      <c r="M103" s="71">
        <v>8.9808090577399522</v>
      </c>
      <c r="N103" s="71">
        <v>16.462537053546558</v>
      </c>
      <c r="O103" s="71">
        <v>11.618647266512466</v>
      </c>
      <c r="P103" s="71">
        <v>10.163170014617959</v>
      </c>
      <c r="Q103" s="71">
        <v>0.74640452340679198</v>
      </c>
      <c r="R103" s="71">
        <v>0</v>
      </c>
      <c r="S103" s="71">
        <v>0.88424555154246509</v>
      </c>
      <c r="T103" s="72"/>
      <c r="U103" s="71">
        <v>716356</v>
      </c>
      <c r="V103" s="71">
        <v>235</v>
      </c>
      <c r="W103" s="71">
        <v>40</v>
      </c>
      <c r="X103" s="71">
        <v>1845</v>
      </c>
      <c r="Y103" s="71">
        <v>3725</v>
      </c>
      <c r="Z103" s="71">
        <v>6686</v>
      </c>
      <c r="AA103" s="71">
        <v>2024</v>
      </c>
      <c r="AB103" s="71">
        <v>10057</v>
      </c>
      <c r="AC103" s="71">
        <v>0</v>
      </c>
      <c r="AD103" s="71">
        <v>0.88424555154246509</v>
      </c>
      <c r="AE103" s="72"/>
      <c r="AF103" s="71"/>
      <c r="AG103" s="71"/>
      <c r="AH103" s="71"/>
      <c r="AI103" s="71"/>
      <c r="AJ103" s="71"/>
      <c r="AK103" s="71"/>
      <c r="AL103" s="71"/>
      <c r="AM103" s="71"/>
      <c r="AN103" s="71"/>
      <c r="AO103" s="71"/>
      <c r="AP103" s="71"/>
      <c r="AQ103" s="72"/>
      <c r="AR103" s="71">
        <v>286</v>
      </c>
      <c r="AS103" s="71">
        <v>48</v>
      </c>
      <c r="AT103" s="71">
        <v>0</v>
      </c>
      <c r="AU103" s="71">
        <v>0</v>
      </c>
      <c r="AV103" s="71">
        <v>0</v>
      </c>
      <c r="AW103" s="71">
        <v>0</v>
      </c>
      <c r="AX103" s="71"/>
      <c r="AY103" s="72"/>
      <c r="AZ103" s="71">
        <v>1271.7</v>
      </c>
      <c r="BA103" s="71">
        <v>2401.5</v>
      </c>
      <c r="BB103" s="71">
        <v>0</v>
      </c>
      <c r="BC103" s="71">
        <v>0</v>
      </c>
      <c r="BD103" s="71">
        <v>0</v>
      </c>
      <c r="BE103" s="71">
        <v>0</v>
      </c>
      <c r="BF103" s="71"/>
      <c r="BG103" s="72"/>
      <c r="BH103" s="71">
        <v>0</v>
      </c>
      <c r="BI103" s="71">
        <v>0</v>
      </c>
      <c r="BJ103" s="71">
        <v>4.6150000000000002</v>
      </c>
      <c r="BK103" s="71">
        <v>0</v>
      </c>
      <c r="BL103" s="71">
        <v>0</v>
      </c>
      <c r="BM103" s="71">
        <v>0</v>
      </c>
      <c r="BN103" s="72"/>
      <c r="BO103" s="71">
        <v>0</v>
      </c>
      <c r="BP103" s="71">
        <v>0</v>
      </c>
      <c r="BQ103" s="71">
        <v>1</v>
      </c>
      <c r="BR103" s="71">
        <v>0</v>
      </c>
      <c r="BS103" s="71">
        <v>0</v>
      </c>
      <c r="BT103" s="71">
        <v>0</v>
      </c>
      <c r="BU103"/>
      <c r="BV103" s="70">
        <v>4.6150000000000002</v>
      </c>
      <c r="BW103" s="70">
        <v>0</v>
      </c>
      <c r="BX103" s="70">
        <v>0</v>
      </c>
      <c r="BY103" s="70">
        <v>0</v>
      </c>
      <c r="BZ103" s="70">
        <v>0</v>
      </c>
      <c r="CA103" s="70">
        <v>0</v>
      </c>
      <c r="CB103" s="70">
        <v>0</v>
      </c>
      <c r="CC103" s="70">
        <v>0</v>
      </c>
      <c r="CD103" s="70">
        <v>0</v>
      </c>
    </row>
    <row r="104" spans="1:82">
      <c r="A104" s="70" t="s">
        <v>1895</v>
      </c>
      <c r="B104" s="70">
        <v>301</v>
      </c>
      <c r="C104" s="70">
        <v>12</v>
      </c>
      <c r="D104" s="70">
        <v>18</v>
      </c>
      <c r="E104" s="70">
        <v>2015</v>
      </c>
      <c r="F104" s="70" t="s">
        <v>182</v>
      </c>
      <c r="G104" s="70" t="s">
        <v>1883</v>
      </c>
      <c r="H104" s="70" t="s">
        <v>1884</v>
      </c>
      <c r="I104" s="148"/>
      <c r="J104" s="71">
        <v>4.2466026328387461</v>
      </c>
      <c r="K104" s="71">
        <v>0.5307664458451844</v>
      </c>
      <c r="L104" s="71">
        <v>1.1688631995098671</v>
      </c>
      <c r="M104" s="71">
        <v>9.5739828610554252</v>
      </c>
      <c r="N104" s="71">
        <v>14.29171778992913</v>
      </c>
      <c r="O104" s="71">
        <v>11.559532023891052</v>
      </c>
      <c r="P104" s="71">
        <v>10.216427178644233</v>
      </c>
      <c r="Q104" s="71">
        <v>0.72901088004418901</v>
      </c>
      <c r="R104" s="71">
        <v>0</v>
      </c>
      <c r="S104" s="71">
        <v>1.1121829066469171</v>
      </c>
      <c r="T104" s="72"/>
      <c r="U104" s="71">
        <v>899647</v>
      </c>
      <c r="V104" s="71">
        <v>235</v>
      </c>
      <c r="W104" s="71">
        <v>40</v>
      </c>
      <c r="X104" s="71">
        <v>1845</v>
      </c>
      <c r="Y104" s="71">
        <v>3773</v>
      </c>
      <c r="Z104" s="71">
        <v>6716</v>
      </c>
      <c r="AA104" s="71">
        <v>2033</v>
      </c>
      <c r="AB104" s="71">
        <v>10034</v>
      </c>
      <c r="AC104" s="71">
        <v>0</v>
      </c>
      <c r="AD104" s="71">
        <v>1.1121829066469171</v>
      </c>
      <c r="AE104" s="72"/>
      <c r="AF104" s="71">
        <v>6110301.1833138047</v>
      </c>
      <c r="AG104" s="71">
        <v>408063.52053563698</v>
      </c>
      <c r="AH104" s="71">
        <v>245804.56301225809</v>
      </c>
      <c r="AI104" s="71">
        <v>11981480.03075313</v>
      </c>
      <c r="AJ104" s="71">
        <v>18547947.323454142</v>
      </c>
      <c r="AK104" s="71">
        <v>0</v>
      </c>
      <c r="AL104" s="71">
        <v>0</v>
      </c>
      <c r="AM104" s="71">
        <v>1375117.608953075</v>
      </c>
      <c r="AN104" s="71">
        <v>0</v>
      </c>
      <c r="AO104" s="71">
        <v>0</v>
      </c>
      <c r="AP104" s="71">
        <v>38668714.230022043</v>
      </c>
      <c r="AQ104" s="72"/>
      <c r="AR104" s="71">
        <v>315</v>
      </c>
      <c r="AS104" s="71">
        <v>79</v>
      </c>
      <c r="AT104" s="71">
        <v>0</v>
      </c>
      <c r="AU104" s="71">
        <v>0</v>
      </c>
      <c r="AV104" s="71">
        <v>0</v>
      </c>
      <c r="AW104" s="71">
        <v>0</v>
      </c>
      <c r="AX104" s="71"/>
      <c r="AY104" s="72"/>
      <c r="AZ104" s="71">
        <v>1412.2</v>
      </c>
      <c r="BA104" s="71">
        <v>3152.4</v>
      </c>
      <c r="BB104" s="71">
        <v>0</v>
      </c>
      <c r="BC104" s="71">
        <v>0</v>
      </c>
      <c r="BD104" s="71">
        <v>0</v>
      </c>
      <c r="BE104" s="71">
        <v>0</v>
      </c>
      <c r="BF104" s="71"/>
      <c r="BG104" s="72"/>
      <c r="BH104" s="71">
        <v>0</v>
      </c>
      <c r="BI104" s="71">
        <v>0</v>
      </c>
      <c r="BJ104" s="71">
        <v>4.5519999999999996</v>
      </c>
      <c r="BK104" s="71">
        <v>0</v>
      </c>
      <c r="BL104" s="71">
        <v>0</v>
      </c>
      <c r="BM104" s="71">
        <v>0</v>
      </c>
      <c r="BN104" s="72"/>
      <c r="BO104" s="71">
        <v>0</v>
      </c>
      <c r="BP104" s="71">
        <v>0</v>
      </c>
      <c r="BQ104" s="71">
        <v>1</v>
      </c>
      <c r="BR104" s="71">
        <v>0</v>
      </c>
      <c r="BS104" s="71">
        <v>0</v>
      </c>
      <c r="BT104" s="71">
        <v>0</v>
      </c>
      <c r="BU104"/>
      <c r="BV104" s="70">
        <v>4.5519999999999996</v>
      </c>
      <c r="BW104" s="70">
        <v>0</v>
      </c>
      <c r="BX104" s="70">
        <v>0</v>
      </c>
      <c r="BY104" s="70">
        <v>0</v>
      </c>
      <c r="BZ104" s="70">
        <v>0</v>
      </c>
      <c r="CA104" s="70">
        <v>0</v>
      </c>
      <c r="CB104" s="70">
        <v>0</v>
      </c>
      <c r="CC104" s="70">
        <v>0</v>
      </c>
      <c r="CD104" s="70">
        <v>0</v>
      </c>
    </row>
    <row r="105" spans="1:82">
      <c r="A105" s="70" t="s">
        <v>1896</v>
      </c>
      <c r="B105" s="70">
        <v>302</v>
      </c>
      <c r="C105" s="70">
        <v>13</v>
      </c>
      <c r="D105" s="70">
        <v>18</v>
      </c>
      <c r="E105" s="70">
        <v>2016</v>
      </c>
      <c r="F105" s="70" t="s">
        <v>155</v>
      </c>
      <c r="G105" s="70" t="s">
        <v>1883</v>
      </c>
      <c r="H105" s="70" t="s">
        <v>1884</v>
      </c>
      <c r="I105" s="148"/>
      <c r="J105" s="71">
        <v>4.219773316241958</v>
      </c>
      <c r="K105" s="71">
        <v>0.53395591655266728</v>
      </c>
      <c r="L105" s="71">
        <v>1.1233097733308983</v>
      </c>
      <c r="M105" s="71">
        <v>7.7394771668112909</v>
      </c>
      <c r="N105" s="71">
        <v>15.219634993777627</v>
      </c>
      <c r="O105" s="71">
        <v>11.507574233167214</v>
      </c>
      <c r="P105" s="71">
        <v>9.9992497402969569</v>
      </c>
      <c r="Q105" s="71">
        <v>0.70229425292553638</v>
      </c>
      <c r="R105" s="71">
        <v>0</v>
      </c>
      <c r="S105" s="71">
        <v>1.2686358355601055</v>
      </c>
      <c r="T105" s="72"/>
      <c r="U105" s="71">
        <v>887162.00000000012</v>
      </c>
      <c r="V105" s="71">
        <v>235</v>
      </c>
      <c r="W105" s="71">
        <v>40</v>
      </c>
      <c r="X105" s="71">
        <v>1845</v>
      </c>
      <c r="Y105" s="71">
        <v>3774</v>
      </c>
      <c r="Z105" s="71">
        <v>6768</v>
      </c>
      <c r="AA105" s="71">
        <v>2058</v>
      </c>
      <c r="AB105" s="71">
        <v>9943</v>
      </c>
      <c r="AC105" s="71">
        <v>0</v>
      </c>
      <c r="AD105" s="71">
        <v>1.268635835560106</v>
      </c>
      <c r="AE105" s="72"/>
      <c r="AF105" s="71">
        <v>6198481.6116368258</v>
      </c>
      <c r="AG105" s="71">
        <v>394578.27633910399</v>
      </c>
      <c r="AH105" s="71">
        <v>183450.96442382361</v>
      </c>
      <c r="AI105" s="71">
        <v>11656005.418016739</v>
      </c>
      <c r="AJ105" s="71">
        <v>18529678.388947211</v>
      </c>
      <c r="AK105" s="71">
        <v>0</v>
      </c>
      <c r="AL105" s="71">
        <v>0</v>
      </c>
      <c r="AM105" s="71">
        <v>1363705.083266458</v>
      </c>
      <c r="AN105" s="71">
        <v>0</v>
      </c>
      <c r="AO105" s="71">
        <v>0</v>
      </c>
      <c r="AP105" s="71">
        <v>38325899.742630161</v>
      </c>
      <c r="AQ105" s="72"/>
      <c r="AR105" s="71">
        <v>334</v>
      </c>
      <c r="AS105" s="71">
        <v>83</v>
      </c>
      <c r="AT105" s="71">
        <v>0</v>
      </c>
      <c r="AU105" s="71">
        <v>0</v>
      </c>
      <c r="AV105" s="71">
        <v>0</v>
      </c>
      <c r="AW105" s="71">
        <v>0</v>
      </c>
      <c r="AX105" s="71"/>
      <c r="AY105" s="72"/>
      <c r="AZ105" s="71">
        <v>1504.6</v>
      </c>
      <c r="BA105" s="71">
        <v>3203.6</v>
      </c>
      <c r="BB105" s="71">
        <v>0</v>
      </c>
      <c r="BC105" s="71">
        <v>0</v>
      </c>
      <c r="BD105" s="71">
        <v>0</v>
      </c>
      <c r="BE105" s="71">
        <v>0</v>
      </c>
      <c r="BF105" s="71"/>
      <c r="BG105" s="72"/>
      <c r="BH105" s="71">
        <v>0</v>
      </c>
      <c r="BI105" s="71">
        <v>0</v>
      </c>
      <c r="BJ105" s="71">
        <v>4.38</v>
      </c>
      <c r="BK105" s="71">
        <v>0</v>
      </c>
      <c r="BL105" s="71">
        <v>0</v>
      </c>
      <c r="BM105" s="71">
        <v>0</v>
      </c>
      <c r="BN105" s="72"/>
      <c r="BO105" s="71">
        <v>0</v>
      </c>
      <c r="BP105" s="71">
        <v>0</v>
      </c>
      <c r="BQ105" s="71">
        <v>1</v>
      </c>
      <c r="BR105" s="71">
        <v>0</v>
      </c>
      <c r="BS105" s="71">
        <v>0</v>
      </c>
      <c r="BT105" s="71">
        <v>0</v>
      </c>
      <c r="BU105"/>
      <c r="BV105" s="70">
        <v>4.38</v>
      </c>
      <c r="BW105" s="70">
        <v>0</v>
      </c>
      <c r="BX105" s="70">
        <v>0</v>
      </c>
      <c r="BY105" s="70">
        <v>0</v>
      </c>
      <c r="BZ105" s="70">
        <v>0</v>
      </c>
      <c r="CA105" s="70">
        <v>0</v>
      </c>
      <c r="CB105" s="70">
        <v>0</v>
      </c>
      <c r="CC105" s="70">
        <v>0</v>
      </c>
      <c r="CD105" s="70">
        <v>0</v>
      </c>
    </row>
    <row r="106" spans="1:82">
      <c r="A106" s="70" t="s">
        <v>1897</v>
      </c>
      <c r="B106" s="70">
        <v>303</v>
      </c>
      <c r="C106" s="70">
        <v>14</v>
      </c>
      <c r="D106" s="70">
        <v>18</v>
      </c>
      <c r="E106" s="70">
        <v>2017</v>
      </c>
      <c r="F106" s="70" t="s">
        <v>156</v>
      </c>
      <c r="G106" s="70" t="s">
        <v>1883</v>
      </c>
      <c r="H106" s="70" t="s">
        <v>1884</v>
      </c>
      <c r="I106" s="148"/>
      <c r="J106" s="71">
        <v>3.8817509426682131</v>
      </c>
      <c r="K106" s="71">
        <v>0.52657557700384983</v>
      </c>
      <c r="L106" s="71">
        <v>1.1046457949185207</v>
      </c>
      <c r="M106" s="71">
        <v>7.3524853032247037</v>
      </c>
      <c r="N106" s="71">
        <v>15.717745896592497</v>
      </c>
      <c r="O106" s="71">
        <v>11.441893971693165</v>
      </c>
      <c r="P106" s="71">
        <v>9.97935955678558</v>
      </c>
      <c r="Q106" s="71">
        <v>0.67250880886018405</v>
      </c>
      <c r="R106" s="71">
        <v>0</v>
      </c>
      <c r="S106" s="71">
        <v>1.101067981263439</v>
      </c>
      <c r="T106" s="72"/>
      <c r="U106" s="71">
        <v>866387.99999999988</v>
      </c>
      <c r="V106" s="71">
        <v>235</v>
      </c>
      <c r="W106" s="71">
        <v>40</v>
      </c>
      <c r="X106" s="71">
        <v>1845</v>
      </c>
      <c r="Y106" s="71">
        <v>3783</v>
      </c>
      <c r="Z106" s="71">
        <v>6841</v>
      </c>
      <c r="AA106" s="71">
        <v>2067</v>
      </c>
      <c r="AB106" s="71">
        <v>9846</v>
      </c>
      <c r="AC106" s="71">
        <v>0</v>
      </c>
      <c r="AD106" s="71">
        <v>1.101067981263439</v>
      </c>
      <c r="AE106" s="72"/>
      <c r="AF106" s="71">
        <v>5779673.3749836972</v>
      </c>
      <c r="AG106" s="71">
        <v>393520.41557280492</v>
      </c>
      <c r="AH106" s="71">
        <v>236595.37651031589</v>
      </c>
      <c r="AI106" s="71">
        <v>11545106.779362559</v>
      </c>
      <c r="AJ106" s="71">
        <v>18520494.134311002</v>
      </c>
      <c r="AK106" s="71">
        <v>0</v>
      </c>
      <c r="AL106" s="71">
        <v>0</v>
      </c>
      <c r="AM106" s="71">
        <v>1352514.3218992751</v>
      </c>
      <c r="AN106" s="71">
        <v>0</v>
      </c>
      <c r="AO106" s="71">
        <v>0</v>
      </c>
      <c r="AP106" s="71">
        <v>37827904.40263965</v>
      </c>
      <c r="AQ106" s="72"/>
      <c r="AR106" s="71">
        <v>359</v>
      </c>
      <c r="AS106" s="71">
        <v>90</v>
      </c>
      <c r="AT106" s="71">
        <v>0</v>
      </c>
      <c r="AU106" s="71">
        <v>0</v>
      </c>
      <c r="AV106" s="71">
        <v>0</v>
      </c>
      <c r="AW106" s="71">
        <v>0</v>
      </c>
      <c r="AX106" s="71"/>
      <c r="AY106" s="72"/>
      <c r="AZ106" s="71">
        <v>1631.5</v>
      </c>
      <c r="BA106" s="71">
        <v>3305</v>
      </c>
      <c r="BB106" s="71">
        <v>0</v>
      </c>
      <c r="BC106" s="71">
        <v>0</v>
      </c>
      <c r="BD106" s="71">
        <v>0</v>
      </c>
      <c r="BE106" s="71">
        <v>0</v>
      </c>
      <c r="BF106" s="71"/>
      <c r="BG106" s="72"/>
      <c r="BH106" s="71">
        <v>0</v>
      </c>
      <c r="BI106" s="71">
        <v>0</v>
      </c>
      <c r="BJ106" s="71">
        <v>4.4509999999999996</v>
      </c>
      <c r="BK106" s="71">
        <v>0</v>
      </c>
      <c r="BL106" s="71">
        <v>0</v>
      </c>
      <c r="BM106" s="71">
        <v>0</v>
      </c>
      <c r="BN106" s="72"/>
      <c r="BO106" s="71">
        <v>0</v>
      </c>
      <c r="BP106" s="71">
        <v>0</v>
      </c>
      <c r="BQ106" s="71">
        <v>1</v>
      </c>
      <c r="BR106" s="71">
        <v>0</v>
      </c>
      <c r="BS106" s="71">
        <v>0</v>
      </c>
      <c r="BT106" s="71">
        <v>0</v>
      </c>
      <c r="BU106"/>
      <c r="BV106" s="70">
        <v>4.4509999999999996</v>
      </c>
      <c r="BW106" s="70">
        <v>0</v>
      </c>
      <c r="BX106" s="70">
        <v>0</v>
      </c>
      <c r="BY106" s="70">
        <v>0</v>
      </c>
      <c r="BZ106" s="70">
        <v>0</v>
      </c>
      <c r="CA106" s="70">
        <v>0</v>
      </c>
      <c r="CB106" s="70">
        <v>0</v>
      </c>
      <c r="CC106" s="70">
        <v>0</v>
      </c>
      <c r="CD106" s="70">
        <v>0</v>
      </c>
    </row>
    <row r="107" spans="1:82">
      <c r="A107" s="70" t="s">
        <v>1898</v>
      </c>
      <c r="B107" s="70">
        <v>304</v>
      </c>
      <c r="C107" s="70">
        <v>15</v>
      </c>
      <c r="D107" s="70">
        <v>18</v>
      </c>
      <c r="E107" s="70">
        <v>2018</v>
      </c>
      <c r="F107" s="70" t="s">
        <v>183</v>
      </c>
      <c r="G107" s="70" t="s">
        <v>1883</v>
      </c>
      <c r="H107" s="70" t="s">
        <v>1884</v>
      </c>
      <c r="I107" s="148"/>
      <c r="J107" s="71">
        <v>3.4430920784820809</v>
      </c>
      <c r="K107" s="71">
        <v>0.49411565581372163</v>
      </c>
      <c r="L107" s="71">
        <v>0.99031432567707889</v>
      </c>
      <c r="M107" s="71">
        <v>7.1555682999766743</v>
      </c>
      <c r="N107" s="71">
        <v>15.342628607246626</v>
      </c>
      <c r="O107" s="71">
        <v>11.308981929460606</v>
      </c>
      <c r="P107" s="71">
        <v>9.9899600019607675</v>
      </c>
      <c r="Q107" s="71">
        <v>0.61872369545750405</v>
      </c>
      <c r="R107" s="71">
        <v>0</v>
      </c>
      <c r="S107" s="71">
        <v>1.3245082810883559</v>
      </c>
      <c r="T107" s="72"/>
      <c r="U107" s="71">
        <v>826185</v>
      </c>
      <c r="V107" s="71">
        <v>235</v>
      </c>
      <c r="W107" s="71">
        <v>40</v>
      </c>
      <c r="X107" s="71">
        <v>1845</v>
      </c>
      <c r="Y107" s="71">
        <v>3810</v>
      </c>
      <c r="Z107" s="71">
        <v>6891</v>
      </c>
      <c r="AA107" s="71">
        <v>2090</v>
      </c>
      <c r="AB107" s="71">
        <v>9762</v>
      </c>
      <c r="AC107" s="71">
        <v>0</v>
      </c>
      <c r="AD107" s="71">
        <v>1.3245082810883559</v>
      </c>
      <c r="AE107" s="72"/>
      <c r="AF107" s="71">
        <v>5269929.9681972712</v>
      </c>
      <c r="AG107" s="71">
        <v>349561.81595272489</v>
      </c>
      <c r="AH107" s="71">
        <v>223565.3465387887</v>
      </c>
      <c r="AI107" s="71">
        <v>11027656.83761075</v>
      </c>
      <c r="AJ107" s="71">
        <v>17901229.73776013</v>
      </c>
      <c r="AK107" s="71">
        <v>0</v>
      </c>
      <c r="AL107" s="71">
        <v>0</v>
      </c>
      <c r="AM107" s="71">
        <v>1343750.142767116</v>
      </c>
      <c r="AN107" s="71">
        <v>0</v>
      </c>
      <c r="AO107" s="71">
        <v>0</v>
      </c>
      <c r="AP107" s="71">
        <v>36115693.848826781</v>
      </c>
      <c r="AQ107" s="72"/>
      <c r="AR107" s="71">
        <v>378</v>
      </c>
      <c r="AS107" s="71">
        <v>105</v>
      </c>
      <c r="AT107" s="71">
        <v>0</v>
      </c>
      <c r="AU107" s="71">
        <v>1</v>
      </c>
      <c r="AV107" s="71">
        <v>0</v>
      </c>
      <c r="AW107" s="71">
        <v>0</v>
      </c>
      <c r="AX107" s="71"/>
      <c r="AY107" s="72"/>
      <c r="AZ107" s="71">
        <v>1738.3000000000002</v>
      </c>
      <c r="BA107" s="71">
        <v>3723</v>
      </c>
      <c r="BB107" s="71">
        <v>0</v>
      </c>
      <c r="BC107" s="71">
        <v>30</v>
      </c>
      <c r="BD107" s="71">
        <v>0</v>
      </c>
      <c r="BE107" s="71">
        <v>0</v>
      </c>
      <c r="BF107" s="71"/>
      <c r="BG107" s="72"/>
      <c r="BH107" s="71">
        <v>0</v>
      </c>
      <c r="BI107" s="71">
        <v>0</v>
      </c>
      <c r="BJ107" s="71">
        <v>7.9370000000000003</v>
      </c>
      <c r="BK107" s="71">
        <v>0</v>
      </c>
      <c r="BL107" s="71">
        <v>0</v>
      </c>
      <c r="BM107" s="71">
        <v>0</v>
      </c>
      <c r="BN107" s="72"/>
      <c r="BO107" s="71">
        <v>0</v>
      </c>
      <c r="BP107" s="71">
        <v>0</v>
      </c>
      <c r="BQ107" s="71">
        <v>2</v>
      </c>
      <c r="BR107" s="71">
        <v>0</v>
      </c>
      <c r="BS107" s="71">
        <v>0</v>
      </c>
      <c r="BT107" s="71">
        <v>0</v>
      </c>
      <c r="BU107"/>
      <c r="BV107" s="70">
        <v>7.9370000000000003</v>
      </c>
      <c r="BW107" s="70">
        <v>0</v>
      </c>
      <c r="BX107" s="70">
        <v>0</v>
      </c>
      <c r="BY107" s="70">
        <v>0</v>
      </c>
      <c r="BZ107" s="70">
        <v>0</v>
      </c>
      <c r="CA107" s="70">
        <v>0</v>
      </c>
      <c r="CB107" s="70">
        <v>0</v>
      </c>
      <c r="CC107" s="70">
        <v>0</v>
      </c>
      <c r="CD107" s="70">
        <v>0</v>
      </c>
    </row>
    <row r="108" spans="1:82">
      <c r="A108" s="70" t="s">
        <v>1899</v>
      </c>
      <c r="B108" s="70">
        <v>305</v>
      </c>
      <c r="C108" s="70">
        <v>16</v>
      </c>
      <c r="D108" s="70">
        <v>18</v>
      </c>
      <c r="E108" s="70">
        <v>2019</v>
      </c>
      <c r="F108" s="70" t="s">
        <v>158</v>
      </c>
      <c r="G108" s="70" t="s">
        <v>1883</v>
      </c>
      <c r="H108" s="70" t="s">
        <v>1884</v>
      </c>
      <c r="I108" s="148"/>
      <c r="J108" s="71">
        <v>3.1509008000480887</v>
      </c>
      <c r="K108" s="71">
        <v>0.44851804138967244</v>
      </c>
      <c r="L108" s="71">
        <v>0.99570483820970868</v>
      </c>
      <c r="M108" s="71">
        <v>6.8522173892896632</v>
      </c>
      <c r="N108" s="71">
        <v>13.667865233696418</v>
      </c>
      <c r="O108" s="71">
        <v>10.994030737020614</v>
      </c>
      <c r="P108" s="71">
        <v>9.9160055582918769</v>
      </c>
      <c r="Q108" s="71">
        <v>0.59630585145342396</v>
      </c>
      <c r="R108" s="71">
        <v>0</v>
      </c>
      <c r="S108" s="71">
        <v>1.3663910524113581</v>
      </c>
      <c r="T108" s="72"/>
      <c r="U108" s="71">
        <v>766403</v>
      </c>
      <c r="V108" s="71">
        <v>235</v>
      </c>
      <c r="W108" s="71">
        <v>40</v>
      </c>
      <c r="X108" s="71">
        <v>1845</v>
      </c>
      <c r="Y108" s="71">
        <v>3824</v>
      </c>
      <c r="Z108" s="71">
        <v>6883</v>
      </c>
      <c r="AA108" s="71">
        <v>2059</v>
      </c>
      <c r="AB108" s="71">
        <v>9663</v>
      </c>
      <c r="AC108" s="71">
        <v>0</v>
      </c>
      <c r="AD108" s="71">
        <v>1.3663910524113581</v>
      </c>
      <c r="AE108" s="72"/>
      <c r="AF108" s="71">
        <v>5118096.4871075042</v>
      </c>
      <c r="AG108" s="71">
        <v>338468.43447131879</v>
      </c>
      <c r="AH108" s="71">
        <v>236141.41634995581</v>
      </c>
      <c r="AI108" s="71">
        <v>11300587.17055032</v>
      </c>
      <c r="AJ108" s="71">
        <v>17455455.82682294</v>
      </c>
      <c r="AK108" s="71">
        <v>0</v>
      </c>
      <c r="AL108" s="71">
        <v>0</v>
      </c>
      <c r="AM108" s="71">
        <v>1316027.8569749463</v>
      </c>
      <c r="AN108" s="71">
        <v>0</v>
      </c>
      <c r="AO108" s="71">
        <v>0</v>
      </c>
      <c r="AP108" s="71">
        <v>35764777.192276984</v>
      </c>
      <c r="AQ108" s="72"/>
      <c r="AR108" s="71">
        <v>405</v>
      </c>
      <c r="AS108" s="71">
        <v>109</v>
      </c>
      <c r="AT108" s="71">
        <v>0</v>
      </c>
      <c r="AU108" s="71">
        <v>1</v>
      </c>
      <c r="AV108" s="71">
        <v>0</v>
      </c>
      <c r="AW108" s="71">
        <v>0</v>
      </c>
      <c r="AX108" s="71"/>
      <c r="AY108" s="72"/>
      <c r="AZ108" s="71">
        <v>1888.3</v>
      </c>
      <c r="BA108" s="71">
        <v>5220.5</v>
      </c>
      <c r="BB108" s="71">
        <v>0</v>
      </c>
      <c r="BC108" s="71">
        <v>30</v>
      </c>
      <c r="BD108" s="71">
        <v>0</v>
      </c>
      <c r="BE108" s="71">
        <v>0</v>
      </c>
      <c r="BF108" s="71"/>
      <c r="BG108" s="72"/>
      <c r="BH108" s="71">
        <v>0</v>
      </c>
      <c r="BI108" s="71">
        <v>0</v>
      </c>
      <c r="BJ108" s="71">
        <v>7.7460000000000004</v>
      </c>
      <c r="BK108" s="71">
        <v>0</v>
      </c>
      <c r="BL108" s="71">
        <v>0</v>
      </c>
      <c r="BM108" s="71">
        <v>0</v>
      </c>
      <c r="BN108" s="72"/>
      <c r="BO108" s="71">
        <v>0</v>
      </c>
      <c r="BP108" s="71">
        <v>0</v>
      </c>
      <c r="BQ108" s="71">
        <v>2</v>
      </c>
      <c r="BR108" s="71">
        <v>0</v>
      </c>
      <c r="BS108" s="71">
        <v>0</v>
      </c>
      <c r="BT108" s="71">
        <v>0</v>
      </c>
      <c r="BU108"/>
      <c r="BV108" s="70">
        <v>7.7460000000000004</v>
      </c>
      <c r="BW108" s="70">
        <v>0</v>
      </c>
      <c r="BX108" s="70">
        <v>0</v>
      </c>
      <c r="BY108" s="70">
        <v>0</v>
      </c>
      <c r="BZ108" s="70">
        <v>0</v>
      </c>
      <c r="CA108" s="70">
        <v>0</v>
      </c>
      <c r="CB108" s="70">
        <v>0</v>
      </c>
      <c r="CC108" s="70">
        <v>0</v>
      </c>
      <c r="CD108" s="70">
        <v>0</v>
      </c>
    </row>
    <row r="109" spans="1:82">
      <c r="A109" s="70" t="s">
        <v>1900</v>
      </c>
      <c r="B109" s="70">
        <v>306</v>
      </c>
      <c r="C109" s="70">
        <v>17</v>
      </c>
      <c r="D109" s="70">
        <v>18</v>
      </c>
      <c r="E109" s="70">
        <v>2020</v>
      </c>
      <c r="F109" s="70" t="s">
        <v>159</v>
      </c>
      <c r="G109" s="70" t="s">
        <v>1883</v>
      </c>
      <c r="H109" s="70" t="s">
        <v>1884</v>
      </c>
      <c r="I109" s="148"/>
      <c r="J109" s="71">
        <v>2.9279161111422511</v>
      </c>
      <c r="K109" s="71">
        <v>0.4210167373732388</v>
      </c>
      <c r="L109" s="71">
        <v>1.0675287834128604</v>
      </c>
      <c r="M109" s="71">
        <v>6.5447420765290865</v>
      </c>
      <c r="N109" s="71">
        <v>13.718197141194787</v>
      </c>
      <c r="O109" s="71">
        <v>9.6267275462804491</v>
      </c>
      <c r="P109" s="71">
        <v>9.3201838158107435</v>
      </c>
      <c r="Q109" s="71">
        <v>0.57221382058651704</v>
      </c>
      <c r="R109" s="71">
        <v>0</v>
      </c>
      <c r="S109" s="71">
        <v>1.185335878012741</v>
      </c>
      <c r="T109" s="72"/>
      <c r="U109" s="71">
        <v>724563</v>
      </c>
      <c r="V109" s="71">
        <v>193</v>
      </c>
      <c r="W109" s="71">
        <v>48</v>
      </c>
      <c r="X109" s="71">
        <v>1958</v>
      </c>
      <c r="Y109" s="71">
        <v>3915</v>
      </c>
      <c r="Z109" s="71">
        <v>6879</v>
      </c>
      <c r="AA109" s="71">
        <v>2057</v>
      </c>
      <c r="AB109" s="71">
        <v>9705</v>
      </c>
      <c r="AC109" s="71">
        <v>0</v>
      </c>
      <c r="AD109" s="71">
        <v>1.185335878012741</v>
      </c>
      <c r="AE109" s="72"/>
      <c r="AF109" s="71">
        <v>4884703.6406758111</v>
      </c>
      <c r="AG109" s="71">
        <v>303586.51330722077</v>
      </c>
      <c r="AH109" s="71">
        <v>274688.07415408402</v>
      </c>
      <c r="AI109" s="71">
        <v>11313851.335676201</v>
      </c>
      <c r="AJ109" s="71">
        <v>17882821.32100391</v>
      </c>
      <c r="AK109" s="71"/>
      <c r="AL109" s="71"/>
      <c r="AM109" s="71">
        <v>1266610.3247989069</v>
      </c>
      <c r="AN109" s="71"/>
      <c r="AO109" s="71"/>
      <c r="AP109" s="71">
        <v>35926261.209616132</v>
      </c>
      <c r="AQ109" s="72"/>
      <c r="AR109" s="71">
        <v>420</v>
      </c>
      <c r="AS109" s="71">
        <v>113</v>
      </c>
      <c r="AT109" s="71">
        <v>0</v>
      </c>
      <c r="AU109" s="71">
        <v>1</v>
      </c>
      <c r="AV109" s="71">
        <v>0</v>
      </c>
      <c r="AW109" s="71">
        <v>0</v>
      </c>
      <c r="AX109" s="71"/>
      <c r="AY109" s="72"/>
      <c r="AZ109" s="71">
        <v>1974.6</v>
      </c>
      <c r="BA109" s="71">
        <v>5329.5</v>
      </c>
      <c r="BB109" s="71">
        <v>0</v>
      </c>
      <c r="BC109" s="71">
        <v>30</v>
      </c>
      <c r="BD109" s="71">
        <v>0</v>
      </c>
      <c r="BE109" s="71">
        <v>0</v>
      </c>
      <c r="BF109" s="71"/>
      <c r="BG109" s="72"/>
      <c r="BH109" s="71">
        <v>0</v>
      </c>
      <c r="BI109" s="71">
        <v>0</v>
      </c>
      <c r="BJ109" s="71">
        <v>6.4260000000000002</v>
      </c>
      <c r="BK109" s="71">
        <v>0</v>
      </c>
      <c r="BL109" s="71">
        <v>0</v>
      </c>
      <c r="BM109" s="71">
        <v>0</v>
      </c>
      <c r="BN109" s="72"/>
      <c r="BO109" s="71">
        <v>0</v>
      </c>
      <c r="BP109" s="71">
        <v>0</v>
      </c>
      <c r="BQ109" s="71">
        <v>2</v>
      </c>
      <c r="BR109" s="71">
        <v>0</v>
      </c>
      <c r="BS109" s="71">
        <v>0</v>
      </c>
      <c r="BT109" s="71">
        <v>0</v>
      </c>
      <c r="BU109"/>
      <c r="BV109" s="70">
        <v>6.4260000000000002</v>
      </c>
      <c r="BW109" s="70">
        <v>0</v>
      </c>
      <c r="BX109" s="70">
        <v>0</v>
      </c>
      <c r="BY109" s="70">
        <v>0</v>
      </c>
      <c r="BZ109" s="70">
        <v>0</v>
      </c>
      <c r="CA109" s="70">
        <v>0</v>
      </c>
      <c r="CB109" s="70">
        <v>0</v>
      </c>
      <c r="CC109" s="70">
        <v>0</v>
      </c>
      <c r="CD109" s="70">
        <v>0</v>
      </c>
    </row>
    <row r="110" spans="1:82">
      <c r="A110" s="70" t="s">
        <v>1901</v>
      </c>
      <c r="B110" s="70">
        <v>306</v>
      </c>
      <c r="C110" s="70">
        <v>18</v>
      </c>
      <c r="D110" s="70">
        <v>18</v>
      </c>
      <c r="E110" s="70">
        <v>2021</v>
      </c>
      <c r="F110" s="70" t="s">
        <v>160</v>
      </c>
      <c r="G110" s="70" t="s">
        <v>1883</v>
      </c>
      <c r="H110" s="70" t="s">
        <v>1884</v>
      </c>
      <c r="I110" s="148"/>
      <c r="J110" s="71">
        <v>2.8329079457660487</v>
      </c>
      <c r="K110" s="71">
        <v>0.45146204556231412</v>
      </c>
      <c r="L110" s="71">
        <v>1.4005134418453062</v>
      </c>
      <c r="M110" s="71">
        <v>7.4030872171482729</v>
      </c>
      <c r="N110" s="71">
        <v>15.121877888768799</v>
      </c>
      <c r="O110" s="71">
        <v>9.3671630186707908</v>
      </c>
      <c r="P110" s="71">
        <v>9.4744375894193826</v>
      </c>
      <c r="Q110" s="71">
        <v>0.56460332853320605</v>
      </c>
      <c r="R110" s="71">
        <v>0</v>
      </c>
      <c r="S110" s="71">
        <v>1.225888592412236</v>
      </c>
      <c r="T110" s="72"/>
      <c r="U110" s="71">
        <v>741504</v>
      </c>
      <c r="V110" s="71">
        <v>193</v>
      </c>
      <c r="W110" s="71">
        <v>48</v>
      </c>
      <c r="X110" s="71">
        <v>1958</v>
      </c>
      <c r="Y110" s="71">
        <v>3953</v>
      </c>
      <c r="Z110" s="71">
        <v>6892</v>
      </c>
      <c r="AA110" s="71">
        <v>2039</v>
      </c>
      <c r="AB110" s="71">
        <v>9670</v>
      </c>
      <c r="AC110" s="71">
        <v>0</v>
      </c>
      <c r="AD110" s="71">
        <v>1.225888592412236</v>
      </c>
      <c r="AE110" s="72"/>
      <c r="AF110" s="71">
        <v>4474422.1162767671</v>
      </c>
      <c r="AG110" s="71">
        <v>312631.29602041515</v>
      </c>
      <c r="AH110" s="71">
        <v>329038.37703801779</v>
      </c>
      <c r="AI110" s="71">
        <v>12108048.16897404</v>
      </c>
      <c r="AJ110" s="71">
        <v>19151619.49915266</v>
      </c>
      <c r="AK110" s="71">
        <v>0</v>
      </c>
      <c r="AL110" s="71">
        <v>0</v>
      </c>
      <c r="AM110" s="71">
        <v>1269321.7951014542</v>
      </c>
      <c r="AN110" s="71">
        <v>0</v>
      </c>
      <c r="AO110" s="71">
        <v>0</v>
      </c>
      <c r="AP110" s="71">
        <v>37645081.252563357</v>
      </c>
      <c r="AQ110" s="72"/>
      <c r="AR110" s="71">
        <v>440</v>
      </c>
      <c r="AS110" s="71">
        <v>114</v>
      </c>
      <c r="AT110" s="71">
        <v>0</v>
      </c>
      <c r="AU110" s="71">
        <v>1</v>
      </c>
      <c r="AV110" s="71">
        <v>0</v>
      </c>
      <c r="AW110" s="71">
        <v>0</v>
      </c>
      <c r="AX110" s="71"/>
      <c r="AY110" s="72"/>
      <c r="AZ110" s="71">
        <v>2092.8000000000002</v>
      </c>
      <c r="BA110" s="71">
        <v>5346</v>
      </c>
      <c r="BB110" s="71">
        <v>0</v>
      </c>
      <c r="BC110" s="71">
        <v>30</v>
      </c>
      <c r="BD110" s="71">
        <v>0</v>
      </c>
      <c r="BE110" s="71">
        <v>0</v>
      </c>
      <c r="BF110" s="71"/>
      <c r="BG110" s="72"/>
      <c r="BH110" s="71">
        <v>0</v>
      </c>
      <c r="BI110" s="71">
        <v>0</v>
      </c>
      <c r="BJ110" s="71">
        <v>6.54</v>
      </c>
      <c r="BK110" s="71">
        <v>0</v>
      </c>
      <c r="BL110" s="71">
        <v>0</v>
      </c>
      <c r="BM110" s="71">
        <v>0</v>
      </c>
      <c r="BN110" s="72"/>
      <c r="BO110" s="71">
        <v>0</v>
      </c>
      <c r="BP110" s="71">
        <v>0</v>
      </c>
      <c r="BQ110" s="71">
        <v>2</v>
      </c>
      <c r="BR110" s="71">
        <v>0</v>
      </c>
      <c r="BS110" s="71">
        <v>0</v>
      </c>
      <c r="BT110" s="71">
        <v>0</v>
      </c>
      <c r="BU110"/>
      <c r="BV110" s="70">
        <v>6.54</v>
      </c>
      <c r="BW110" s="70">
        <v>0</v>
      </c>
      <c r="BX110" s="70">
        <v>0</v>
      </c>
      <c r="BY110" s="70">
        <v>0</v>
      </c>
      <c r="BZ110" s="70">
        <v>0</v>
      </c>
      <c r="CA110" s="70">
        <v>0</v>
      </c>
      <c r="CB110" s="70">
        <v>0</v>
      </c>
      <c r="CC110" s="70">
        <v>0</v>
      </c>
      <c r="CD110" s="70">
        <v>0</v>
      </c>
    </row>
    <row r="111" spans="1:82">
      <c r="A111" s="70" t="s">
        <v>1902</v>
      </c>
      <c r="B111" s="70">
        <v>306</v>
      </c>
      <c r="C111" s="70">
        <v>19</v>
      </c>
      <c r="D111" s="70">
        <v>18</v>
      </c>
      <c r="E111" s="70">
        <v>2022</v>
      </c>
      <c r="F111" s="70" t="s">
        <v>161</v>
      </c>
      <c r="G111" s="70" t="s">
        <v>1883</v>
      </c>
      <c r="H111" s="70" t="s">
        <v>1884</v>
      </c>
      <c r="I111" s="148"/>
      <c r="J111" s="71">
        <v>2.809811900377821</v>
      </c>
      <c r="K111" s="71">
        <v>0.40673495553622191</v>
      </c>
      <c r="L111" s="71">
        <v>0.89740441159810147</v>
      </c>
      <c r="M111" s="71">
        <v>7.3109588588235956</v>
      </c>
      <c r="N111" s="71">
        <v>14.899925659185847</v>
      </c>
      <c r="O111" s="71">
        <v>9.821859041569029</v>
      </c>
      <c r="P111" s="71">
        <v>9.3504813525255628</v>
      </c>
      <c r="Q111" s="71">
        <v>0.5654448372805444</v>
      </c>
      <c r="R111" s="71">
        <v>0</v>
      </c>
      <c r="S111" s="71">
        <v>1.1285004998383961</v>
      </c>
      <c r="T111" s="72"/>
      <c r="U111" s="71">
        <v>816121</v>
      </c>
      <c r="V111" s="71">
        <v>193</v>
      </c>
      <c r="W111" s="71">
        <v>48</v>
      </c>
      <c r="X111" s="71">
        <v>1958</v>
      </c>
      <c r="Y111" s="71">
        <v>3983</v>
      </c>
      <c r="Z111" s="71">
        <v>6866</v>
      </c>
      <c r="AA111" s="71">
        <v>2043</v>
      </c>
      <c r="AB111" s="71">
        <v>9605</v>
      </c>
      <c r="AC111" s="71">
        <v>0</v>
      </c>
      <c r="AD111" s="71">
        <v>1.1285004998383961</v>
      </c>
      <c r="AE111" s="72"/>
      <c r="AF111" s="71">
        <v>4374032.100222908</v>
      </c>
      <c r="AG111" s="71">
        <v>303623.99719090859</v>
      </c>
      <c r="AH111" s="71">
        <v>256883.1187077623</v>
      </c>
      <c r="AI111" s="71">
        <v>12024618.811425811</v>
      </c>
      <c r="AJ111" s="71">
        <v>19132905.409488279</v>
      </c>
      <c r="AK111" s="71">
        <v>0</v>
      </c>
      <c r="AL111" s="71">
        <v>0</v>
      </c>
      <c r="AM111" s="71">
        <v>1240267.662780345</v>
      </c>
      <c r="AN111" s="71">
        <v>0</v>
      </c>
      <c r="AO111" s="71">
        <v>0</v>
      </c>
      <c r="AP111" s="71">
        <v>37332331.099816009</v>
      </c>
      <c r="AQ111" s="72"/>
      <c r="AR111" s="71">
        <v>470</v>
      </c>
      <c r="AS111" s="71">
        <v>115</v>
      </c>
      <c r="AT111" s="71">
        <v>0</v>
      </c>
      <c r="AU111" s="71">
        <v>1</v>
      </c>
      <c r="AV111" s="71">
        <v>0</v>
      </c>
      <c r="AW111" s="71">
        <v>0</v>
      </c>
      <c r="AX111" s="71"/>
      <c r="AY111" s="72"/>
      <c r="AZ111" s="71">
        <v>2279.6000000000004</v>
      </c>
      <c r="BA111" s="71">
        <v>5362.5</v>
      </c>
      <c r="BB111" s="71">
        <v>0</v>
      </c>
      <c r="BC111" s="71">
        <v>30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1903</v>
      </c>
      <c r="B112" s="70">
        <v>306</v>
      </c>
      <c r="C112" s="70">
        <v>20</v>
      </c>
      <c r="D112" s="70">
        <v>18</v>
      </c>
      <c r="E112" s="70">
        <v>2023</v>
      </c>
      <c r="F112" s="70" t="s">
        <v>1539</v>
      </c>
      <c r="G112" s="70" t="s">
        <v>1883</v>
      </c>
      <c r="H112" s="70" t="s">
        <v>1884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496</v>
      </c>
      <c r="AS112" s="71">
        <v>115</v>
      </c>
      <c r="AT112" s="71">
        <v>0</v>
      </c>
      <c r="AU112" s="71">
        <v>2</v>
      </c>
      <c r="AV112" s="71">
        <v>0</v>
      </c>
      <c r="AW112" s="71">
        <v>0</v>
      </c>
      <c r="AX112" s="71"/>
      <c r="AY112" s="72"/>
      <c r="AZ112" s="71">
        <v>2424.6000000000008</v>
      </c>
      <c r="BA112" s="71">
        <v>5362.5</v>
      </c>
      <c r="BB112" s="71">
        <v>0</v>
      </c>
      <c r="BC112" s="71">
        <v>48.5</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1904</v>
      </c>
      <c r="B113" s="70">
        <v>306</v>
      </c>
      <c r="C113" s="70">
        <v>21</v>
      </c>
      <c r="D113" s="70">
        <v>18</v>
      </c>
      <c r="E113" s="70">
        <v>2024</v>
      </c>
      <c r="F113" s="70" t="s">
        <v>1554</v>
      </c>
      <c r="G113" s="70" t="s">
        <v>1883</v>
      </c>
      <c r="H113" s="70" t="s">
        <v>1884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1905</v>
      </c>
      <c r="B114" s="70">
        <v>18</v>
      </c>
      <c r="C114" s="70">
        <v>1</v>
      </c>
      <c r="D114" s="70">
        <v>2</v>
      </c>
      <c r="E114" s="70">
        <v>1990</v>
      </c>
      <c r="F114" s="70" t="s">
        <v>787</v>
      </c>
      <c r="G114" s="70" t="s">
        <v>1906</v>
      </c>
      <c r="H114" s="70" t="s">
        <v>1907</v>
      </c>
      <c r="I114" s="148"/>
      <c r="J114" s="71">
        <v>47.862355599722022</v>
      </c>
      <c r="K114" s="71">
        <v>1.875035782232082</v>
      </c>
      <c r="L114" s="71">
        <v>8.6686834244988322</v>
      </c>
      <c r="M114" s="71">
        <v>8.0061590849665123</v>
      </c>
      <c r="N114" s="71">
        <v>9.583154536126548</v>
      </c>
      <c r="O114" s="71">
        <v>12.341005804675429</v>
      </c>
      <c r="P114" s="71">
        <v>12.99775869215561</v>
      </c>
      <c r="Q114" s="71">
        <v>0.88331257260749096</v>
      </c>
      <c r="R114" s="71">
        <v>0</v>
      </c>
      <c r="S114" s="71">
        <v>1.304133293351166</v>
      </c>
      <c r="T114" s="72"/>
      <c r="U114" s="71">
        <v>3923416</v>
      </c>
      <c r="V114" s="71">
        <v>785</v>
      </c>
      <c r="W114" s="71">
        <v>79</v>
      </c>
      <c r="X114" s="71">
        <v>2731</v>
      </c>
      <c r="Y114" s="71">
        <v>3807</v>
      </c>
      <c r="Z114" s="71">
        <v>5076</v>
      </c>
      <c r="AA114" s="71">
        <v>3156</v>
      </c>
      <c r="AB114" s="71">
        <v>14342</v>
      </c>
      <c r="AC114" s="71">
        <v>0</v>
      </c>
      <c r="AD114" s="71">
        <v>1.304133293351166</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1908</v>
      </c>
      <c r="B115" s="70">
        <v>19</v>
      </c>
      <c r="C115" s="70">
        <v>2</v>
      </c>
      <c r="D115" s="70">
        <v>2</v>
      </c>
      <c r="E115" s="70">
        <v>2005</v>
      </c>
      <c r="F115" s="70" t="s">
        <v>789</v>
      </c>
      <c r="G115" s="70" t="s">
        <v>1906</v>
      </c>
      <c r="H115" s="70" t="s">
        <v>1907</v>
      </c>
      <c r="I115" s="148"/>
      <c r="J115" s="71">
        <v>83.807013157422432</v>
      </c>
      <c r="K115" s="71">
        <v>0.89497334474091927</v>
      </c>
      <c r="L115" s="71">
        <v>6.7743847001502804</v>
      </c>
      <c r="M115" s="71">
        <v>9.8258006821427699</v>
      </c>
      <c r="N115" s="71">
        <v>11.818104534034861</v>
      </c>
      <c r="O115" s="71">
        <v>15.244784645330091</v>
      </c>
      <c r="P115" s="71">
        <v>13.67796474185308</v>
      </c>
      <c r="Q115" s="71">
        <v>0.75887531651028195</v>
      </c>
      <c r="R115" s="71">
        <v>0</v>
      </c>
      <c r="S115" s="71">
        <v>1.3118128496173089</v>
      </c>
      <c r="T115" s="72"/>
      <c r="U115" s="71">
        <v>5628268</v>
      </c>
      <c r="V115" s="71">
        <v>453</v>
      </c>
      <c r="W115" s="71">
        <v>75</v>
      </c>
      <c r="X115" s="71">
        <v>1872</v>
      </c>
      <c r="Y115" s="71">
        <v>4160</v>
      </c>
      <c r="Z115" s="71">
        <v>7256</v>
      </c>
      <c r="AA115" s="71">
        <v>2720</v>
      </c>
      <c r="AB115" s="71">
        <v>12881</v>
      </c>
      <c r="AC115" s="71">
        <v>0</v>
      </c>
      <c r="AD115" s="71">
        <v>1.3118128496173089</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1909</v>
      </c>
      <c r="B116" s="70">
        <v>20</v>
      </c>
      <c r="C116" s="70">
        <v>3</v>
      </c>
      <c r="D116" s="70">
        <v>2</v>
      </c>
      <c r="E116" s="70">
        <v>2006</v>
      </c>
      <c r="F116" s="70" t="s">
        <v>790</v>
      </c>
      <c r="G116" s="70" t="s">
        <v>1906</v>
      </c>
      <c r="H116" s="70" t="s">
        <v>1907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1910</v>
      </c>
      <c r="B117" s="70">
        <v>21</v>
      </c>
      <c r="C117" s="70">
        <v>4</v>
      </c>
      <c r="D117" s="70">
        <v>2</v>
      </c>
      <c r="E117" s="70">
        <v>2007</v>
      </c>
      <c r="F117" s="70" t="s">
        <v>791</v>
      </c>
      <c r="G117" s="70" t="s">
        <v>1906</v>
      </c>
      <c r="H117" s="70" t="s">
        <v>1907</v>
      </c>
      <c r="I117" s="148"/>
      <c r="J117" s="71">
        <v>91.677819086156362</v>
      </c>
      <c r="K117" s="71">
        <v>0.87965302000476475</v>
      </c>
      <c r="L117" s="71">
        <v>7.1706460349416918</v>
      </c>
      <c r="M117" s="71">
        <v>11.043684887995081</v>
      </c>
      <c r="N117" s="71">
        <v>12.730630376490669</v>
      </c>
      <c r="O117" s="71">
        <v>14.69508517028371</v>
      </c>
      <c r="P117" s="71">
        <v>13.48627022483414</v>
      </c>
      <c r="Q117" s="71">
        <v>0.77586582256491199</v>
      </c>
      <c r="R117" s="71">
        <v>0</v>
      </c>
      <c r="S117" s="71">
        <v>1.346571731082874</v>
      </c>
      <c r="T117" s="72"/>
      <c r="U117" s="71">
        <v>6185896</v>
      </c>
      <c r="V117" s="71">
        <v>418</v>
      </c>
      <c r="W117" s="71">
        <v>73</v>
      </c>
      <c r="X117" s="71">
        <v>2438</v>
      </c>
      <c r="Y117" s="71">
        <v>4187</v>
      </c>
      <c r="Z117" s="71">
        <v>7271</v>
      </c>
      <c r="AA117" s="71">
        <v>2641</v>
      </c>
      <c r="AB117" s="71">
        <v>12473</v>
      </c>
      <c r="AC117" s="71">
        <v>0</v>
      </c>
      <c r="AD117" s="71">
        <v>1.346571731082874</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1911</v>
      </c>
      <c r="B118" s="70">
        <v>22</v>
      </c>
      <c r="C118" s="70">
        <v>5</v>
      </c>
      <c r="D118" s="70">
        <v>2</v>
      </c>
      <c r="E118" s="70">
        <v>2008</v>
      </c>
      <c r="F118" s="70" t="s">
        <v>792</v>
      </c>
      <c r="G118" s="70" t="s">
        <v>1906</v>
      </c>
      <c r="H118" s="70" t="s">
        <v>1907</v>
      </c>
      <c r="I118" s="148"/>
      <c r="J118" s="71">
        <v>87.270554450876404</v>
      </c>
      <c r="K118" s="71">
        <v>0.66657196370861471</v>
      </c>
      <c r="L118" s="71">
        <v>5.7010399254203286</v>
      </c>
      <c r="M118" s="71">
        <v>11.55130076510075</v>
      </c>
      <c r="N118" s="71">
        <v>12.20675048056512</v>
      </c>
      <c r="O118" s="71">
        <v>14.188992193410449</v>
      </c>
      <c r="P118" s="71">
        <v>13.384189033128029</v>
      </c>
      <c r="Q118" s="71">
        <v>0.75278508958267898</v>
      </c>
      <c r="R118" s="71">
        <v>0</v>
      </c>
      <c r="S118" s="71">
        <v>1.262834924662263</v>
      </c>
      <c r="T118" s="72"/>
      <c r="U118" s="71">
        <v>6178460</v>
      </c>
      <c r="V118" s="71">
        <v>418</v>
      </c>
      <c r="W118" s="71">
        <v>73</v>
      </c>
      <c r="X118" s="71">
        <v>2438</v>
      </c>
      <c r="Y118" s="71">
        <v>4190</v>
      </c>
      <c r="Z118" s="71">
        <v>7267</v>
      </c>
      <c r="AA118" s="71">
        <v>2624</v>
      </c>
      <c r="AB118" s="71">
        <v>12301</v>
      </c>
      <c r="AC118" s="71">
        <v>0</v>
      </c>
      <c r="AD118" s="71">
        <v>1.262834924662263</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1912</v>
      </c>
      <c r="B119" s="70">
        <v>23</v>
      </c>
      <c r="C119" s="70">
        <v>6</v>
      </c>
      <c r="D119" s="70">
        <v>2</v>
      </c>
      <c r="E119" s="70">
        <v>2009</v>
      </c>
      <c r="F119" s="70" t="s">
        <v>176</v>
      </c>
      <c r="G119" s="70" t="s">
        <v>1906</v>
      </c>
      <c r="H119" s="70" t="s">
        <v>1907</v>
      </c>
      <c r="I119" s="148"/>
      <c r="J119" s="71">
        <v>88.888629838520473</v>
      </c>
      <c r="K119" s="71">
        <v>0.5502341985883471</v>
      </c>
      <c r="L119" s="71">
        <v>5.340748362809415</v>
      </c>
      <c r="M119" s="71">
        <v>11.797733877697089</v>
      </c>
      <c r="N119" s="71">
        <v>10.475229580166021</v>
      </c>
      <c r="O119" s="71">
        <v>14.29208887985097</v>
      </c>
      <c r="P119" s="71">
        <v>12.55529053166366</v>
      </c>
      <c r="Q119" s="71">
        <v>0.70988693270825098</v>
      </c>
      <c r="R119" s="71">
        <v>0</v>
      </c>
      <c r="S119" s="71">
        <v>1.2497005741577909</v>
      </c>
      <c r="T119" s="72"/>
      <c r="U119" s="71">
        <v>4972908</v>
      </c>
      <c r="V119" s="71">
        <v>421</v>
      </c>
      <c r="W119" s="71">
        <v>101</v>
      </c>
      <c r="X119" s="71">
        <v>2907</v>
      </c>
      <c r="Y119" s="71">
        <v>4210</v>
      </c>
      <c r="Z119" s="71">
        <v>7225</v>
      </c>
      <c r="AA119" s="71">
        <v>2527</v>
      </c>
      <c r="AB119" s="71">
        <v>12177</v>
      </c>
      <c r="AC119" s="71">
        <v>0</v>
      </c>
      <c r="AD119" s="71">
        <v>1.2497005741577909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48.783000000000001</v>
      </c>
      <c r="BK119" s="71">
        <v>0</v>
      </c>
      <c r="BL119" s="71">
        <v>0</v>
      </c>
      <c r="BM119" s="71">
        <v>0</v>
      </c>
      <c r="BN119" s="72"/>
      <c r="BO119" s="71">
        <v>0</v>
      </c>
      <c r="BP119" s="71">
        <v>0</v>
      </c>
      <c r="BQ119" s="71">
        <v>3</v>
      </c>
      <c r="BR119" s="71">
        <v>0</v>
      </c>
      <c r="BS119" s="71">
        <v>0</v>
      </c>
      <c r="BT119" s="71">
        <v>0</v>
      </c>
      <c r="BU119"/>
      <c r="BV119" s="70">
        <v>48.783000000000001</v>
      </c>
      <c r="BW119" s="70">
        <v>0</v>
      </c>
      <c r="BX119" s="70">
        <v>0</v>
      </c>
      <c r="BY119" s="70">
        <v>0</v>
      </c>
      <c r="BZ119" s="70">
        <v>0</v>
      </c>
      <c r="CA119" s="70">
        <v>0</v>
      </c>
      <c r="CB119" s="70">
        <v>0</v>
      </c>
      <c r="CC119" s="70">
        <v>0</v>
      </c>
      <c r="CD119" s="70">
        <v>0</v>
      </c>
    </row>
    <row r="120" spans="1:82">
      <c r="A120" s="70" t="s">
        <v>1913</v>
      </c>
      <c r="B120" s="70">
        <v>24</v>
      </c>
      <c r="C120" s="70">
        <v>7</v>
      </c>
      <c r="D120" s="70">
        <v>2</v>
      </c>
      <c r="E120" s="70">
        <v>2010</v>
      </c>
      <c r="F120" s="70" t="s">
        <v>177</v>
      </c>
      <c r="G120" s="70" t="s">
        <v>1906</v>
      </c>
      <c r="H120" s="70" t="s">
        <v>1907</v>
      </c>
      <c r="I120" s="148"/>
      <c r="J120" s="71">
        <v>60.266037524646258</v>
      </c>
      <c r="K120" s="71">
        <v>0.58827562781317588</v>
      </c>
      <c r="L120" s="71">
        <v>4.9484541576248082</v>
      </c>
      <c r="M120" s="71">
        <v>11.94640513357005</v>
      </c>
      <c r="N120" s="71">
        <v>11.119867872877339</v>
      </c>
      <c r="O120" s="71">
        <v>14.192510683412671</v>
      </c>
      <c r="P120" s="71">
        <v>12.66794923040549</v>
      </c>
      <c r="Q120" s="71">
        <v>0.729459204750455</v>
      </c>
      <c r="R120" s="71">
        <v>0</v>
      </c>
      <c r="S120" s="71">
        <v>1.3274003089434709</v>
      </c>
      <c r="T120" s="72"/>
      <c r="U120" s="71">
        <v>3958863</v>
      </c>
      <c r="V120" s="71">
        <v>421</v>
      </c>
      <c r="W120" s="71">
        <v>101</v>
      </c>
      <c r="X120" s="71">
        <v>2907</v>
      </c>
      <c r="Y120" s="71">
        <v>4222</v>
      </c>
      <c r="Z120" s="71">
        <v>7208</v>
      </c>
      <c r="AA120" s="71">
        <v>2486</v>
      </c>
      <c r="AB120" s="71">
        <v>11990</v>
      </c>
      <c r="AC120" s="71">
        <v>0</v>
      </c>
      <c r="AD120" s="71">
        <v>1.3274003089434709</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45.447000000000003</v>
      </c>
      <c r="BK120" s="71">
        <v>0</v>
      </c>
      <c r="BL120" s="71">
        <v>0</v>
      </c>
      <c r="BM120" s="71">
        <v>0</v>
      </c>
      <c r="BN120" s="72"/>
      <c r="BO120" s="71">
        <v>0</v>
      </c>
      <c r="BP120" s="71">
        <v>0</v>
      </c>
      <c r="BQ120" s="71">
        <v>3</v>
      </c>
      <c r="BR120" s="71">
        <v>0</v>
      </c>
      <c r="BS120" s="71">
        <v>0</v>
      </c>
      <c r="BT120" s="71">
        <v>0</v>
      </c>
      <c r="BU120"/>
      <c r="BV120" s="70">
        <v>45.447000000000003</v>
      </c>
      <c r="BW120" s="70">
        <v>0</v>
      </c>
      <c r="BX120" s="70">
        <v>0</v>
      </c>
      <c r="BY120" s="70">
        <v>0</v>
      </c>
      <c r="BZ120" s="70">
        <v>0</v>
      </c>
      <c r="CA120" s="70">
        <v>0</v>
      </c>
      <c r="CB120" s="70">
        <v>0</v>
      </c>
      <c r="CC120" s="70">
        <v>0</v>
      </c>
      <c r="CD120" s="70">
        <v>0</v>
      </c>
    </row>
    <row r="121" spans="1:82">
      <c r="A121" s="70" t="s">
        <v>1914</v>
      </c>
      <c r="B121" s="70">
        <v>25</v>
      </c>
      <c r="C121" s="70">
        <v>8</v>
      </c>
      <c r="D121" s="70">
        <v>2</v>
      </c>
      <c r="E121" s="70">
        <v>2011</v>
      </c>
      <c r="F121" s="70" t="s">
        <v>178</v>
      </c>
      <c r="G121" s="1064" t="s">
        <v>1906</v>
      </c>
      <c r="H121" s="70" t="s">
        <v>1907</v>
      </c>
      <c r="I121" s="148"/>
      <c r="J121" s="71">
        <v>86.621796081080149</v>
      </c>
      <c r="K121" s="71">
        <v>0.92049547518981745</v>
      </c>
      <c r="L121" s="71">
        <v>4.5354482484969072</v>
      </c>
      <c r="M121" s="71">
        <v>15.09400137282689</v>
      </c>
      <c r="N121" s="71">
        <v>11.67722868626325</v>
      </c>
      <c r="O121" s="71">
        <v>13.8560462041068</v>
      </c>
      <c r="P121" s="71">
        <v>12.054443050238607</v>
      </c>
      <c r="Q121" s="71">
        <v>0.82577325090349396</v>
      </c>
      <c r="R121" s="71">
        <v>0</v>
      </c>
      <c r="S121" s="71">
        <v>1.25176465834025</v>
      </c>
      <c r="T121" s="72"/>
      <c r="U121" s="71">
        <v>5723361</v>
      </c>
      <c r="V121" s="71">
        <v>421</v>
      </c>
      <c r="W121" s="71">
        <v>101</v>
      </c>
      <c r="X121" s="71">
        <v>2907</v>
      </c>
      <c r="Y121" s="71">
        <v>4219</v>
      </c>
      <c r="Z121" s="71">
        <v>7190</v>
      </c>
      <c r="AA121" s="71">
        <v>2436</v>
      </c>
      <c r="AB121" s="71">
        <v>11767</v>
      </c>
      <c r="AC121" s="71">
        <v>0</v>
      </c>
      <c r="AD121" s="71">
        <v>1.25176465834025</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45.898000000000003</v>
      </c>
      <c r="BK121" s="71">
        <v>0</v>
      </c>
      <c r="BL121" s="71">
        <v>0</v>
      </c>
      <c r="BM121" s="71">
        <v>0</v>
      </c>
      <c r="BN121" s="72"/>
      <c r="BO121" s="71">
        <v>0</v>
      </c>
      <c r="BP121" s="71">
        <v>0</v>
      </c>
      <c r="BQ121" s="71">
        <v>3</v>
      </c>
      <c r="BR121" s="71">
        <v>0</v>
      </c>
      <c r="BS121" s="71">
        <v>0</v>
      </c>
      <c r="BT121" s="71">
        <v>0</v>
      </c>
      <c r="BU121"/>
      <c r="BV121" s="70">
        <v>45.898000000000003</v>
      </c>
      <c r="BW121" s="70">
        <v>0</v>
      </c>
      <c r="BX121" s="70">
        <v>0</v>
      </c>
      <c r="BY121" s="70">
        <v>0</v>
      </c>
      <c r="BZ121" s="70">
        <v>0</v>
      </c>
      <c r="CA121" s="70">
        <v>0</v>
      </c>
      <c r="CB121" s="70">
        <v>0</v>
      </c>
      <c r="CC121" s="70">
        <v>0</v>
      </c>
      <c r="CD121" s="70">
        <v>0</v>
      </c>
    </row>
    <row r="122" spans="1:82">
      <c r="A122" s="70" t="s">
        <v>1915</v>
      </c>
      <c r="B122" s="70">
        <v>26</v>
      </c>
      <c r="C122" s="70">
        <v>9</v>
      </c>
      <c r="D122" s="70">
        <v>2</v>
      </c>
      <c r="E122" s="70">
        <v>2012</v>
      </c>
      <c r="F122" s="70" t="s">
        <v>179</v>
      </c>
      <c r="G122" s="1064" t="s">
        <v>1906</v>
      </c>
      <c r="H122" s="70" t="s">
        <v>1907</v>
      </c>
      <c r="I122" s="148"/>
      <c r="J122" s="71">
        <v>96.343934301512405</v>
      </c>
      <c r="K122" s="71">
        <v>0.87273842009279945</v>
      </c>
      <c r="L122" s="71">
        <v>4.4723861135231209</v>
      </c>
      <c r="M122" s="71">
        <v>15.52550336370949</v>
      </c>
      <c r="N122" s="71">
        <v>12.32841246652578</v>
      </c>
      <c r="O122" s="71">
        <v>13.800545805732265</v>
      </c>
      <c r="P122" s="71">
        <v>11.844336583191375</v>
      </c>
      <c r="Q122" s="71">
        <v>0.88567286056455796</v>
      </c>
      <c r="R122" s="71">
        <v>0</v>
      </c>
      <c r="S122" s="71">
        <v>1.3360695638379421</v>
      </c>
      <c r="T122" s="72"/>
      <c r="U122" s="71">
        <v>6232532</v>
      </c>
      <c r="V122" s="71">
        <v>421</v>
      </c>
      <c r="W122" s="71">
        <v>101</v>
      </c>
      <c r="X122" s="71">
        <v>2907</v>
      </c>
      <c r="Y122" s="71">
        <v>4264</v>
      </c>
      <c r="Z122" s="71">
        <v>7218</v>
      </c>
      <c r="AA122" s="71">
        <v>2380</v>
      </c>
      <c r="AB122" s="71">
        <v>11616</v>
      </c>
      <c r="AC122" s="71">
        <v>0</v>
      </c>
      <c r="AD122" s="71">
        <v>1.3360695638379421</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57.171999999999997</v>
      </c>
      <c r="BK122" s="71">
        <v>0</v>
      </c>
      <c r="BL122" s="71">
        <v>0</v>
      </c>
      <c r="BM122" s="71">
        <v>0</v>
      </c>
      <c r="BN122" s="72"/>
      <c r="BO122" s="71">
        <v>0</v>
      </c>
      <c r="BP122" s="71">
        <v>0</v>
      </c>
      <c r="BQ122" s="71">
        <v>4</v>
      </c>
      <c r="BR122" s="71">
        <v>0</v>
      </c>
      <c r="BS122" s="71">
        <v>0</v>
      </c>
      <c r="BT122" s="71">
        <v>0</v>
      </c>
      <c r="BU122"/>
      <c r="BV122" s="70">
        <v>57.171999999999997</v>
      </c>
      <c r="BW122" s="70">
        <v>0</v>
      </c>
      <c r="BX122" s="70">
        <v>0</v>
      </c>
      <c r="BY122" s="70">
        <v>0</v>
      </c>
      <c r="BZ122" s="70">
        <v>0</v>
      </c>
      <c r="CA122" s="70">
        <v>0</v>
      </c>
      <c r="CB122" s="70">
        <v>0</v>
      </c>
      <c r="CC122" s="70">
        <v>0</v>
      </c>
      <c r="CD122" s="70">
        <v>0</v>
      </c>
    </row>
    <row r="123" spans="1:82">
      <c r="A123" s="70" t="s">
        <v>1916</v>
      </c>
      <c r="B123" s="70">
        <v>27</v>
      </c>
      <c r="C123" s="70">
        <v>10</v>
      </c>
      <c r="D123" s="70">
        <v>2</v>
      </c>
      <c r="E123" s="70">
        <v>2013</v>
      </c>
      <c r="F123" s="70" t="s">
        <v>180</v>
      </c>
      <c r="G123" s="70" t="s">
        <v>1906</v>
      </c>
      <c r="H123" s="70" t="s">
        <v>1907</v>
      </c>
      <c r="I123" s="148"/>
      <c r="J123" s="71">
        <v>102.7640622001999</v>
      </c>
      <c r="K123" s="71">
        <v>0.78299648115158549</v>
      </c>
      <c r="L123" s="71">
        <v>4.0913944729393039</v>
      </c>
      <c r="M123" s="71">
        <v>16.402012526597161</v>
      </c>
      <c r="N123" s="71">
        <v>12.932880960770211</v>
      </c>
      <c r="O123" s="71">
        <v>13.186918677274214</v>
      </c>
      <c r="P123" s="71">
        <v>11.759086667414778</v>
      </c>
      <c r="Q123" s="71">
        <v>0.88865301995144097</v>
      </c>
      <c r="R123" s="71">
        <v>0</v>
      </c>
      <c r="S123" s="71">
        <v>1.2245952211380651</v>
      </c>
      <c r="T123" s="72"/>
      <c r="U123" s="71">
        <v>6191211</v>
      </c>
      <c r="V123" s="71">
        <v>421</v>
      </c>
      <c r="W123" s="71">
        <v>101</v>
      </c>
      <c r="X123" s="71">
        <v>2907</v>
      </c>
      <c r="Y123" s="71">
        <v>4242</v>
      </c>
      <c r="Z123" s="71">
        <v>7205</v>
      </c>
      <c r="AA123" s="71">
        <v>2354</v>
      </c>
      <c r="AB123" s="71">
        <v>11488</v>
      </c>
      <c r="AC123" s="71">
        <v>0</v>
      </c>
      <c r="AD123" s="71">
        <v>1.2245952211380651</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30.853999999999999</v>
      </c>
      <c r="BK123" s="71">
        <v>0</v>
      </c>
      <c r="BL123" s="71">
        <v>0</v>
      </c>
      <c r="BM123" s="71">
        <v>0</v>
      </c>
      <c r="BN123" s="72"/>
      <c r="BO123" s="71">
        <v>0</v>
      </c>
      <c r="BP123" s="71">
        <v>0</v>
      </c>
      <c r="BQ123" s="71">
        <v>2</v>
      </c>
      <c r="BR123" s="71">
        <v>0</v>
      </c>
      <c r="BS123" s="71">
        <v>0</v>
      </c>
      <c r="BT123" s="71">
        <v>0</v>
      </c>
      <c r="BU123"/>
      <c r="BV123" s="70">
        <v>30.853999999999999</v>
      </c>
      <c r="BW123" s="70">
        <v>0</v>
      </c>
      <c r="BX123" s="70">
        <v>0</v>
      </c>
      <c r="BY123" s="70">
        <v>0</v>
      </c>
      <c r="BZ123" s="70">
        <v>0</v>
      </c>
      <c r="CA123" s="70">
        <v>0</v>
      </c>
      <c r="CB123" s="70">
        <v>0</v>
      </c>
      <c r="CC123" s="70">
        <v>0</v>
      </c>
      <c r="CD123" s="70">
        <v>0</v>
      </c>
    </row>
    <row r="124" spans="1:82">
      <c r="A124" s="70" t="s">
        <v>1917</v>
      </c>
      <c r="B124" s="70">
        <v>28</v>
      </c>
      <c r="C124" s="70">
        <v>11</v>
      </c>
      <c r="D124" s="70">
        <v>2</v>
      </c>
      <c r="E124" s="70">
        <v>2014</v>
      </c>
      <c r="F124" s="70" t="s">
        <v>181</v>
      </c>
      <c r="G124" s="70" t="s">
        <v>1906</v>
      </c>
      <c r="H124" s="70" t="s">
        <v>1907</v>
      </c>
      <c r="I124" s="148"/>
      <c r="J124" s="71">
        <v>94.51050385954575</v>
      </c>
      <c r="K124" s="71">
        <v>0.70635395898534026</v>
      </c>
      <c r="L124" s="71">
        <v>6.8555448108593806</v>
      </c>
      <c r="M124" s="71">
        <v>13.017158242682051</v>
      </c>
      <c r="N124" s="71">
        <v>13.01068884182947</v>
      </c>
      <c r="O124" s="71">
        <v>12.485788305398156</v>
      </c>
      <c r="P124" s="71">
        <v>11.739867339020153</v>
      </c>
      <c r="Q124" s="71">
        <v>0.84644959624683902</v>
      </c>
      <c r="R124" s="71">
        <v>0</v>
      </c>
      <c r="S124" s="71">
        <v>1.3122322316252719</v>
      </c>
      <c r="T124" s="72"/>
      <c r="U124" s="71">
        <v>6187066</v>
      </c>
      <c r="V124" s="71">
        <v>341</v>
      </c>
      <c r="W124" s="71">
        <v>107</v>
      </c>
      <c r="X124" s="71">
        <v>2673</v>
      </c>
      <c r="Y124" s="71">
        <v>4298</v>
      </c>
      <c r="Z124" s="71">
        <v>7185</v>
      </c>
      <c r="AA124" s="71">
        <v>2338</v>
      </c>
      <c r="AB124" s="71">
        <v>11405</v>
      </c>
      <c r="AC124" s="71">
        <v>0</v>
      </c>
      <c r="AD124" s="71">
        <v>1.3122322316252719</v>
      </c>
      <c r="AE124" s="72"/>
      <c r="AF124" s="71"/>
      <c r="AG124" s="71"/>
      <c r="AH124" s="71"/>
      <c r="AI124" s="71"/>
      <c r="AJ124" s="71"/>
      <c r="AK124" s="71"/>
      <c r="AL124" s="71"/>
      <c r="AM124" s="71"/>
      <c r="AN124" s="71"/>
      <c r="AO124" s="71"/>
      <c r="AP124" s="71"/>
      <c r="AQ124" s="72"/>
      <c r="AR124" s="71">
        <v>74</v>
      </c>
      <c r="AS124" s="71">
        <v>8</v>
      </c>
      <c r="AT124" s="71">
        <v>0</v>
      </c>
      <c r="AU124" s="71">
        <v>0</v>
      </c>
      <c r="AV124" s="71">
        <v>0</v>
      </c>
      <c r="AW124" s="71">
        <v>0</v>
      </c>
      <c r="AX124" s="71"/>
      <c r="AY124" s="72"/>
      <c r="AZ124" s="71">
        <v>323.10000000000002</v>
      </c>
      <c r="BA124" s="71">
        <v>285.39999999999998</v>
      </c>
      <c r="BB124" s="71">
        <v>0</v>
      </c>
      <c r="BC124" s="71">
        <v>0</v>
      </c>
      <c r="BD124" s="71">
        <v>0</v>
      </c>
      <c r="BE124" s="71">
        <v>0</v>
      </c>
      <c r="BF124" s="71"/>
      <c r="BG124" s="72"/>
      <c r="BH124" s="71">
        <v>0</v>
      </c>
      <c r="BI124" s="71">
        <v>0</v>
      </c>
      <c r="BJ124" s="71">
        <v>58.774999999999999</v>
      </c>
      <c r="BK124" s="71">
        <v>0</v>
      </c>
      <c r="BL124" s="71">
        <v>0</v>
      </c>
      <c r="BM124" s="71">
        <v>0</v>
      </c>
      <c r="BN124" s="72"/>
      <c r="BO124" s="71">
        <v>0</v>
      </c>
      <c r="BP124" s="71">
        <v>0</v>
      </c>
      <c r="BQ124" s="71">
        <v>3</v>
      </c>
      <c r="BR124" s="71">
        <v>0</v>
      </c>
      <c r="BS124" s="71">
        <v>0</v>
      </c>
      <c r="BT124" s="71">
        <v>0</v>
      </c>
      <c r="BU124"/>
      <c r="BV124" s="70">
        <v>58.774999999999999</v>
      </c>
      <c r="BW124" s="70">
        <v>0</v>
      </c>
      <c r="BX124" s="70">
        <v>0</v>
      </c>
      <c r="BY124" s="70">
        <v>0</v>
      </c>
      <c r="BZ124" s="70">
        <v>0</v>
      </c>
      <c r="CA124" s="70">
        <v>0</v>
      </c>
      <c r="CB124" s="70">
        <v>0</v>
      </c>
      <c r="CC124" s="70">
        <v>0</v>
      </c>
      <c r="CD124" s="70">
        <v>0</v>
      </c>
    </row>
    <row r="125" spans="1:82">
      <c r="A125" s="70" t="s">
        <v>1918</v>
      </c>
      <c r="B125" s="70">
        <v>29</v>
      </c>
      <c r="C125" s="70">
        <v>12</v>
      </c>
      <c r="D125" s="70">
        <v>2</v>
      </c>
      <c r="E125" s="70">
        <v>2015</v>
      </c>
      <c r="F125" s="70" t="s">
        <v>182</v>
      </c>
      <c r="G125" s="70" t="s">
        <v>1906</v>
      </c>
      <c r="H125" s="70" t="s">
        <v>1907</v>
      </c>
      <c r="I125" s="148"/>
      <c r="J125" s="71">
        <v>86.864603191139793</v>
      </c>
      <c r="K125" s="71">
        <v>0.6744625512779473</v>
      </c>
      <c r="L125" s="71">
        <v>7.5731581730418744</v>
      </c>
      <c r="M125" s="71">
        <v>13.086029918397429</v>
      </c>
      <c r="N125" s="71">
        <v>11.40720706625096</v>
      </c>
      <c r="O125" s="71">
        <v>12.21530654758112</v>
      </c>
      <c r="P125" s="71">
        <v>11.618484818999246</v>
      </c>
      <c r="Q125" s="71">
        <v>0.80820381000713204</v>
      </c>
      <c r="R125" s="71">
        <v>0</v>
      </c>
      <c r="S125" s="71">
        <v>1.343833696044767</v>
      </c>
      <c r="T125" s="72"/>
      <c r="U125" s="71">
        <v>5763829</v>
      </c>
      <c r="V125" s="71">
        <v>341</v>
      </c>
      <c r="W125" s="71">
        <v>107</v>
      </c>
      <c r="X125" s="71">
        <v>2673</v>
      </c>
      <c r="Y125" s="71">
        <v>4267</v>
      </c>
      <c r="Z125" s="71">
        <v>7097</v>
      </c>
      <c r="AA125" s="71">
        <v>2312</v>
      </c>
      <c r="AB125" s="71">
        <v>11124</v>
      </c>
      <c r="AC125" s="71">
        <v>0</v>
      </c>
      <c r="AD125" s="71">
        <v>1.343833696044767</v>
      </c>
      <c r="AE125" s="72"/>
      <c r="AF125" s="71">
        <v>41124490.625649117</v>
      </c>
      <c r="AG125" s="71">
        <v>572238.87943360186</v>
      </c>
      <c r="AH125" s="71">
        <v>1447037.095717008</v>
      </c>
      <c r="AI125" s="71">
        <v>18841265.333526421</v>
      </c>
      <c r="AJ125" s="71">
        <v>16772762.91481021</v>
      </c>
      <c r="AK125" s="71">
        <v>0</v>
      </c>
      <c r="AL125" s="71">
        <v>0</v>
      </c>
      <c r="AM125" s="71">
        <v>1524497.536575045</v>
      </c>
      <c r="AN125" s="71">
        <v>0</v>
      </c>
      <c r="AO125" s="71">
        <v>0</v>
      </c>
      <c r="AP125" s="71">
        <v>80282292.385711402</v>
      </c>
      <c r="AQ125" s="72"/>
      <c r="AR125" s="71">
        <v>94</v>
      </c>
      <c r="AS125" s="71">
        <v>13</v>
      </c>
      <c r="AT125" s="71">
        <v>0</v>
      </c>
      <c r="AU125" s="71">
        <v>0</v>
      </c>
      <c r="AV125" s="71">
        <v>0</v>
      </c>
      <c r="AW125" s="71">
        <v>0</v>
      </c>
      <c r="AX125" s="71"/>
      <c r="AY125" s="72"/>
      <c r="AZ125" s="71">
        <v>408.8</v>
      </c>
      <c r="BA125" s="71">
        <v>420.6</v>
      </c>
      <c r="BB125" s="71">
        <v>0</v>
      </c>
      <c r="BC125" s="71">
        <v>0</v>
      </c>
      <c r="BD125" s="71">
        <v>0</v>
      </c>
      <c r="BE125" s="71">
        <v>0</v>
      </c>
      <c r="BF125" s="71"/>
      <c r="BG125" s="72"/>
      <c r="BH125" s="71">
        <v>0</v>
      </c>
      <c r="BI125" s="71">
        <v>0</v>
      </c>
      <c r="BJ125" s="71">
        <v>55.631</v>
      </c>
      <c r="BK125" s="71">
        <v>0</v>
      </c>
      <c r="BL125" s="71">
        <v>0</v>
      </c>
      <c r="BM125" s="71">
        <v>0</v>
      </c>
      <c r="BN125" s="72"/>
      <c r="BO125" s="71">
        <v>0</v>
      </c>
      <c r="BP125" s="71">
        <v>0</v>
      </c>
      <c r="BQ125" s="71">
        <v>4</v>
      </c>
      <c r="BR125" s="71">
        <v>0</v>
      </c>
      <c r="BS125" s="71">
        <v>0</v>
      </c>
      <c r="BT125" s="71">
        <v>0</v>
      </c>
      <c r="BU125"/>
      <c r="BV125" s="70">
        <v>55.631</v>
      </c>
      <c r="BW125" s="70">
        <v>0</v>
      </c>
      <c r="BX125" s="70">
        <v>0</v>
      </c>
      <c r="BY125" s="70">
        <v>0</v>
      </c>
      <c r="BZ125" s="70">
        <v>0</v>
      </c>
      <c r="CA125" s="70">
        <v>0</v>
      </c>
      <c r="CB125" s="70">
        <v>0</v>
      </c>
      <c r="CC125" s="70">
        <v>0</v>
      </c>
      <c r="CD125" s="70">
        <v>0</v>
      </c>
    </row>
    <row r="126" spans="1:82">
      <c r="A126" s="70" t="s">
        <v>1919</v>
      </c>
      <c r="B126" s="70">
        <v>30</v>
      </c>
      <c r="C126" s="70">
        <v>13</v>
      </c>
      <c r="D126" s="70">
        <v>2</v>
      </c>
      <c r="E126" s="70">
        <v>2016</v>
      </c>
      <c r="F126" s="70" t="s">
        <v>155</v>
      </c>
      <c r="G126" s="70" t="s">
        <v>1906</v>
      </c>
      <c r="H126" s="70" t="s">
        <v>1907</v>
      </c>
      <c r="I126" s="148"/>
      <c r="J126" s="71">
        <v>88.162065293655672</v>
      </c>
      <c r="K126" s="71">
        <v>0.6642530750796467</v>
      </c>
      <c r="L126" s="71">
        <v>8.3090356059923813</v>
      </c>
      <c r="M126" s="71">
        <v>11.092467444184599</v>
      </c>
      <c r="N126" s="71">
        <v>10.834199701381801</v>
      </c>
      <c r="O126" s="71">
        <v>11.932647158446734</v>
      </c>
      <c r="P126" s="71">
        <v>11.665791363679785</v>
      </c>
      <c r="Q126" s="71">
        <v>0.76579244596386054</v>
      </c>
      <c r="R126" s="71">
        <v>0</v>
      </c>
      <c r="S126" s="71">
        <v>1.0840850123749546</v>
      </c>
      <c r="T126" s="72"/>
      <c r="U126" s="71">
        <v>5576873</v>
      </c>
      <c r="V126" s="71">
        <v>341</v>
      </c>
      <c r="W126" s="71">
        <v>107</v>
      </c>
      <c r="X126" s="71">
        <v>2673</v>
      </c>
      <c r="Y126" s="71">
        <v>4229</v>
      </c>
      <c r="Z126" s="71">
        <v>7018</v>
      </c>
      <c r="AA126" s="71">
        <v>2401</v>
      </c>
      <c r="AB126" s="71">
        <v>10842</v>
      </c>
      <c r="AC126" s="71">
        <v>0</v>
      </c>
      <c r="AD126" s="71">
        <v>1.084085012374955</v>
      </c>
      <c r="AE126" s="72"/>
      <c r="AF126" s="71">
        <v>42723820.00205227</v>
      </c>
      <c r="AG126" s="71">
        <v>531651.08813976799</v>
      </c>
      <c r="AH126" s="71">
        <v>1520789.432556333</v>
      </c>
      <c r="AI126" s="71">
        <v>17536113.55385812</v>
      </c>
      <c r="AJ126" s="71">
        <v>15731340.97822403</v>
      </c>
      <c r="AK126" s="71">
        <v>0</v>
      </c>
      <c r="AL126" s="71">
        <v>0</v>
      </c>
      <c r="AM126" s="71">
        <v>1487004.979661565</v>
      </c>
      <c r="AN126" s="71">
        <v>0</v>
      </c>
      <c r="AO126" s="71">
        <v>0</v>
      </c>
      <c r="AP126" s="71">
        <v>79530720.03449209</v>
      </c>
      <c r="AQ126" s="72"/>
      <c r="AR126" s="71">
        <v>110</v>
      </c>
      <c r="AS126" s="71">
        <v>16</v>
      </c>
      <c r="AT126" s="71">
        <v>0</v>
      </c>
      <c r="AU126" s="71">
        <v>0</v>
      </c>
      <c r="AV126" s="71">
        <v>0</v>
      </c>
      <c r="AW126" s="71">
        <v>0</v>
      </c>
      <c r="AX126" s="71"/>
      <c r="AY126" s="72"/>
      <c r="AZ126" s="71">
        <v>486.6</v>
      </c>
      <c r="BA126" s="71">
        <v>499.3</v>
      </c>
      <c r="BB126" s="71">
        <v>0</v>
      </c>
      <c r="BC126" s="71">
        <v>0</v>
      </c>
      <c r="BD126" s="71">
        <v>0</v>
      </c>
      <c r="BE126" s="71">
        <v>0</v>
      </c>
      <c r="BF126" s="71"/>
      <c r="BG126" s="72"/>
      <c r="BH126" s="71">
        <v>0</v>
      </c>
      <c r="BI126" s="71">
        <v>0</v>
      </c>
      <c r="BJ126" s="71">
        <v>53.774999999999999</v>
      </c>
      <c r="BK126" s="71">
        <v>0</v>
      </c>
      <c r="BL126" s="71">
        <v>0</v>
      </c>
      <c r="BM126" s="71">
        <v>0</v>
      </c>
      <c r="BN126" s="72"/>
      <c r="BO126" s="71">
        <v>0</v>
      </c>
      <c r="BP126" s="71">
        <v>0</v>
      </c>
      <c r="BQ126" s="71">
        <v>3</v>
      </c>
      <c r="BR126" s="71">
        <v>0</v>
      </c>
      <c r="BS126" s="71">
        <v>0</v>
      </c>
      <c r="BT126" s="71">
        <v>0</v>
      </c>
      <c r="BU126"/>
      <c r="BV126" s="70">
        <v>53.774999999999999</v>
      </c>
      <c r="BW126" s="70">
        <v>0</v>
      </c>
      <c r="BX126" s="70">
        <v>0</v>
      </c>
      <c r="BY126" s="70">
        <v>0</v>
      </c>
      <c r="BZ126" s="70">
        <v>0</v>
      </c>
      <c r="CA126" s="70">
        <v>0</v>
      </c>
      <c r="CB126" s="70">
        <v>0</v>
      </c>
      <c r="CC126" s="70">
        <v>0</v>
      </c>
      <c r="CD126" s="70">
        <v>0</v>
      </c>
    </row>
    <row r="127" spans="1:82">
      <c r="A127" s="70" t="s">
        <v>1920</v>
      </c>
      <c r="B127" s="70">
        <v>31</v>
      </c>
      <c r="C127" s="70">
        <v>14</v>
      </c>
      <c r="D127" s="70">
        <v>2</v>
      </c>
      <c r="E127" s="70">
        <v>2017</v>
      </c>
      <c r="F127" s="70" t="s">
        <v>156</v>
      </c>
      <c r="G127" s="70" t="s">
        <v>1906</v>
      </c>
      <c r="H127" s="70" t="s">
        <v>1907</v>
      </c>
      <c r="I127" s="148"/>
      <c r="J127" s="71">
        <v>84.168759562531477</v>
      </c>
      <c r="K127" s="71">
        <v>0.68556331449423236</v>
      </c>
      <c r="L127" s="71">
        <v>9.8268064382620093</v>
      </c>
      <c r="M127" s="71">
        <v>11.06543374755282</v>
      </c>
      <c r="N127" s="71">
        <v>10.970650449399118</v>
      </c>
      <c r="O127" s="71">
        <v>11.706156396415796</v>
      </c>
      <c r="P127" s="71">
        <v>11.268420515499539</v>
      </c>
      <c r="Q127" s="71">
        <v>0.72284793054715901</v>
      </c>
      <c r="R127" s="71">
        <v>0</v>
      </c>
      <c r="S127" s="71">
        <v>1.3270852043854657</v>
      </c>
      <c r="T127" s="72"/>
      <c r="U127" s="71">
        <v>5821931</v>
      </c>
      <c r="V127" s="71">
        <v>341</v>
      </c>
      <c r="W127" s="71">
        <v>107</v>
      </c>
      <c r="X127" s="71">
        <v>2673</v>
      </c>
      <c r="Y127" s="71">
        <v>4212</v>
      </c>
      <c r="Z127" s="71">
        <v>6999</v>
      </c>
      <c r="AA127" s="71">
        <v>2334</v>
      </c>
      <c r="AB127" s="71">
        <v>10583</v>
      </c>
      <c r="AC127" s="71">
        <v>0</v>
      </c>
      <c r="AD127" s="71">
        <v>1.327085204385466</v>
      </c>
      <c r="AE127" s="72"/>
      <c r="AF127" s="71">
        <v>41889886.560892433</v>
      </c>
      <c r="AG127" s="71">
        <v>552846.14024934184</v>
      </c>
      <c r="AH127" s="71">
        <v>2164844.7304046322</v>
      </c>
      <c r="AI127" s="71">
        <v>18161994.464978568</v>
      </c>
      <c r="AJ127" s="71">
        <v>16638206.63660509</v>
      </c>
      <c r="AK127" s="71">
        <v>0</v>
      </c>
      <c r="AL127" s="71">
        <v>0</v>
      </c>
      <c r="AM127" s="71">
        <v>1453753.7140625659</v>
      </c>
      <c r="AN127" s="71">
        <v>0</v>
      </c>
      <c r="AO127" s="71">
        <v>0</v>
      </c>
      <c r="AP127" s="71">
        <v>80861532.247192636</v>
      </c>
      <c r="AQ127" s="72"/>
      <c r="AR127" s="71">
        <v>118</v>
      </c>
      <c r="AS127" s="71">
        <v>16</v>
      </c>
      <c r="AT127" s="71">
        <v>0</v>
      </c>
      <c r="AU127" s="71">
        <v>0</v>
      </c>
      <c r="AV127" s="71">
        <v>0</v>
      </c>
      <c r="AW127" s="71">
        <v>0</v>
      </c>
      <c r="AX127" s="71"/>
      <c r="AY127" s="72"/>
      <c r="AZ127" s="71">
        <v>535.69999999999993</v>
      </c>
      <c r="BA127" s="71">
        <v>499.3</v>
      </c>
      <c r="BB127" s="71">
        <v>0</v>
      </c>
      <c r="BC127" s="71">
        <v>0</v>
      </c>
      <c r="BD127" s="71">
        <v>0</v>
      </c>
      <c r="BE127" s="71">
        <v>0</v>
      </c>
      <c r="BF127" s="71"/>
      <c r="BG127" s="72"/>
      <c r="BH127" s="71">
        <v>0</v>
      </c>
      <c r="BI127" s="71">
        <v>0</v>
      </c>
      <c r="BJ127" s="71">
        <v>52.438000000000002</v>
      </c>
      <c r="BK127" s="71">
        <v>0</v>
      </c>
      <c r="BL127" s="71">
        <v>0</v>
      </c>
      <c r="BM127" s="71">
        <v>0</v>
      </c>
      <c r="BN127" s="72"/>
      <c r="BO127" s="71">
        <v>0</v>
      </c>
      <c r="BP127" s="71">
        <v>0</v>
      </c>
      <c r="BQ127" s="71">
        <v>3</v>
      </c>
      <c r="BR127" s="71">
        <v>0</v>
      </c>
      <c r="BS127" s="71">
        <v>0</v>
      </c>
      <c r="BT127" s="71">
        <v>0</v>
      </c>
      <c r="BU127"/>
      <c r="BV127" s="70">
        <v>52.438000000000002</v>
      </c>
      <c r="BW127" s="70">
        <v>0</v>
      </c>
      <c r="BX127" s="70">
        <v>0</v>
      </c>
      <c r="BY127" s="70">
        <v>0</v>
      </c>
      <c r="BZ127" s="70">
        <v>0</v>
      </c>
      <c r="CA127" s="70">
        <v>0</v>
      </c>
      <c r="CB127" s="70">
        <v>0</v>
      </c>
      <c r="CC127" s="70">
        <v>0</v>
      </c>
      <c r="CD127" s="70">
        <v>0</v>
      </c>
    </row>
    <row r="128" spans="1:82">
      <c r="A128" s="70" t="s">
        <v>1921</v>
      </c>
      <c r="B128" s="70">
        <v>32</v>
      </c>
      <c r="C128" s="70">
        <v>15</v>
      </c>
      <c r="D128" s="70">
        <v>2</v>
      </c>
      <c r="E128" s="70">
        <v>2018</v>
      </c>
      <c r="F128" s="70" t="s">
        <v>183</v>
      </c>
      <c r="G128" s="70" t="s">
        <v>1906</v>
      </c>
      <c r="H128" s="70" t="s">
        <v>1907</v>
      </c>
      <c r="I128" s="148"/>
      <c r="J128" s="71">
        <v>74.423073225422485</v>
      </c>
      <c r="K128" s="71">
        <v>0.64033571476409024</v>
      </c>
      <c r="L128" s="71">
        <v>6.4515444820858896</v>
      </c>
      <c r="M128" s="71">
        <v>10.905080832963799</v>
      </c>
      <c r="N128" s="71">
        <v>10.503990769562581</v>
      </c>
      <c r="O128" s="71">
        <v>11.333598781723255</v>
      </c>
      <c r="P128" s="71">
        <v>11.074993935188086</v>
      </c>
      <c r="Q128" s="71">
        <v>0.653329630483093</v>
      </c>
      <c r="R128" s="71">
        <v>0</v>
      </c>
      <c r="S128" s="71">
        <v>1.7349358027013491</v>
      </c>
      <c r="T128" s="72"/>
      <c r="U128" s="71">
        <v>5408277</v>
      </c>
      <c r="V128" s="71">
        <v>341</v>
      </c>
      <c r="W128" s="71">
        <v>107</v>
      </c>
      <c r="X128" s="71">
        <v>2673</v>
      </c>
      <c r="Y128" s="71">
        <v>4199</v>
      </c>
      <c r="Z128" s="71">
        <v>6906</v>
      </c>
      <c r="AA128" s="71">
        <v>2317</v>
      </c>
      <c r="AB128" s="71">
        <v>10308</v>
      </c>
      <c r="AC128" s="71">
        <v>0</v>
      </c>
      <c r="AD128" s="71">
        <v>1.7349358027013491</v>
      </c>
      <c r="AE128" s="72"/>
      <c r="AF128" s="71">
        <v>35913174.920434266</v>
      </c>
      <c r="AG128" s="71">
        <v>490886.27158172382</v>
      </c>
      <c r="AH128" s="71">
        <v>1289737.46476345</v>
      </c>
      <c r="AI128" s="71">
        <v>17609023.92653529</v>
      </c>
      <c r="AJ128" s="71">
        <v>15402120.96622131</v>
      </c>
      <c r="AK128" s="71">
        <v>0</v>
      </c>
      <c r="AL128" s="71">
        <v>0</v>
      </c>
      <c r="AM128" s="71">
        <v>1418907.6492156771</v>
      </c>
      <c r="AN128" s="71">
        <v>0</v>
      </c>
      <c r="AO128" s="71">
        <v>0</v>
      </c>
      <c r="AP128" s="71">
        <v>72123851.198751733</v>
      </c>
      <c r="AQ128" s="72"/>
      <c r="AR128" s="71">
        <v>125</v>
      </c>
      <c r="AS128" s="71">
        <v>17</v>
      </c>
      <c r="AT128" s="71">
        <v>0</v>
      </c>
      <c r="AU128" s="71">
        <v>0</v>
      </c>
      <c r="AV128" s="71">
        <v>0</v>
      </c>
      <c r="AW128" s="71">
        <v>0</v>
      </c>
      <c r="AX128" s="71"/>
      <c r="AY128" s="72"/>
      <c r="AZ128" s="71">
        <v>571.79999999999995</v>
      </c>
      <c r="BA128" s="71">
        <v>510</v>
      </c>
      <c r="BB128" s="71">
        <v>0</v>
      </c>
      <c r="BC128" s="71">
        <v>0</v>
      </c>
      <c r="BD128" s="71">
        <v>0</v>
      </c>
      <c r="BE128" s="71">
        <v>0</v>
      </c>
      <c r="BF128" s="71"/>
      <c r="BG128" s="72"/>
      <c r="BH128" s="71">
        <v>0</v>
      </c>
      <c r="BI128" s="71">
        <v>0</v>
      </c>
      <c r="BJ128" s="71">
        <v>48.808999999999997</v>
      </c>
      <c r="BK128" s="71">
        <v>0</v>
      </c>
      <c r="BL128" s="71">
        <v>0</v>
      </c>
      <c r="BM128" s="71">
        <v>0</v>
      </c>
      <c r="BN128" s="72"/>
      <c r="BO128" s="71">
        <v>0</v>
      </c>
      <c r="BP128" s="71">
        <v>0</v>
      </c>
      <c r="BQ128" s="71">
        <v>3</v>
      </c>
      <c r="BR128" s="71">
        <v>0</v>
      </c>
      <c r="BS128" s="71">
        <v>0</v>
      </c>
      <c r="BT128" s="71">
        <v>0</v>
      </c>
      <c r="BU128"/>
      <c r="BV128" s="70">
        <v>48.808999999999997</v>
      </c>
      <c r="BW128" s="70">
        <v>0</v>
      </c>
      <c r="BX128" s="70">
        <v>0</v>
      </c>
      <c r="BY128" s="70">
        <v>0</v>
      </c>
      <c r="BZ128" s="70">
        <v>0</v>
      </c>
      <c r="CA128" s="70">
        <v>0</v>
      </c>
      <c r="CB128" s="70">
        <v>0</v>
      </c>
      <c r="CC128" s="70">
        <v>0</v>
      </c>
      <c r="CD128" s="70">
        <v>0</v>
      </c>
    </row>
    <row r="129" spans="1:82">
      <c r="A129" s="70" t="s">
        <v>1922</v>
      </c>
      <c r="B129" s="70">
        <v>33</v>
      </c>
      <c r="C129" s="70">
        <v>16</v>
      </c>
      <c r="D129" s="70">
        <v>2</v>
      </c>
      <c r="E129" s="70">
        <v>2019</v>
      </c>
      <c r="F129" s="70" t="s">
        <v>158</v>
      </c>
      <c r="G129" s="70" t="s">
        <v>1906</v>
      </c>
      <c r="H129" s="70" t="s">
        <v>1907</v>
      </c>
      <c r="I129" s="148"/>
      <c r="J129" s="71">
        <v>65.998087467519142</v>
      </c>
      <c r="K129" s="71">
        <v>0.5824001668391583</v>
      </c>
      <c r="L129" s="71">
        <v>6.5064857945055126</v>
      </c>
      <c r="M129" s="71">
        <v>10.901530385136342</v>
      </c>
      <c r="N129" s="71">
        <v>10.734976387365977</v>
      </c>
      <c r="O129" s="71">
        <v>10.786385234214761</v>
      </c>
      <c r="P129" s="71">
        <v>10.493917489809615</v>
      </c>
      <c r="Q129" s="71">
        <v>0.62352005827231705</v>
      </c>
      <c r="R129" s="71">
        <v>0</v>
      </c>
      <c r="S129" s="71">
        <v>1.0590983172000001</v>
      </c>
      <c r="T129" s="72"/>
      <c r="U129" s="71">
        <v>4832254</v>
      </c>
      <c r="V129" s="71">
        <v>341</v>
      </c>
      <c r="W129" s="71">
        <v>107</v>
      </c>
      <c r="X129" s="71">
        <v>2673</v>
      </c>
      <c r="Y129" s="71">
        <v>4215</v>
      </c>
      <c r="Z129" s="71">
        <v>6753</v>
      </c>
      <c r="AA129" s="71">
        <v>2179</v>
      </c>
      <c r="AB129" s="71">
        <v>10104</v>
      </c>
      <c r="AC129" s="71">
        <v>0</v>
      </c>
      <c r="AD129" s="71">
        <v>1.0590983171999999</v>
      </c>
      <c r="AE129" s="72"/>
      <c r="AF129" s="71">
        <v>32938242.131052591</v>
      </c>
      <c r="AG129" s="71">
        <v>472310.22018852609</v>
      </c>
      <c r="AH129" s="71">
        <v>1361258.0057827709</v>
      </c>
      <c r="AI129" s="71">
        <v>18285888.981917251</v>
      </c>
      <c r="AJ129" s="71">
        <v>15730955.69120528</v>
      </c>
      <c r="AK129" s="71">
        <v>0</v>
      </c>
      <c r="AL129" s="71">
        <v>0</v>
      </c>
      <c r="AM129" s="71">
        <v>1376088.7371287239</v>
      </c>
      <c r="AN129" s="71">
        <v>0</v>
      </c>
      <c r="AO129" s="71">
        <v>0</v>
      </c>
      <c r="AP129" s="71">
        <v>70164743.76727514</v>
      </c>
      <c r="AQ129" s="72"/>
      <c r="AR129" s="71">
        <v>139</v>
      </c>
      <c r="AS129" s="71">
        <v>18</v>
      </c>
      <c r="AT129" s="71">
        <v>0</v>
      </c>
      <c r="AU129" s="71">
        <v>0</v>
      </c>
      <c r="AV129" s="71">
        <v>0</v>
      </c>
      <c r="AW129" s="71">
        <v>0</v>
      </c>
      <c r="AX129" s="71"/>
      <c r="AY129" s="72"/>
      <c r="AZ129" s="71">
        <v>634.50000000000023</v>
      </c>
      <c r="BA129" s="71">
        <v>559</v>
      </c>
      <c r="BB129" s="71">
        <v>0</v>
      </c>
      <c r="BC129" s="71">
        <v>0</v>
      </c>
      <c r="BD129" s="71">
        <v>0</v>
      </c>
      <c r="BE129" s="71">
        <v>0</v>
      </c>
      <c r="BF129" s="71"/>
      <c r="BG129" s="72"/>
      <c r="BH129" s="71">
        <v>0</v>
      </c>
      <c r="BI129" s="71">
        <v>0</v>
      </c>
      <c r="BJ129" s="71">
        <v>46.317</v>
      </c>
      <c r="BK129" s="71">
        <v>0</v>
      </c>
      <c r="BL129" s="71">
        <v>0</v>
      </c>
      <c r="BM129" s="71">
        <v>0</v>
      </c>
      <c r="BN129" s="72"/>
      <c r="BO129" s="71">
        <v>0</v>
      </c>
      <c r="BP129" s="71">
        <v>0</v>
      </c>
      <c r="BQ129" s="71">
        <v>3</v>
      </c>
      <c r="BR129" s="71">
        <v>0</v>
      </c>
      <c r="BS129" s="71">
        <v>0</v>
      </c>
      <c r="BT129" s="71">
        <v>0</v>
      </c>
      <c r="BU129"/>
      <c r="BV129" s="70">
        <v>46.317</v>
      </c>
      <c r="BW129" s="70">
        <v>0</v>
      </c>
      <c r="BX129" s="70">
        <v>0</v>
      </c>
      <c r="BY129" s="70">
        <v>0</v>
      </c>
      <c r="BZ129" s="70">
        <v>0</v>
      </c>
      <c r="CA129" s="70">
        <v>0</v>
      </c>
      <c r="CB129" s="70">
        <v>0</v>
      </c>
      <c r="CC129" s="70">
        <v>0</v>
      </c>
      <c r="CD129" s="70">
        <v>0</v>
      </c>
    </row>
    <row r="130" spans="1:82">
      <c r="A130" s="70" t="s">
        <v>1923</v>
      </c>
      <c r="B130" s="70">
        <v>34</v>
      </c>
      <c r="C130" s="70">
        <v>17</v>
      </c>
      <c r="D130" s="70">
        <v>2</v>
      </c>
      <c r="E130" s="70">
        <v>2020</v>
      </c>
      <c r="F130" s="70" t="s">
        <v>159</v>
      </c>
      <c r="G130" s="70" t="s">
        <v>1906</v>
      </c>
      <c r="H130" s="70" t="s">
        <v>1907</v>
      </c>
      <c r="I130" s="148"/>
      <c r="J130" s="71">
        <v>67.174323131415292</v>
      </c>
      <c r="K130" s="71">
        <v>0.6422422703138333</v>
      </c>
      <c r="L130" s="71">
        <v>7.3584155152112274</v>
      </c>
      <c r="M130" s="71">
        <v>8.3642514589734969</v>
      </c>
      <c r="N130" s="71">
        <v>10.954214366136945</v>
      </c>
      <c r="O130" s="71">
        <v>9.369231126958514</v>
      </c>
      <c r="P130" s="71">
        <v>9.9228014373483369</v>
      </c>
      <c r="Q130" s="71">
        <v>0.58724880505324195</v>
      </c>
      <c r="R130" s="71">
        <v>0</v>
      </c>
      <c r="S130" s="71">
        <v>0.80660917229658557</v>
      </c>
      <c r="T130" s="72"/>
      <c r="U130" s="71">
        <v>4829617</v>
      </c>
      <c r="V130" s="71">
        <v>353</v>
      </c>
      <c r="W130" s="71">
        <v>125</v>
      </c>
      <c r="X130" s="71">
        <v>2327</v>
      </c>
      <c r="Y130" s="71">
        <v>4235</v>
      </c>
      <c r="Z130" s="71">
        <v>6695</v>
      </c>
      <c r="AA130" s="71">
        <v>2190</v>
      </c>
      <c r="AB130" s="71">
        <v>9960</v>
      </c>
      <c r="AC130" s="71">
        <v>0</v>
      </c>
      <c r="AD130" s="71">
        <v>0.80660917229658557</v>
      </c>
      <c r="AE130" s="72"/>
      <c r="AF130" s="71">
        <v>33644261.002544403</v>
      </c>
      <c r="AG130" s="71">
        <v>490791.78396377392</v>
      </c>
      <c r="AH130" s="71">
        <v>1524306.7322050729</v>
      </c>
      <c r="AI130" s="71">
        <v>14128878.735254696</v>
      </c>
      <c r="AJ130" s="71">
        <v>17692586.710232921</v>
      </c>
      <c r="AK130" s="71"/>
      <c r="AL130" s="71"/>
      <c r="AM130" s="71">
        <v>1299890.6579079973</v>
      </c>
      <c r="AN130" s="71"/>
      <c r="AO130" s="71"/>
      <c r="AP130" s="71">
        <v>68780715.622108862</v>
      </c>
      <c r="AQ130" s="72"/>
      <c r="AR130" s="71">
        <v>156</v>
      </c>
      <c r="AS130" s="71">
        <v>18</v>
      </c>
      <c r="AT130" s="71">
        <v>0</v>
      </c>
      <c r="AU130" s="71">
        <v>0</v>
      </c>
      <c r="AV130" s="71">
        <v>0</v>
      </c>
      <c r="AW130" s="71">
        <v>0</v>
      </c>
      <c r="AX130" s="71"/>
      <c r="AY130" s="72"/>
      <c r="AZ130" s="71">
        <v>730.99999999999977</v>
      </c>
      <c r="BA130" s="71">
        <v>559</v>
      </c>
      <c r="BB130" s="71">
        <v>0</v>
      </c>
      <c r="BC130" s="71">
        <v>0</v>
      </c>
      <c r="BD130" s="71">
        <v>0</v>
      </c>
      <c r="BE130" s="71">
        <v>0</v>
      </c>
      <c r="BF130" s="71"/>
      <c r="BG130" s="72"/>
      <c r="BH130" s="71">
        <v>0</v>
      </c>
      <c r="BI130" s="71">
        <v>0</v>
      </c>
      <c r="BJ130" s="71">
        <v>41.067999999999998</v>
      </c>
      <c r="BK130" s="71">
        <v>0</v>
      </c>
      <c r="BL130" s="71">
        <v>0</v>
      </c>
      <c r="BM130" s="71">
        <v>0</v>
      </c>
      <c r="BN130" s="72"/>
      <c r="BO130" s="71">
        <v>0</v>
      </c>
      <c r="BP130" s="71">
        <v>0</v>
      </c>
      <c r="BQ130" s="71">
        <v>3</v>
      </c>
      <c r="BR130" s="71">
        <v>0</v>
      </c>
      <c r="BS130" s="71">
        <v>0</v>
      </c>
      <c r="BT130" s="71">
        <v>0</v>
      </c>
      <c r="BU130"/>
      <c r="BV130" s="70">
        <v>41.067999999999998</v>
      </c>
      <c r="BW130" s="70">
        <v>0</v>
      </c>
      <c r="BX130" s="70">
        <v>0</v>
      </c>
      <c r="BY130" s="70">
        <v>0</v>
      </c>
      <c r="BZ130" s="70">
        <v>0</v>
      </c>
      <c r="CA130" s="70">
        <v>0</v>
      </c>
      <c r="CB130" s="70">
        <v>0</v>
      </c>
      <c r="CC130" s="70">
        <v>0</v>
      </c>
      <c r="CD130" s="70">
        <v>0</v>
      </c>
    </row>
    <row r="131" spans="1:82">
      <c r="A131" s="70" t="s">
        <v>1924</v>
      </c>
      <c r="B131" s="70">
        <v>34</v>
      </c>
      <c r="C131" s="70">
        <v>18</v>
      </c>
      <c r="D131" s="70">
        <v>2</v>
      </c>
      <c r="E131" s="70">
        <v>2021</v>
      </c>
      <c r="F131" s="70" t="s">
        <v>160</v>
      </c>
      <c r="G131" s="70" t="s">
        <v>1906</v>
      </c>
      <c r="H131" s="70" t="s">
        <v>1907</v>
      </c>
      <c r="I131" s="148"/>
      <c r="J131" s="71">
        <v>66.461768837417466</v>
      </c>
      <c r="K131" s="71">
        <v>0.80657371366596309</v>
      </c>
      <c r="L131" s="71">
        <v>7.1723878549724711</v>
      </c>
      <c r="M131" s="71">
        <v>9.0119328437366928</v>
      </c>
      <c r="N131" s="71">
        <v>10.384378544422217</v>
      </c>
      <c r="O131" s="71">
        <v>8.9471900974912657</v>
      </c>
      <c r="P131" s="71">
        <v>10.078496876631016</v>
      </c>
      <c r="Q131" s="71">
        <v>0.57120107166911704</v>
      </c>
      <c r="R131" s="71">
        <v>0</v>
      </c>
      <c r="S131" s="71">
        <v>1.127497744231841</v>
      </c>
      <c r="T131" s="72"/>
      <c r="U131" s="71">
        <v>4996658</v>
      </c>
      <c r="V131" s="71">
        <v>353</v>
      </c>
      <c r="W131" s="71">
        <v>125</v>
      </c>
      <c r="X131" s="71">
        <v>2327</v>
      </c>
      <c r="Y131" s="71">
        <v>4227</v>
      </c>
      <c r="Z131" s="71">
        <v>6583</v>
      </c>
      <c r="AA131" s="71">
        <v>2169</v>
      </c>
      <c r="AB131" s="71">
        <v>9783</v>
      </c>
      <c r="AC131" s="71">
        <v>0</v>
      </c>
      <c r="AD131" s="71">
        <v>1.127497744231841</v>
      </c>
      <c r="AE131" s="72"/>
      <c r="AF131" s="71">
        <v>30761026.332709264</v>
      </c>
      <c r="AG131" s="71">
        <v>608283.37488745316</v>
      </c>
      <c r="AH131" s="71">
        <v>1442871.0360141515</v>
      </c>
      <c r="AI131" s="71">
        <v>15039659.575919921</v>
      </c>
      <c r="AJ131" s="71">
        <v>15465921.30844292</v>
      </c>
      <c r="AK131" s="71">
        <v>0</v>
      </c>
      <c r="AL131" s="71">
        <v>0</v>
      </c>
      <c r="AM131" s="71">
        <v>1284154.614423736</v>
      </c>
      <c r="AN131" s="71">
        <v>0</v>
      </c>
      <c r="AO131" s="71">
        <v>0</v>
      </c>
      <c r="AP131" s="71">
        <v>64601916.24239745</v>
      </c>
      <c r="AQ131" s="72"/>
      <c r="AR131" s="71">
        <v>164</v>
      </c>
      <c r="AS131" s="71">
        <v>18</v>
      </c>
      <c r="AT131" s="71">
        <v>0</v>
      </c>
      <c r="AU131" s="71">
        <v>0</v>
      </c>
      <c r="AV131" s="71">
        <v>0</v>
      </c>
      <c r="AW131" s="71">
        <v>0</v>
      </c>
      <c r="AX131" s="71"/>
      <c r="AY131" s="72"/>
      <c r="AZ131" s="71">
        <v>774.79999999999984</v>
      </c>
      <c r="BA131" s="71">
        <v>559</v>
      </c>
      <c r="BB131" s="71">
        <v>0</v>
      </c>
      <c r="BC131" s="71">
        <v>0</v>
      </c>
      <c r="BD131" s="71">
        <v>0</v>
      </c>
      <c r="BE131" s="71">
        <v>0</v>
      </c>
      <c r="BF131" s="71"/>
      <c r="BG131" s="72"/>
      <c r="BH131" s="71">
        <v>0</v>
      </c>
      <c r="BI131" s="71">
        <v>0</v>
      </c>
      <c r="BJ131" s="71">
        <v>42.746000000000002</v>
      </c>
      <c r="BK131" s="71">
        <v>0</v>
      </c>
      <c r="BL131" s="71">
        <v>0</v>
      </c>
      <c r="BM131" s="71">
        <v>0</v>
      </c>
      <c r="BN131" s="72"/>
      <c r="BO131" s="71">
        <v>0</v>
      </c>
      <c r="BP131" s="71">
        <v>0</v>
      </c>
      <c r="BQ131" s="71">
        <v>3</v>
      </c>
      <c r="BR131" s="71">
        <v>0</v>
      </c>
      <c r="BS131" s="71">
        <v>0</v>
      </c>
      <c r="BT131" s="71">
        <v>0</v>
      </c>
      <c r="BU131"/>
      <c r="BV131" s="70">
        <v>42.746000000000002</v>
      </c>
      <c r="BW131" s="70">
        <v>0</v>
      </c>
      <c r="BX131" s="70">
        <v>0</v>
      </c>
      <c r="BY131" s="70">
        <v>0</v>
      </c>
      <c r="BZ131" s="70">
        <v>0</v>
      </c>
      <c r="CA131" s="70">
        <v>0</v>
      </c>
      <c r="CB131" s="70">
        <v>0</v>
      </c>
      <c r="CC131" s="70">
        <v>0</v>
      </c>
      <c r="CD131" s="70">
        <v>0</v>
      </c>
    </row>
    <row r="132" spans="1:82">
      <c r="A132" s="70" t="s">
        <v>1925</v>
      </c>
      <c r="B132" s="70">
        <v>34</v>
      </c>
      <c r="C132" s="70">
        <v>19</v>
      </c>
      <c r="D132" s="70">
        <v>2</v>
      </c>
      <c r="E132" s="70">
        <v>2022</v>
      </c>
      <c r="F132" s="70" t="s">
        <v>161</v>
      </c>
      <c r="G132" s="70" t="s">
        <v>1906</v>
      </c>
      <c r="H132" s="70" t="s">
        <v>1907</v>
      </c>
      <c r="I132" s="148"/>
      <c r="J132" s="71">
        <v>62.877898666245507</v>
      </c>
      <c r="K132" s="71">
        <v>0.71039781036595673</v>
      </c>
      <c r="L132" s="71">
        <v>5.0951198456884281</v>
      </c>
      <c r="M132" s="71">
        <v>8.9274642643192603</v>
      </c>
      <c r="N132" s="71">
        <v>10.561237082879369</v>
      </c>
      <c r="O132" s="71">
        <v>9.3655274024399127</v>
      </c>
      <c r="P132" s="71">
        <v>9.9592008923620288</v>
      </c>
      <c r="Q132" s="71">
        <v>0.56379648169034602</v>
      </c>
      <c r="R132" s="71">
        <v>0</v>
      </c>
      <c r="S132" s="71">
        <v>1.048920428695868</v>
      </c>
      <c r="T132" s="72"/>
      <c r="U132" s="71">
        <v>5151623</v>
      </c>
      <c r="V132" s="71">
        <v>353</v>
      </c>
      <c r="W132" s="71">
        <v>125</v>
      </c>
      <c r="X132" s="71">
        <v>2327</v>
      </c>
      <c r="Y132" s="71">
        <v>4212</v>
      </c>
      <c r="Z132" s="71">
        <v>6547</v>
      </c>
      <c r="AA132" s="71">
        <v>2176</v>
      </c>
      <c r="AB132" s="71">
        <v>9577</v>
      </c>
      <c r="AC132" s="71">
        <v>0</v>
      </c>
      <c r="AD132" s="71">
        <v>1.048920428695868</v>
      </c>
      <c r="AE132" s="72"/>
      <c r="AF132" s="71">
        <v>30165057.050539698</v>
      </c>
      <c r="AG132" s="71">
        <v>581852.09622824506</v>
      </c>
      <c r="AH132" s="71">
        <v>1170546.1046080189</v>
      </c>
      <c r="AI132" s="71">
        <v>14679228.459297424</v>
      </c>
      <c r="AJ132" s="71">
        <v>16190712.021317542</v>
      </c>
      <c r="AK132" s="71">
        <v>0</v>
      </c>
      <c r="AL132" s="71">
        <v>0</v>
      </c>
      <c r="AM132" s="71">
        <v>1236652.0985369459</v>
      </c>
      <c r="AN132" s="71">
        <v>0</v>
      </c>
      <c r="AO132" s="71">
        <v>0</v>
      </c>
      <c r="AP132" s="71">
        <v>64024047.830527872</v>
      </c>
      <c r="AQ132" s="72"/>
      <c r="AR132" s="71">
        <v>177</v>
      </c>
      <c r="AS132" s="71">
        <v>18</v>
      </c>
      <c r="AT132" s="71">
        <v>0</v>
      </c>
      <c r="AU132" s="71">
        <v>1</v>
      </c>
      <c r="AV132" s="71">
        <v>0</v>
      </c>
      <c r="AW132" s="71">
        <v>0</v>
      </c>
      <c r="AX132" s="71"/>
      <c r="AY132" s="72"/>
      <c r="AZ132" s="71">
        <v>837.19999999999982</v>
      </c>
      <c r="BA132" s="71">
        <v>559</v>
      </c>
      <c r="BB132" s="71">
        <v>0</v>
      </c>
      <c r="BC132" s="71">
        <v>4460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1926</v>
      </c>
      <c r="B133" s="70">
        <v>34</v>
      </c>
      <c r="C133" s="70">
        <v>20</v>
      </c>
      <c r="D133" s="70">
        <v>2</v>
      </c>
      <c r="E133" s="70">
        <v>2023</v>
      </c>
      <c r="F133" s="70" t="s">
        <v>1539</v>
      </c>
      <c r="G133" s="70" t="s">
        <v>1906</v>
      </c>
      <c r="H133" s="70" t="s">
        <v>1907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191</v>
      </c>
      <c r="AS133" s="71">
        <v>18</v>
      </c>
      <c r="AT133" s="71">
        <v>0</v>
      </c>
      <c r="AU133" s="71">
        <v>2</v>
      </c>
      <c r="AV133" s="71">
        <v>0</v>
      </c>
      <c r="AW133" s="71">
        <v>0</v>
      </c>
      <c r="AX133" s="71"/>
      <c r="AY133" s="72"/>
      <c r="AZ133" s="71">
        <v>901.59999999999991</v>
      </c>
      <c r="BA133" s="71">
        <v>559</v>
      </c>
      <c r="BB133" s="71">
        <v>0</v>
      </c>
      <c r="BC133" s="71">
        <v>11860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1927</v>
      </c>
      <c r="B134" s="70">
        <v>34</v>
      </c>
      <c r="C134" s="70">
        <v>21</v>
      </c>
      <c r="D134" s="70">
        <v>2</v>
      </c>
      <c r="E134" s="70">
        <v>2024</v>
      </c>
      <c r="F134" s="70" t="s">
        <v>1554</v>
      </c>
      <c r="G134" s="70" t="s">
        <v>1906</v>
      </c>
      <c r="H134" s="70" t="s">
        <v>1907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1928</v>
      </c>
      <c r="B135" s="70">
        <v>154</v>
      </c>
      <c r="C135" s="70">
        <v>1</v>
      </c>
      <c r="D135" s="70">
        <v>10</v>
      </c>
      <c r="E135" s="70">
        <v>1990</v>
      </c>
      <c r="F135" s="70" t="s">
        <v>787</v>
      </c>
      <c r="G135" s="70" t="s">
        <v>1661</v>
      </c>
      <c r="H135" s="70" t="s">
        <v>1662</v>
      </c>
      <c r="I135" s="148"/>
      <c r="J135" s="71">
        <v>25.032258552840581</v>
      </c>
      <c r="K135" s="71">
        <v>4.5253295422157898</v>
      </c>
      <c r="L135" s="71">
        <v>19.15100089939018</v>
      </c>
      <c r="M135" s="71">
        <v>9.5399763587423649</v>
      </c>
      <c r="N135" s="71">
        <v>18.824244728463999</v>
      </c>
      <c r="O135" s="71">
        <v>10.602664758508579</v>
      </c>
      <c r="P135" s="71">
        <v>18.248754361515051</v>
      </c>
      <c r="Q135" s="71">
        <v>0.78643273181042095</v>
      </c>
      <c r="R135" s="71">
        <v>0</v>
      </c>
      <c r="S135" s="71">
        <v>0.64040196463740551</v>
      </c>
      <c r="T135" s="72"/>
      <c r="U135" s="71">
        <v>702817</v>
      </c>
      <c r="V135" s="71">
        <v>828</v>
      </c>
      <c r="W135" s="71">
        <v>224</v>
      </c>
      <c r="X135" s="71">
        <v>3199</v>
      </c>
      <c r="Y135" s="71">
        <v>4027</v>
      </c>
      <c r="Z135" s="71">
        <v>4361</v>
      </c>
      <c r="AA135" s="71">
        <v>4431</v>
      </c>
      <c r="AB135" s="71">
        <v>12769</v>
      </c>
      <c r="AC135" s="71">
        <v>0</v>
      </c>
      <c r="AD135" s="71">
        <v>0.64040196463740551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1929</v>
      </c>
      <c r="B136" s="70">
        <v>155</v>
      </c>
      <c r="C136" s="70">
        <v>2</v>
      </c>
      <c r="D136" s="70">
        <v>10</v>
      </c>
      <c r="E136" s="70">
        <v>2005</v>
      </c>
      <c r="F136" s="70" t="s">
        <v>789</v>
      </c>
      <c r="G136" s="70" t="s">
        <v>1661</v>
      </c>
      <c r="H136" s="70" t="s">
        <v>1662</v>
      </c>
      <c r="I136" s="148"/>
      <c r="J136" s="71">
        <v>22.963813015646661</v>
      </c>
      <c r="K136" s="71">
        <v>1.5178495024359611</v>
      </c>
      <c r="L136" s="71">
        <v>19.93268940628743</v>
      </c>
      <c r="M136" s="71">
        <v>15.1295789239814</v>
      </c>
      <c r="N136" s="71">
        <v>22.979388130721819</v>
      </c>
      <c r="O136" s="71">
        <v>13.076562793899461</v>
      </c>
      <c r="P136" s="71">
        <v>14.23614639124488</v>
      </c>
      <c r="Q136" s="71">
        <v>0.68110841814885303</v>
      </c>
      <c r="R136" s="71">
        <v>0</v>
      </c>
      <c r="S136" s="71">
        <v>0.65534112778573084</v>
      </c>
      <c r="T136" s="72"/>
      <c r="U136" s="71">
        <v>709246</v>
      </c>
      <c r="V136" s="71">
        <v>463</v>
      </c>
      <c r="W136" s="71">
        <v>177</v>
      </c>
      <c r="X136" s="71">
        <v>2457</v>
      </c>
      <c r="Y136" s="71">
        <v>4685</v>
      </c>
      <c r="Z136" s="71">
        <v>6224</v>
      </c>
      <c r="AA136" s="71">
        <v>2831</v>
      </c>
      <c r="AB136" s="71">
        <v>11561</v>
      </c>
      <c r="AC136" s="71">
        <v>0</v>
      </c>
      <c r="AD136" s="71">
        <v>0.65534112778573084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1930</v>
      </c>
      <c r="B137" s="70">
        <v>156</v>
      </c>
      <c r="C137" s="70">
        <v>3</v>
      </c>
      <c r="D137" s="70">
        <v>10</v>
      </c>
      <c r="E137" s="70">
        <v>2006</v>
      </c>
      <c r="F137" s="70" t="s">
        <v>790</v>
      </c>
      <c r="G137" s="70" t="s">
        <v>1661</v>
      </c>
      <c r="H137" s="70" t="s">
        <v>1662</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1931</v>
      </c>
      <c r="B138" s="70">
        <v>157</v>
      </c>
      <c r="C138" s="70">
        <v>4</v>
      </c>
      <c r="D138" s="70">
        <v>10</v>
      </c>
      <c r="E138" s="70">
        <v>2007</v>
      </c>
      <c r="F138" s="70" t="s">
        <v>791</v>
      </c>
      <c r="G138" s="70" t="s">
        <v>1661</v>
      </c>
      <c r="H138" s="70" t="s">
        <v>1662</v>
      </c>
      <c r="I138" s="148"/>
      <c r="J138" s="71">
        <v>19.061538190511111</v>
      </c>
      <c r="K138" s="71">
        <v>1.1541377304791871</v>
      </c>
      <c r="L138" s="71">
        <v>17.891002013367849</v>
      </c>
      <c r="M138" s="71">
        <v>15.441677477497301</v>
      </c>
      <c r="N138" s="71">
        <v>22.997348102221739</v>
      </c>
      <c r="O138" s="71">
        <v>12.271841170947971</v>
      </c>
      <c r="P138" s="71">
        <v>14.354375464600061</v>
      </c>
      <c r="Q138" s="71">
        <v>0.69898214127811398</v>
      </c>
      <c r="R138" s="71">
        <v>0</v>
      </c>
      <c r="S138" s="71">
        <v>0.83425156419466284</v>
      </c>
      <c r="T138" s="72"/>
      <c r="U138" s="71">
        <v>625985</v>
      </c>
      <c r="V138" s="71">
        <v>384</v>
      </c>
      <c r="W138" s="71">
        <v>218</v>
      </c>
      <c r="X138" s="71">
        <v>3141</v>
      </c>
      <c r="Y138" s="71">
        <v>4701</v>
      </c>
      <c r="Z138" s="71">
        <v>6072</v>
      </c>
      <c r="AA138" s="71">
        <v>2811</v>
      </c>
      <c r="AB138" s="71">
        <v>11237</v>
      </c>
      <c r="AC138" s="71">
        <v>0</v>
      </c>
      <c r="AD138" s="71">
        <v>0.83425156419466284</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1932</v>
      </c>
      <c r="B139" s="70">
        <v>158</v>
      </c>
      <c r="C139" s="70">
        <v>5</v>
      </c>
      <c r="D139" s="70">
        <v>10</v>
      </c>
      <c r="E139" s="70">
        <v>2008</v>
      </c>
      <c r="F139" s="70" t="s">
        <v>792</v>
      </c>
      <c r="G139" s="70" t="s">
        <v>1661</v>
      </c>
      <c r="H139" s="70" t="s">
        <v>1662</v>
      </c>
      <c r="I139" s="148"/>
      <c r="J139" s="71">
        <v>17.761634400548839</v>
      </c>
      <c r="K139" s="71">
        <v>1.0129376056765169</v>
      </c>
      <c r="L139" s="71">
        <v>17.007198162501322</v>
      </c>
      <c r="M139" s="71">
        <v>18.068257950847801</v>
      </c>
      <c r="N139" s="71">
        <v>23.336638475546462</v>
      </c>
      <c r="O139" s="71">
        <v>11.781530052984539</v>
      </c>
      <c r="P139" s="71">
        <v>14.11868721177529</v>
      </c>
      <c r="Q139" s="71">
        <v>0.67959340052155504</v>
      </c>
      <c r="R139" s="71">
        <v>0</v>
      </c>
      <c r="S139" s="71">
        <v>0.82623995983643417</v>
      </c>
      <c r="T139" s="72"/>
      <c r="U139" s="71">
        <v>612863</v>
      </c>
      <c r="V139" s="71">
        <v>384</v>
      </c>
      <c r="W139" s="71">
        <v>240</v>
      </c>
      <c r="X139" s="71">
        <v>3141</v>
      </c>
      <c r="Y139" s="71">
        <v>4707</v>
      </c>
      <c r="Z139" s="71">
        <v>6034</v>
      </c>
      <c r="AA139" s="71">
        <v>2768</v>
      </c>
      <c r="AB139" s="71">
        <v>11105</v>
      </c>
      <c r="AC139" s="71">
        <v>0</v>
      </c>
      <c r="AD139" s="71">
        <v>0.82623995983643417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1933</v>
      </c>
      <c r="B140" s="70">
        <v>159</v>
      </c>
      <c r="C140" s="70">
        <v>6</v>
      </c>
      <c r="D140" s="70">
        <v>10</v>
      </c>
      <c r="E140" s="70">
        <v>2009</v>
      </c>
      <c r="F140" s="70" t="s">
        <v>176</v>
      </c>
      <c r="G140" s="1064" t="s">
        <v>1661</v>
      </c>
      <c r="H140" s="70" t="s">
        <v>1662</v>
      </c>
      <c r="I140" s="148"/>
      <c r="J140" s="71">
        <v>15.13410115521166</v>
      </c>
      <c r="K140" s="71">
        <v>0.72797532725914227</v>
      </c>
      <c r="L140" s="71">
        <v>31.352624452129799</v>
      </c>
      <c r="M140" s="71">
        <v>14.20213200342485</v>
      </c>
      <c r="N140" s="71">
        <v>20.25318462457297</v>
      </c>
      <c r="O140" s="71">
        <v>11.90842561338448</v>
      </c>
      <c r="P140" s="71">
        <v>13.837152406285441</v>
      </c>
      <c r="Q140" s="71">
        <v>0.644069215123655</v>
      </c>
      <c r="R140" s="71">
        <v>0</v>
      </c>
      <c r="S140" s="71">
        <v>0.91530952098133</v>
      </c>
      <c r="T140" s="72"/>
      <c r="U140" s="71">
        <v>527349</v>
      </c>
      <c r="V140" s="71">
        <v>338</v>
      </c>
      <c r="W140" s="71">
        <v>507</v>
      </c>
      <c r="X140" s="71">
        <v>3118</v>
      </c>
      <c r="Y140" s="71">
        <v>4756</v>
      </c>
      <c r="Z140" s="71">
        <v>6020</v>
      </c>
      <c r="AA140" s="71">
        <v>2785</v>
      </c>
      <c r="AB140" s="71">
        <v>11048</v>
      </c>
      <c r="AC140" s="71">
        <v>0</v>
      </c>
      <c r="AD140" s="71">
        <v>0.91530952098133</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7.1</v>
      </c>
      <c r="BK140" s="71">
        <v>0</v>
      </c>
      <c r="BL140" s="71">
        <v>5.08</v>
      </c>
      <c r="BM140" s="71">
        <v>0</v>
      </c>
      <c r="BN140" s="72"/>
      <c r="BO140" s="71">
        <v>0</v>
      </c>
      <c r="BP140" s="71">
        <v>0</v>
      </c>
      <c r="BQ140" s="71">
        <v>1</v>
      </c>
      <c r="BR140" s="71">
        <v>0</v>
      </c>
      <c r="BS140" s="71">
        <v>1</v>
      </c>
      <c r="BT140" s="71">
        <v>0</v>
      </c>
      <c r="BU140"/>
      <c r="BV140" s="70">
        <v>12.18</v>
      </c>
      <c r="BW140" s="70">
        <v>0</v>
      </c>
      <c r="BX140" s="70">
        <v>0</v>
      </c>
      <c r="BY140" s="70">
        <v>0</v>
      </c>
      <c r="BZ140" s="70">
        <v>0</v>
      </c>
      <c r="CA140" s="70">
        <v>0</v>
      </c>
      <c r="CB140" s="70">
        <v>0</v>
      </c>
      <c r="CC140" s="70">
        <v>0</v>
      </c>
      <c r="CD140" s="70">
        <v>0</v>
      </c>
    </row>
    <row r="141" spans="1:82">
      <c r="A141" s="70" t="s">
        <v>1934</v>
      </c>
      <c r="B141" s="70">
        <v>160</v>
      </c>
      <c r="C141" s="70">
        <v>7</v>
      </c>
      <c r="D141" s="70">
        <v>10</v>
      </c>
      <c r="E141" s="70">
        <v>2010</v>
      </c>
      <c r="F141" s="70" t="s">
        <v>177</v>
      </c>
      <c r="G141" s="1064" t="s">
        <v>1661</v>
      </c>
      <c r="H141" s="70" t="s">
        <v>1662</v>
      </c>
      <c r="I141" s="148"/>
      <c r="J141" s="71">
        <v>14.34296088701806</v>
      </c>
      <c r="K141" s="71">
        <v>0.75921000016417839</v>
      </c>
      <c r="L141" s="71">
        <v>28.543499942260471</v>
      </c>
      <c r="M141" s="71">
        <v>12.71288888375941</v>
      </c>
      <c r="N141" s="71">
        <v>19.9391384122214</v>
      </c>
      <c r="O141" s="71">
        <v>11.9124153211219</v>
      </c>
      <c r="P141" s="71">
        <v>14.11003677352889</v>
      </c>
      <c r="Q141" s="71">
        <v>0.66649087473238</v>
      </c>
      <c r="R141" s="71">
        <v>0</v>
      </c>
      <c r="S141" s="71">
        <v>1.2128078449184609</v>
      </c>
      <c r="T141" s="72"/>
      <c r="U141" s="71">
        <v>559464</v>
      </c>
      <c r="V141" s="71">
        <v>338</v>
      </c>
      <c r="W141" s="71">
        <v>507</v>
      </c>
      <c r="X141" s="71">
        <v>3118</v>
      </c>
      <c r="Y141" s="71">
        <v>4762</v>
      </c>
      <c r="Z141" s="71">
        <v>6050</v>
      </c>
      <c r="AA141" s="71">
        <v>2769</v>
      </c>
      <c r="AB141" s="71">
        <v>10955</v>
      </c>
      <c r="AC141" s="71">
        <v>0</v>
      </c>
      <c r="AD141" s="71">
        <v>1.2128078449184609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5.85</v>
      </c>
      <c r="BK141" s="71">
        <v>0</v>
      </c>
      <c r="BL141" s="71">
        <v>3.6440000000000001</v>
      </c>
      <c r="BM141" s="71">
        <v>0</v>
      </c>
      <c r="BN141" s="72"/>
      <c r="BO141" s="71">
        <v>0</v>
      </c>
      <c r="BP141" s="71">
        <v>0</v>
      </c>
      <c r="BQ141" s="71">
        <v>1</v>
      </c>
      <c r="BR141" s="71">
        <v>0</v>
      </c>
      <c r="BS141" s="71">
        <v>1</v>
      </c>
      <c r="BT141" s="71">
        <v>0</v>
      </c>
      <c r="BU141"/>
      <c r="BV141" s="70">
        <v>9.4939999999999998</v>
      </c>
      <c r="BW141" s="70">
        <v>0</v>
      </c>
      <c r="BX141" s="70">
        <v>0</v>
      </c>
      <c r="BY141" s="70">
        <v>0</v>
      </c>
      <c r="BZ141" s="70">
        <v>0</v>
      </c>
      <c r="CA141" s="70">
        <v>0</v>
      </c>
      <c r="CB141" s="70">
        <v>0</v>
      </c>
      <c r="CC141" s="70">
        <v>0</v>
      </c>
      <c r="CD141" s="70">
        <v>0</v>
      </c>
    </row>
    <row r="142" spans="1:82">
      <c r="A142" s="70" t="s">
        <v>1935</v>
      </c>
      <c r="B142" s="70">
        <v>161</v>
      </c>
      <c r="C142" s="70">
        <v>8</v>
      </c>
      <c r="D142" s="70">
        <v>10</v>
      </c>
      <c r="E142" s="70">
        <v>2011</v>
      </c>
      <c r="F142" s="70" t="s">
        <v>178</v>
      </c>
      <c r="G142" s="70" t="s">
        <v>1661</v>
      </c>
      <c r="H142" s="70" t="s">
        <v>1662</v>
      </c>
      <c r="I142" s="148"/>
      <c r="J142" s="71">
        <v>14.364189546806131</v>
      </c>
      <c r="K142" s="71">
        <v>1.0637944282794749</v>
      </c>
      <c r="L142" s="71">
        <v>26.63316526371699</v>
      </c>
      <c r="M142" s="71">
        <v>16.059952818530238</v>
      </c>
      <c r="N142" s="71">
        <v>23.980157773972799</v>
      </c>
      <c r="O142" s="71">
        <v>11.641776789848286</v>
      </c>
      <c r="P142" s="71">
        <v>12.846196288349519</v>
      </c>
      <c r="Q142" s="71">
        <v>0.76085948723512198</v>
      </c>
      <c r="R142" s="71">
        <v>0</v>
      </c>
      <c r="S142" s="71">
        <v>1.532008006954177</v>
      </c>
      <c r="T142" s="72"/>
      <c r="U142" s="71">
        <v>527681</v>
      </c>
      <c r="V142" s="71">
        <v>338</v>
      </c>
      <c r="W142" s="71">
        <v>507</v>
      </c>
      <c r="X142" s="71">
        <v>3118</v>
      </c>
      <c r="Y142" s="71">
        <v>4758</v>
      </c>
      <c r="Z142" s="71">
        <v>6041</v>
      </c>
      <c r="AA142" s="71">
        <v>2596</v>
      </c>
      <c r="AB142" s="71">
        <v>10842</v>
      </c>
      <c r="AC142" s="71">
        <v>0</v>
      </c>
      <c r="AD142" s="71">
        <v>1.532008006954177</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5.3570000000000002</v>
      </c>
      <c r="BK142" s="71">
        <v>0</v>
      </c>
      <c r="BL142" s="71">
        <v>2.9670000000000001</v>
      </c>
      <c r="BM142" s="71">
        <v>0</v>
      </c>
      <c r="BN142" s="72"/>
      <c r="BO142" s="71">
        <v>0</v>
      </c>
      <c r="BP142" s="71">
        <v>0</v>
      </c>
      <c r="BQ142" s="71">
        <v>1</v>
      </c>
      <c r="BR142" s="71">
        <v>0</v>
      </c>
      <c r="BS142" s="71">
        <v>1</v>
      </c>
      <c r="BT142" s="71">
        <v>0</v>
      </c>
      <c r="BU142"/>
      <c r="BV142" s="70">
        <v>8.3239999999999998</v>
      </c>
      <c r="BW142" s="70">
        <v>0</v>
      </c>
      <c r="BX142" s="70">
        <v>0</v>
      </c>
      <c r="BY142" s="70">
        <v>0</v>
      </c>
      <c r="BZ142" s="70">
        <v>0</v>
      </c>
      <c r="CA142" s="70">
        <v>0</v>
      </c>
      <c r="CB142" s="70">
        <v>0</v>
      </c>
      <c r="CC142" s="70">
        <v>0</v>
      </c>
      <c r="CD142" s="70">
        <v>0</v>
      </c>
    </row>
    <row r="143" spans="1:82">
      <c r="A143" s="70" t="s">
        <v>1936</v>
      </c>
      <c r="B143" s="70">
        <v>162</v>
      </c>
      <c r="C143" s="70">
        <v>9</v>
      </c>
      <c r="D143" s="70">
        <v>10</v>
      </c>
      <c r="E143" s="70">
        <v>2012</v>
      </c>
      <c r="F143" s="70" t="s">
        <v>179</v>
      </c>
      <c r="G143" s="70" t="s">
        <v>1661</v>
      </c>
      <c r="H143" s="70" t="s">
        <v>1662</v>
      </c>
      <c r="I143" s="148"/>
      <c r="J143" s="71">
        <v>16.708799912489049</v>
      </c>
      <c r="K143" s="71">
        <v>1.198405566796805</v>
      </c>
      <c r="L143" s="71">
        <v>26.87207179277879</v>
      </c>
      <c r="M143" s="71">
        <v>19.946410372733421</v>
      </c>
      <c r="N143" s="71">
        <v>26.403337681423931</v>
      </c>
      <c r="O143" s="71">
        <v>11.613260629539731</v>
      </c>
      <c r="P143" s="71">
        <v>12.993933957442302</v>
      </c>
      <c r="Q143" s="71">
        <v>0.81941513709429303</v>
      </c>
      <c r="R143" s="71">
        <v>0</v>
      </c>
      <c r="S143" s="71">
        <v>1.2628188074991109</v>
      </c>
      <c r="T143" s="72"/>
      <c r="U143" s="71">
        <v>588116</v>
      </c>
      <c r="V143" s="71">
        <v>338</v>
      </c>
      <c r="W143" s="71">
        <v>507</v>
      </c>
      <c r="X143" s="71">
        <v>3118</v>
      </c>
      <c r="Y143" s="71">
        <v>4769</v>
      </c>
      <c r="Z143" s="71">
        <v>6074</v>
      </c>
      <c r="AA143" s="71">
        <v>2611</v>
      </c>
      <c r="AB143" s="71">
        <v>10747</v>
      </c>
      <c r="AC143" s="71">
        <v>0</v>
      </c>
      <c r="AD143" s="71">
        <v>1.2628188074991109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6.3079999999999998</v>
      </c>
      <c r="BK143" s="71">
        <v>0</v>
      </c>
      <c r="BL143" s="71">
        <v>3.6320000000000001</v>
      </c>
      <c r="BM143" s="71">
        <v>0</v>
      </c>
      <c r="BN143" s="72"/>
      <c r="BO143" s="71">
        <v>0</v>
      </c>
      <c r="BP143" s="71">
        <v>0</v>
      </c>
      <c r="BQ143" s="71">
        <v>1</v>
      </c>
      <c r="BR143" s="71">
        <v>0</v>
      </c>
      <c r="BS143" s="71">
        <v>1</v>
      </c>
      <c r="BT143" s="71">
        <v>0</v>
      </c>
      <c r="BU143"/>
      <c r="BV143" s="70">
        <v>9.94</v>
      </c>
      <c r="BW143" s="70">
        <v>0</v>
      </c>
      <c r="BX143" s="70">
        <v>0</v>
      </c>
      <c r="BY143" s="70">
        <v>0</v>
      </c>
      <c r="BZ143" s="70">
        <v>0</v>
      </c>
      <c r="CA143" s="70">
        <v>0</v>
      </c>
      <c r="CB143" s="70">
        <v>0</v>
      </c>
      <c r="CC143" s="70">
        <v>0</v>
      </c>
      <c r="CD143" s="70">
        <v>0</v>
      </c>
    </row>
    <row r="144" spans="1:82">
      <c r="A144" s="70" t="s">
        <v>1937</v>
      </c>
      <c r="B144" s="70">
        <v>163</v>
      </c>
      <c r="C144" s="70">
        <v>10</v>
      </c>
      <c r="D144" s="70">
        <v>10</v>
      </c>
      <c r="E144" s="70">
        <v>2013</v>
      </c>
      <c r="F144" s="70" t="s">
        <v>180</v>
      </c>
      <c r="G144" s="70" t="s">
        <v>1661</v>
      </c>
      <c r="H144" s="70" t="s">
        <v>1662</v>
      </c>
      <c r="I144" s="148"/>
      <c r="J144" s="71">
        <v>11.928839793919311</v>
      </c>
      <c r="K144" s="71">
        <v>0.9904862886789122</v>
      </c>
      <c r="L144" s="71">
        <v>23.730158299465959</v>
      </c>
      <c r="M144" s="71">
        <v>18.55063852943351</v>
      </c>
      <c r="N144" s="71">
        <v>25.615173904051758</v>
      </c>
      <c r="O144" s="71">
        <v>11.276142397041836</v>
      </c>
      <c r="P144" s="71">
        <v>13.242709751621314</v>
      </c>
      <c r="Q144" s="71">
        <v>0.82622762065645405</v>
      </c>
      <c r="R144" s="71">
        <v>0</v>
      </c>
      <c r="S144" s="71">
        <v>0.69701704631529848</v>
      </c>
      <c r="T144" s="72"/>
      <c r="U144" s="71">
        <v>427515</v>
      </c>
      <c r="V144" s="71">
        <v>338</v>
      </c>
      <c r="W144" s="71">
        <v>507</v>
      </c>
      <c r="X144" s="71">
        <v>3118</v>
      </c>
      <c r="Y144" s="71">
        <v>4774</v>
      </c>
      <c r="Z144" s="71">
        <v>6161</v>
      </c>
      <c r="AA144" s="71">
        <v>2651</v>
      </c>
      <c r="AB144" s="71">
        <v>10681</v>
      </c>
      <c r="AC144" s="71">
        <v>0</v>
      </c>
      <c r="AD144" s="71">
        <v>0.69701704631529848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7.0970000000000004</v>
      </c>
      <c r="BK144" s="71">
        <v>0</v>
      </c>
      <c r="BL144" s="71">
        <v>4.6470000000000002</v>
      </c>
      <c r="BM144" s="71">
        <v>0</v>
      </c>
      <c r="BN144" s="72"/>
      <c r="BO144" s="71">
        <v>0</v>
      </c>
      <c r="BP144" s="71">
        <v>0</v>
      </c>
      <c r="BQ144" s="71">
        <v>1</v>
      </c>
      <c r="BR144" s="71">
        <v>0</v>
      </c>
      <c r="BS144" s="71">
        <v>1</v>
      </c>
      <c r="BT144" s="71">
        <v>0</v>
      </c>
      <c r="BU144"/>
      <c r="BV144" s="70">
        <v>11.744</v>
      </c>
      <c r="BW144" s="70">
        <v>0</v>
      </c>
      <c r="BX144" s="70">
        <v>0</v>
      </c>
      <c r="BY144" s="70">
        <v>0</v>
      </c>
      <c r="BZ144" s="70">
        <v>0</v>
      </c>
      <c r="CA144" s="70">
        <v>0</v>
      </c>
      <c r="CB144" s="70">
        <v>0</v>
      </c>
      <c r="CC144" s="70">
        <v>0</v>
      </c>
      <c r="CD144" s="70">
        <v>0</v>
      </c>
    </row>
    <row r="145" spans="1:82">
      <c r="A145" s="70" t="s">
        <v>1938</v>
      </c>
      <c r="B145" s="70">
        <v>164</v>
      </c>
      <c r="C145" s="70">
        <v>11</v>
      </c>
      <c r="D145" s="70">
        <v>10</v>
      </c>
      <c r="E145" s="70">
        <v>2014</v>
      </c>
      <c r="F145" s="70" t="s">
        <v>181</v>
      </c>
      <c r="G145" s="70" t="s">
        <v>1661</v>
      </c>
      <c r="H145" s="70" t="s">
        <v>1662</v>
      </c>
      <c r="I145" s="148"/>
      <c r="J145" s="71">
        <v>14.55564169645155</v>
      </c>
      <c r="K145" s="71">
        <v>0.9881928159676433</v>
      </c>
      <c r="L145" s="71">
        <v>11.83008997861169</v>
      </c>
      <c r="M145" s="71">
        <v>18.943100786553671</v>
      </c>
      <c r="N145" s="71">
        <v>27.140206906944009</v>
      </c>
      <c r="O145" s="71">
        <v>10.748030712440862</v>
      </c>
      <c r="P145" s="71">
        <v>13.055455552374848</v>
      </c>
      <c r="Q145" s="71">
        <v>0.78618505682093498</v>
      </c>
      <c r="R145" s="71">
        <v>0</v>
      </c>
      <c r="S145" s="71">
        <v>1.5934499523776551</v>
      </c>
      <c r="T145" s="72"/>
      <c r="U145" s="71">
        <v>579360</v>
      </c>
      <c r="V145" s="71">
        <v>293</v>
      </c>
      <c r="W145" s="71">
        <v>258</v>
      </c>
      <c r="X145" s="71">
        <v>3027</v>
      </c>
      <c r="Y145" s="71">
        <v>4777</v>
      </c>
      <c r="Z145" s="71">
        <v>6185</v>
      </c>
      <c r="AA145" s="71">
        <v>2600</v>
      </c>
      <c r="AB145" s="71">
        <v>10593</v>
      </c>
      <c r="AC145" s="71">
        <v>0</v>
      </c>
      <c r="AD145" s="71">
        <v>1.5934499523776551</v>
      </c>
      <c r="AE145" s="72"/>
      <c r="AF145" s="71"/>
      <c r="AG145" s="71"/>
      <c r="AH145" s="71"/>
      <c r="AI145" s="71"/>
      <c r="AJ145" s="71"/>
      <c r="AK145" s="71"/>
      <c r="AL145" s="71"/>
      <c r="AM145" s="71"/>
      <c r="AN145" s="71"/>
      <c r="AO145" s="71"/>
      <c r="AP145" s="71"/>
      <c r="AQ145" s="72"/>
      <c r="AR145" s="71">
        <v>37</v>
      </c>
      <c r="AS145" s="71">
        <v>8</v>
      </c>
      <c r="AT145" s="71">
        <v>0</v>
      </c>
      <c r="AU145" s="71">
        <v>0</v>
      </c>
      <c r="AV145" s="71">
        <v>0</v>
      </c>
      <c r="AW145" s="71">
        <v>1</v>
      </c>
      <c r="AX145" s="71"/>
      <c r="AY145" s="72"/>
      <c r="AZ145" s="71">
        <v>179.56299999999999</v>
      </c>
      <c r="BA145" s="71">
        <v>85.1</v>
      </c>
      <c r="BB145" s="71">
        <v>0</v>
      </c>
      <c r="BC145" s="71">
        <v>0</v>
      </c>
      <c r="BD145" s="71">
        <v>0</v>
      </c>
      <c r="BE145" s="71">
        <v>50</v>
      </c>
      <c r="BF145" s="71"/>
      <c r="BG145" s="72"/>
      <c r="BH145" s="71">
        <v>0</v>
      </c>
      <c r="BI145" s="71">
        <v>0</v>
      </c>
      <c r="BJ145" s="71">
        <v>6.8259999999999996</v>
      </c>
      <c r="BK145" s="71">
        <v>0</v>
      </c>
      <c r="BL145" s="71">
        <v>4.1749999999999998</v>
      </c>
      <c r="BM145" s="71">
        <v>0</v>
      </c>
      <c r="BN145" s="72"/>
      <c r="BO145" s="71">
        <v>0</v>
      </c>
      <c r="BP145" s="71">
        <v>0</v>
      </c>
      <c r="BQ145" s="71">
        <v>1</v>
      </c>
      <c r="BR145" s="71">
        <v>0</v>
      </c>
      <c r="BS145" s="71">
        <v>1</v>
      </c>
      <c r="BT145" s="71">
        <v>0</v>
      </c>
      <c r="BU145"/>
      <c r="BV145" s="70">
        <v>11.000999999999999</v>
      </c>
      <c r="BW145" s="70">
        <v>0</v>
      </c>
      <c r="BX145" s="70">
        <v>0</v>
      </c>
      <c r="BY145" s="70">
        <v>0</v>
      </c>
      <c r="BZ145" s="70">
        <v>0</v>
      </c>
      <c r="CA145" s="70">
        <v>0</v>
      </c>
      <c r="CB145" s="70">
        <v>0</v>
      </c>
      <c r="CC145" s="70">
        <v>0</v>
      </c>
      <c r="CD145" s="70">
        <v>0</v>
      </c>
    </row>
    <row r="146" spans="1:82">
      <c r="A146" s="70" t="s">
        <v>1939</v>
      </c>
      <c r="B146" s="70">
        <v>165</v>
      </c>
      <c r="C146" s="70">
        <v>12</v>
      </c>
      <c r="D146" s="70">
        <v>10</v>
      </c>
      <c r="E146" s="70">
        <v>2015</v>
      </c>
      <c r="F146" s="70" t="s">
        <v>182</v>
      </c>
      <c r="G146" s="70" t="s">
        <v>1661</v>
      </c>
      <c r="H146" s="70" t="s">
        <v>1662</v>
      </c>
      <c r="I146" s="148"/>
      <c r="J146" s="71">
        <v>17.08490882591552</v>
      </c>
      <c r="K146" s="71">
        <v>0.94757418511468117</v>
      </c>
      <c r="L146" s="71">
        <v>12.45240386163802</v>
      </c>
      <c r="M146" s="71">
        <v>18.328829856560318</v>
      </c>
      <c r="N146" s="71">
        <v>24.969368221618911</v>
      </c>
      <c r="O146" s="71">
        <v>10.635251396012926</v>
      </c>
      <c r="P146" s="71">
        <v>13.050694236566194</v>
      </c>
      <c r="Q146" s="71">
        <v>0.758363121975409</v>
      </c>
      <c r="R146" s="71">
        <v>0</v>
      </c>
      <c r="S146" s="71">
        <v>2.056097721776037</v>
      </c>
      <c r="T146" s="72"/>
      <c r="U146" s="71">
        <v>681808</v>
      </c>
      <c r="V146" s="71">
        <v>293</v>
      </c>
      <c r="W146" s="71">
        <v>258</v>
      </c>
      <c r="X146" s="71">
        <v>3027</v>
      </c>
      <c r="Y146" s="71">
        <v>4775</v>
      </c>
      <c r="Z146" s="71">
        <v>6179</v>
      </c>
      <c r="AA146" s="71">
        <v>2597</v>
      </c>
      <c r="AB146" s="71">
        <v>10438</v>
      </c>
      <c r="AC146" s="71">
        <v>0</v>
      </c>
      <c r="AD146" s="71">
        <v>2.056097721776037</v>
      </c>
      <c r="AE146" s="72"/>
      <c r="AF146" s="71">
        <v>5261717.2658005068</v>
      </c>
      <c r="AG146" s="71">
        <v>631292.74833277869</v>
      </c>
      <c r="AH146" s="71">
        <v>1610119.0353900951</v>
      </c>
      <c r="AI146" s="71">
        <v>19251965.684098151</v>
      </c>
      <c r="AJ146" s="71">
        <v>21148702.39553282</v>
      </c>
      <c r="AK146" s="71">
        <v>0</v>
      </c>
      <c r="AL146" s="71">
        <v>0</v>
      </c>
      <c r="AM146" s="71">
        <v>1430484.114236814</v>
      </c>
      <c r="AN146" s="71">
        <v>0</v>
      </c>
      <c r="AO146" s="71">
        <v>0</v>
      </c>
      <c r="AP146" s="71">
        <v>49334281.243391171</v>
      </c>
      <c r="AQ146" s="72"/>
      <c r="AR146" s="71">
        <v>42</v>
      </c>
      <c r="AS146" s="71">
        <v>14</v>
      </c>
      <c r="AT146" s="71">
        <v>0</v>
      </c>
      <c r="AU146" s="71">
        <v>0</v>
      </c>
      <c r="AV146" s="71">
        <v>0</v>
      </c>
      <c r="AW146" s="71">
        <v>1</v>
      </c>
      <c r="AX146" s="71"/>
      <c r="AY146" s="72"/>
      <c r="AZ146" s="71">
        <v>202.76300000000001</v>
      </c>
      <c r="BA146" s="71">
        <v>544.5</v>
      </c>
      <c r="BB146" s="71">
        <v>0</v>
      </c>
      <c r="BC146" s="71">
        <v>0</v>
      </c>
      <c r="BD146" s="71">
        <v>0</v>
      </c>
      <c r="BE146" s="71">
        <v>50</v>
      </c>
      <c r="BF146" s="71"/>
      <c r="BG146" s="72"/>
      <c r="BH146" s="71">
        <v>0</v>
      </c>
      <c r="BI146" s="71">
        <v>0</v>
      </c>
      <c r="BJ146" s="71">
        <v>6.9880000000000004</v>
      </c>
      <c r="BK146" s="71">
        <v>0</v>
      </c>
      <c r="BL146" s="71">
        <v>4.5519999999999996</v>
      </c>
      <c r="BM146" s="71">
        <v>0</v>
      </c>
      <c r="BN146" s="72"/>
      <c r="BO146" s="71">
        <v>0</v>
      </c>
      <c r="BP146" s="71">
        <v>0</v>
      </c>
      <c r="BQ146" s="71">
        <v>1</v>
      </c>
      <c r="BR146" s="71">
        <v>0</v>
      </c>
      <c r="BS146" s="71">
        <v>1</v>
      </c>
      <c r="BT146" s="71">
        <v>0</v>
      </c>
      <c r="BU146"/>
      <c r="BV146" s="70">
        <v>11.54</v>
      </c>
      <c r="BW146" s="70">
        <v>0</v>
      </c>
      <c r="BX146" s="70">
        <v>0</v>
      </c>
      <c r="BY146" s="70">
        <v>0</v>
      </c>
      <c r="BZ146" s="70">
        <v>0</v>
      </c>
      <c r="CA146" s="70">
        <v>0</v>
      </c>
      <c r="CB146" s="70">
        <v>0</v>
      </c>
      <c r="CC146" s="70">
        <v>0</v>
      </c>
      <c r="CD146" s="70">
        <v>0</v>
      </c>
    </row>
    <row r="147" spans="1:82">
      <c r="A147" s="70" t="s">
        <v>1940</v>
      </c>
      <c r="B147" s="70">
        <v>166</v>
      </c>
      <c r="C147" s="70">
        <v>13</v>
      </c>
      <c r="D147" s="70">
        <v>10</v>
      </c>
      <c r="E147" s="70">
        <v>2016</v>
      </c>
      <c r="F147" s="70" t="s">
        <v>155</v>
      </c>
      <c r="G147" s="70" t="s">
        <v>1661</v>
      </c>
      <c r="H147" s="70" t="s">
        <v>1662</v>
      </c>
      <c r="I147" s="148"/>
      <c r="J147" s="71">
        <v>16.116630283809574</v>
      </c>
      <c r="K147" s="71">
        <v>0.89382593722428993</v>
      </c>
      <c r="L147" s="71">
        <v>13.390669753750503</v>
      </c>
      <c r="M147" s="71">
        <v>15.714845939689159</v>
      </c>
      <c r="N147" s="71">
        <v>25.354973635600107</v>
      </c>
      <c r="O147" s="71">
        <v>10.608119923275742</v>
      </c>
      <c r="P147" s="71">
        <v>13.818205180468684</v>
      </c>
      <c r="Q147" s="71">
        <v>0.7299820078432484</v>
      </c>
      <c r="R147" s="71">
        <v>0</v>
      </c>
      <c r="S147" s="71">
        <v>1.0156081778533541</v>
      </c>
      <c r="T147" s="72"/>
      <c r="U147" s="71">
        <v>612208</v>
      </c>
      <c r="V147" s="71">
        <v>293</v>
      </c>
      <c r="W147" s="71">
        <v>258</v>
      </c>
      <c r="X147" s="71">
        <v>3027</v>
      </c>
      <c r="Y147" s="71">
        <v>4768</v>
      </c>
      <c r="Z147" s="71">
        <v>6239</v>
      </c>
      <c r="AA147" s="71">
        <v>2844</v>
      </c>
      <c r="AB147" s="71">
        <v>10335</v>
      </c>
      <c r="AC147" s="71">
        <v>0</v>
      </c>
      <c r="AD147" s="71">
        <v>1.0156081778533541</v>
      </c>
      <c r="AE147" s="72"/>
      <c r="AF147" s="71">
        <v>5050407.3827681718</v>
      </c>
      <c r="AG147" s="71">
        <v>601751.09531104809</v>
      </c>
      <c r="AH147" s="71">
        <v>1364655.222079346</v>
      </c>
      <c r="AI147" s="71">
        <v>19217300.162265182</v>
      </c>
      <c r="AJ147" s="71">
        <v>20976006.840210721</v>
      </c>
      <c r="AK147" s="71">
        <v>0</v>
      </c>
      <c r="AL147" s="71">
        <v>0</v>
      </c>
      <c r="AM147" s="71">
        <v>1417468.7755766721</v>
      </c>
      <c r="AN147" s="71">
        <v>0</v>
      </c>
      <c r="AO147" s="71">
        <v>0</v>
      </c>
      <c r="AP147" s="71">
        <v>48627589.478211142</v>
      </c>
      <c r="AQ147" s="72"/>
      <c r="AR147" s="71">
        <v>46</v>
      </c>
      <c r="AS147" s="71">
        <v>14</v>
      </c>
      <c r="AT147" s="71">
        <v>0</v>
      </c>
      <c r="AU147" s="71">
        <v>0</v>
      </c>
      <c r="AV147" s="71">
        <v>0</v>
      </c>
      <c r="AW147" s="71">
        <v>3</v>
      </c>
      <c r="AX147" s="71"/>
      <c r="AY147" s="72"/>
      <c r="AZ147" s="71">
        <v>235.16300000000001</v>
      </c>
      <c r="BA147" s="71">
        <v>544.5</v>
      </c>
      <c r="BB147" s="71">
        <v>0</v>
      </c>
      <c r="BC147" s="71">
        <v>0</v>
      </c>
      <c r="BD147" s="71">
        <v>0</v>
      </c>
      <c r="BE147" s="71">
        <v>450</v>
      </c>
      <c r="BF147" s="71"/>
      <c r="BG147" s="72"/>
      <c r="BH147" s="71">
        <v>0</v>
      </c>
      <c r="BI147" s="71">
        <v>0</v>
      </c>
      <c r="BJ147" s="71">
        <v>4.9470000000000001</v>
      </c>
      <c r="BK147" s="71">
        <v>0</v>
      </c>
      <c r="BL147" s="71">
        <v>0</v>
      </c>
      <c r="BM147" s="71">
        <v>0</v>
      </c>
      <c r="BN147" s="72"/>
      <c r="BO147" s="71">
        <v>0</v>
      </c>
      <c r="BP147" s="71">
        <v>0</v>
      </c>
      <c r="BQ147" s="71">
        <v>1</v>
      </c>
      <c r="BR147" s="71">
        <v>0</v>
      </c>
      <c r="BS147" s="71">
        <v>0</v>
      </c>
      <c r="BT147" s="71">
        <v>0</v>
      </c>
      <c r="BU147"/>
      <c r="BV147" s="70">
        <v>4.9470000000000001</v>
      </c>
      <c r="BW147" s="70">
        <v>0</v>
      </c>
      <c r="BX147" s="70">
        <v>0</v>
      </c>
      <c r="BY147" s="70">
        <v>0</v>
      </c>
      <c r="BZ147" s="70">
        <v>0</v>
      </c>
      <c r="CA147" s="70">
        <v>0</v>
      </c>
      <c r="CB147" s="70">
        <v>0</v>
      </c>
      <c r="CC147" s="70">
        <v>0</v>
      </c>
      <c r="CD147" s="70">
        <v>0</v>
      </c>
    </row>
    <row r="148" spans="1:82">
      <c r="A148" s="70" t="s">
        <v>1941</v>
      </c>
      <c r="B148" s="70">
        <v>167</v>
      </c>
      <c r="C148" s="70">
        <v>14</v>
      </c>
      <c r="D148" s="70">
        <v>10</v>
      </c>
      <c r="E148" s="70">
        <v>2017</v>
      </c>
      <c r="F148" s="70" t="s">
        <v>156</v>
      </c>
      <c r="G148" s="70" t="s">
        <v>1661</v>
      </c>
      <c r="H148" s="70" t="s">
        <v>1662</v>
      </c>
      <c r="I148" s="148"/>
      <c r="J148" s="71">
        <v>17.202782425382594</v>
      </c>
      <c r="K148" s="71">
        <v>0.91335627705901501</v>
      </c>
      <c r="L148" s="71">
        <v>12.087892230627478</v>
      </c>
      <c r="M148" s="71">
        <v>15.757118411461352</v>
      </c>
      <c r="N148" s="71">
        <v>24.748860814627054</v>
      </c>
      <c r="O148" s="71">
        <v>10.486869639309479</v>
      </c>
      <c r="P148" s="71">
        <v>13.836886545596263</v>
      </c>
      <c r="Q148" s="71">
        <v>0.69743931010271498</v>
      </c>
      <c r="R148" s="71">
        <v>0</v>
      </c>
      <c r="S148" s="71">
        <v>1.3758717553030537</v>
      </c>
      <c r="T148" s="72"/>
      <c r="U148" s="71">
        <v>642999</v>
      </c>
      <c r="V148" s="71">
        <v>293</v>
      </c>
      <c r="W148" s="71">
        <v>258</v>
      </c>
      <c r="X148" s="71">
        <v>3027</v>
      </c>
      <c r="Y148" s="71">
        <v>4756</v>
      </c>
      <c r="Z148" s="71">
        <v>6270</v>
      </c>
      <c r="AA148" s="71">
        <v>2866</v>
      </c>
      <c r="AB148" s="71">
        <v>10211</v>
      </c>
      <c r="AC148" s="71">
        <v>0</v>
      </c>
      <c r="AD148" s="71">
        <v>1.3758717553030539</v>
      </c>
      <c r="AE148" s="72"/>
      <c r="AF148" s="71">
        <v>5212325.6818976309</v>
      </c>
      <c r="AG148" s="71">
        <v>603499.51210271765</v>
      </c>
      <c r="AH148" s="71">
        <v>1667070.7386240561</v>
      </c>
      <c r="AI148" s="71">
        <v>18741852.059656389</v>
      </c>
      <c r="AJ148" s="71">
        <v>18973175.292346999</v>
      </c>
      <c r="AK148" s="71">
        <v>0</v>
      </c>
      <c r="AL148" s="71">
        <v>0</v>
      </c>
      <c r="AM148" s="71">
        <v>1402653.233893306</v>
      </c>
      <c r="AN148" s="71">
        <v>0</v>
      </c>
      <c r="AO148" s="71">
        <v>0</v>
      </c>
      <c r="AP148" s="71">
        <v>46600576.5185211</v>
      </c>
      <c r="AQ148" s="72"/>
      <c r="AR148" s="71">
        <v>48</v>
      </c>
      <c r="AS148" s="71">
        <v>14</v>
      </c>
      <c r="AT148" s="71">
        <v>0</v>
      </c>
      <c r="AU148" s="71">
        <v>0</v>
      </c>
      <c r="AV148" s="71">
        <v>0</v>
      </c>
      <c r="AW148" s="71">
        <v>4</v>
      </c>
      <c r="AX148" s="71"/>
      <c r="AY148" s="72"/>
      <c r="AZ148" s="71">
        <v>250.26300000000001</v>
      </c>
      <c r="BA148" s="71">
        <v>544.5</v>
      </c>
      <c r="BB148" s="71">
        <v>0</v>
      </c>
      <c r="BC148" s="71">
        <v>0</v>
      </c>
      <c r="BD148" s="71">
        <v>0</v>
      </c>
      <c r="BE148" s="71">
        <v>750</v>
      </c>
      <c r="BF148" s="71"/>
      <c r="BG148" s="72"/>
      <c r="BH148" s="71">
        <v>0</v>
      </c>
      <c r="BI148" s="71">
        <v>0</v>
      </c>
      <c r="BJ148" s="71">
        <v>5.3090000000000002</v>
      </c>
      <c r="BK148" s="71">
        <v>0</v>
      </c>
      <c r="BL148" s="71">
        <v>0</v>
      </c>
      <c r="BM148" s="71">
        <v>0</v>
      </c>
      <c r="BN148" s="72"/>
      <c r="BO148" s="71">
        <v>0</v>
      </c>
      <c r="BP148" s="71">
        <v>0</v>
      </c>
      <c r="BQ148" s="71">
        <v>1</v>
      </c>
      <c r="BR148" s="71">
        <v>0</v>
      </c>
      <c r="BS148" s="71">
        <v>0</v>
      </c>
      <c r="BT148" s="71">
        <v>0</v>
      </c>
      <c r="BU148"/>
      <c r="BV148" s="70">
        <v>5.3090000000000002</v>
      </c>
      <c r="BW148" s="70">
        <v>0</v>
      </c>
      <c r="BX148" s="70">
        <v>0</v>
      </c>
      <c r="BY148" s="70">
        <v>0</v>
      </c>
      <c r="BZ148" s="70">
        <v>0</v>
      </c>
      <c r="CA148" s="70">
        <v>0</v>
      </c>
      <c r="CB148" s="70">
        <v>0</v>
      </c>
      <c r="CC148" s="70">
        <v>0</v>
      </c>
      <c r="CD148" s="70">
        <v>0</v>
      </c>
    </row>
    <row r="149" spans="1:82">
      <c r="A149" s="70" t="s">
        <v>1942</v>
      </c>
      <c r="B149" s="70">
        <v>168</v>
      </c>
      <c r="C149" s="70">
        <v>15</v>
      </c>
      <c r="D149" s="70">
        <v>10</v>
      </c>
      <c r="E149" s="70">
        <v>2018</v>
      </c>
      <c r="F149" s="70" t="s">
        <v>183</v>
      </c>
      <c r="G149" s="70" t="s">
        <v>1661</v>
      </c>
      <c r="H149" s="70" t="s">
        <v>1662</v>
      </c>
      <c r="I149" s="148"/>
      <c r="J149" s="71">
        <v>16.501571318317229</v>
      </c>
      <c r="K149" s="71">
        <v>0.85008730763601037</v>
      </c>
      <c r="L149" s="71">
        <v>11.089084158490751</v>
      </c>
      <c r="M149" s="71">
        <v>15.834833722997006</v>
      </c>
      <c r="N149" s="71">
        <v>22.852931700310346</v>
      </c>
      <c r="O149" s="71">
        <v>10.240610541261674</v>
      </c>
      <c r="P149" s="71">
        <v>13.852107218029809</v>
      </c>
      <c r="Q149" s="71">
        <v>0.63653370963734002</v>
      </c>
      <c r="R149" s="71">
        <v>0</v>
      </c>
      <c r="S149" s="71">
        <v>1.4826560927228709</v>
      </c>
      <c r="T149" s="72"/>
      <c r="U149" s="71">
        <v>644472</v>
      </c>
      <c r="V149" s="71">
        <v>293</v>
      </c>
      <c r="W149" s="71">
        <v>258</v>
      </c>
      <c r="X149" s="71">
        <v>3027</v>
      </c>
      <c r="Y149" s="71">
        <v>4770</v>
      </c>
      <c r="Z149" s="71">
        <v>6240</v>
      </c>
      <c r="AA149" s="71">
        <v>2898</v>
      </c>
      <c r="AB149" s="71">
        <v>10043</v>
      </c>
      <c r="AC149" s="71">
        <v>0</v>
      </c>
      <c r="AD149" s="71">
        <v>1.4826560927228709</v>
      </c>
      <c r="AE149" s="72"/>
      <c r="AF149" s="71">
        <v>5244245.0283833062</v>
      </c>
      <c r="AG149" s="71">
        <v>546022.68817178113</v>
      </c>
      <c r="AH149" s="71">
        <v>1571214.3762771101</v>
      </c>
      <c r="AI149" s="71">
        <v>19158001.100398879</v>
      </c>
      <c r="AJ149" s="71">
        <v>17676790.178869251</v>
      </c>
      <c r="AK149" s="71">
        <v>0</v>
      </c>
      <c r="AL149" s="71">
        <v>0</v>
      </c>
      <c r="AM149" s="71">
        <v>1382430.1048770889</v>
      </c>
      <c r="AN149" s="71">
        <v>0</v>
      </c>
      <c r="AO149" s="71">
        <v>0</v>
      </c>
      <c r="AP149" s="71">
        <v>45578703.476977415</v>
      </c>
      <c r="AQ149" s="72"/>
      <c r="AR149" s="71">
        <v>52</v>
      </c>
      <c r="AS149" s="71">
        <v>14</v>
      </c>
      <c r="AT149" s="71">
        <v>0</v>
      </c>
      <c r="AU149" s="71">
        <v>0</v>
      </c>
      <c r="AV149" s="71">
        <v>0</v>
      </c>
      <c r="AW149" s="71">
        <v>4</v>
      </c>
      <c r="AX149" s="71"/>
      <c r="AY149" s="72"/>
      <c r="AZ149" s="71">
        <v>270.46299999999997</v>
      </c>
      <c r="BA149" s="71">
        <v>545</v>
      </c>
      <c r="BB149" s="71">
        <v>0</v>
      </c>
      <c r="BC149" s="71">
        <v>0</v>
      </c>
      <c r="BD149" s="71">
        <v>0</v>
      </c>
      <c r="BE149" s="71">
        <v>750</v>
      </c>
      <c r="BF149" s="71"/>
      <c r="BG149" s="72"/>
      <c r="BH149" s="71">
        <v>0</v>
      </c>
      <c r="BI149" s="71">
        <v>0</v>
      </c>
      <c r="BJ149" s="71">
        <v>5.048</v>
      </c>
      <c r="BK149" s="71">
        <v>0</v>
      </c>
      <c r="BL149" s="71">
        <v>0</v>
      </c>
      <c r="BM149" s="71">
        <v>0</v>
      </c>
      <c r="BN149" s="72"/>
      <c r="BO149" s="71">
        <v>0</v>
      </c>
      <c r="BP149" s="71">
        <v>0</v>
      </c>
      <c r="BQ149" s="71">
        <v>1</v>
      </c>
      <c r="BR149" s="71">
        <v>0</v>
      </c>
      <c r="BS149" s="71">
        <v>0</v>
      </c>
      <c r="BT149" s="71">
        <v>0</v>
      </c>
      <c r="BU149"/>
      <c r="BV149" s="70">
        <v>5.048</v>
      </c>
      <c r="BW149" s="70">
        <v>0</v>
      </c>
      <c r="BX149" s="70">
        <v>0</v>
      </c>
      <c r="BY149" s="70">
        <v>0</v>
      </c>
      <c r="BZ149" s="70">
        <v>0</v>
      </c>
      <c r="CA149" s="70">
        <v>0</v>
      </c>
      <c r="CB149" s="70">
        <v>0</v>
      </c>
      <c r="CC149" s="70">
        <v>0</v>
      </c>
      <c r="CD149" s="70">
        <v>0</v>
      </c>
    </row>
    <row r="150" spans="1:82">
      <c r="A150" s="70" t="s">
        <v>1943</v>
      </c>
      <c r="B150" s="70">
        <v>169</v>
      </c>
      <c r="C150" s="70">
        <v>16</v>
      </c>
      <c r="D150" s="70">
        <v>10</v>
      </c>
      <c r="E150" s="70">
        <v>2019</v>
      </c>
      <c r="F150" s="70" t="s">
        <v>158</v>
      </c>
      <c r="G150" s="70" t="s">
        <v>1661</v>
      </c>
      <c r="H150" s="70" t="s">
        <v>1662</v>
      </c>
      <c r="I150" s="148"/>
      <c r="J150" s="71">
        <v>15.378456017971795</v>
      </c>
      <c r="K150" s="71">
        <v>0.78881842512388334</v>
      </c>
      <c r="L150" s="71">
        <v>11.138767039238887</v>
      </c>
      <c r="M150" s="71">
        <v>14.205283699132014</v>
      </c>
      <c r="N150" s="71">
        <v>23.203069775960685</v>
      </c>
      <c r="O150" s="71">
        <v>9.9637895884838859</v>
      </c>
      <c r="P150" s="71">
        <v>13.224551366230934</v>
      </c>
      <c r="Q150" s="71">
        <v>0.61167169611987404</v>
      </c>
      <c r="R150" s="71">
        <v>0</v>
      </c>
      <c r="S150" s="71">
        <v>1.3408465201446127</v>
      </c>
      <c r="T150" s="72"/>
      <c r="U150" s="71">
        <v>631810</v>
      </c>
      <c r="V150" s="71">
        <v>293</v>
      </c>
      <c r="W150" s="71">
        <v>258</v>
      </c>
      <c r="X150" s="71">
        <v>3027</v>
      </c>
      <c r="Y150" s="71">
        <v>4784</v>
      </c>
      <c r="Z150" s="71">
        <v>6238</v>
      </c>
      <c r="AA150" s="71">
        <v>2746</v>
      </c>
      <c r="AB150" s="71">
        <v>9912</v>
      </c>
      <c r="AC150" s="71">
        <v>0</v>
      </c>
      <c r="AD150" s="71">
        <v>1.3408465201446129</v>
      </c>
      <c r="AE150" s="72"/>
      <c r="AF150" s="71">
        <v>5044895.5095003862</v>
      </c>
      <c r="AG150" s="71">
        <v>545860.99552980985</v>
      </c>
      <c r="AH150" s="71">
        <v>1696442.201265261</v>
      </c>
      <c r="AI150" s="71">
        <v>18773250.672514848</v>
      </c>
      <c r="AJ150" s="71">
        <v>18701003.277508609</v>
      </c>
      <c r="AK150" s="71">
        <v>0</v>
      </c>
      <c r="AL150" s="71">
        <v>0</v>
      </c>
      <c r="AM150" s="71">
        <v>1349939.7825039499</v>
      </c>
      <c r="AN150" s="71">
        <v>0</v>
      </c>
      <c r="AO150" s="71">
        <v>0</v>
      </c>
      <c r="AP150" s="71">
        <v>46111392.438822865</v>
      </c>
      <c r="AQ150" s="72"/>
      <c r="AR150" s="71">
        <v>59</v>
      </c>
      <c r="AS150" s="71">
        <v>14</v>
      </c>
      <c r="AT150" s="71">
        <v>0</v>
      </c>
      <c r="AU150" s="71">
        <v>0</v>
      </c>
      <c r="AV150" s="71">
        <v>0</v>
      </c>
      <c r="AW150" s="71">
        <v>4</v>
      </c>
      <c r="AX150" s="71"/>
      <c r="AY150" s="72"/>
      <c r="AZ150" s="71">
        <v>311.56299999999999</v>
      </c>
      <c r="BA150" s="71">
        <v>544.5</v>
      </c>
      <c r="BB150" s="71">
        <v>0</v>
      </c>
      <c r="BC150" s="71">
        <v>0</v>
      </c>
      <c r="BD150" s="71">
        <v>0</v>
      </c>
      <c r="BE150" s="71">
        <v>750</v>
      </c>
      <c r="BF150" s="71"/>
      <c r="BG150" s="72"/>
      <c r="BH150" s="71">
        <v>0</v>
      </c>
      <c r="BI150" s="71">
        <v>0</v>
      </c>
      <c r="BJ150" s="71">
        <v>5.4089999999999998</v>
      </c>
      <c r="BK150" s="71">
        <v>0</v>
      </c>
      <c r="BL150" s="71">
        <v>0</v>
      </c>
      <c r="BM150" s="71">
        <v>0</v>
      </c>
      <c r="BN150" s="72"/>
      <c r="BO150" s="71">
        <v>0</v>
      </c>
      <c r="BP150" s="71">
        <v>0</v>
      </c>
      <c r="BQ150" s="71">
        <v>1</v>
      </c>
      <c r="BR150" s="71">
        <v>0</v>
      </c>
      <c r="BS150" s="71">
        <v>0</v>
      </c>
      <c r="BT150" s="71">
        <v>0</v>
      </c>
      <c r="BU150"/>
      <c r="BV150" s="70">
        <v>5.4089999999999998</v>
      </c>
      <c r="BW150" s="70">
        <v>0</v>
      </c>
      <c r="BX150" s="70">
        <v>0</v>
      </c>
      <c r="BY150" s="70">
        <v>0</v>
      </c>
      <c r="BZ150" s="70">
        <v>0</v>
      </c>
      <c r="CA150" s="70">
        <v>0</v>
      </c>
      <c r="CB150" s="70">
        <v>0</v>
      </c>
      <c r="CC150" s="70">
        <v>0</v>
      </c>
      <c r="CD150" s="70">
        <v>0</v>
      </c>
    </row>
    <row r="151" spans="1:82">
      <c r="A151" s="70" t="s">
        <v>1944</v>
      </c>
      <c r="B151" s="70">
        <v>170</v>
      </c>
      <c r="C151" s="70">
        <v>17</v>
      </c>
      <c r="D151" s="70">
        <v>10</v>
      </c>
      <c r="E151" s="70">
        <v>2020</v>
      </c>
      <c r="F151" s="70" t="s">
        <v>159</v>
      </c>
      <c r="G151" s="70" t="s">
        <v>1661</v>
      </c>
      <c r="H151" s="70" t="s">
        <v>1662</v>
      </c>
      <c r="I151" s="148"/>
      <c r="J151" s="71">
        <v>17.07133858725669</v>
      </c>
      <c r="K151" s="71">
        <v>0.76530589562604934</v>
      </c>
      <c r="L151" s="71">
        <v>17.102909587177969</v>
      </c>
      <c r="M151" s="71">
        <v>14.552911505124081</v>
      </c>
      <c r="N151" s="71">
        <v>21.262478003466221</v>
      </c>
      <c r="O151" s="71">
        <v>8.7534788198843163</v>
      </c>
      <c r="P151" s="71">
        <v>12.500917427234731</v>
      </c>
      <c r="Q151" s="71">
        <v>0.576341071224442</v>
      </c>
      <c r="R151" s="71">
        <v>0</v>
      </c>
      <c r="S151" s="71">
        <v>0.8665777302094585</v>
      </c>
      <c r="T151" s="72"/>
      <c r="U151" s="71">
        <v>795054</v>
      </c>
      <c r="V151" s="71">
        <v>263</v>
      </c>
      <c r="W151" s="71">
        <v>352</v>
      </c>
      <c r="X151" s="71">
        <v>3261</v>
      </c>
      <c r="Y151" s="71">
        <v>4783</v>
      </c>
      <c r="Z151" s="71">
        <v>6255</v>
      </c>
      <c r="AA151" s="71">
        <v>2759</v>
      </c>
      <c r="AB151" s="71">
        <v>9775</v>
      </c>
      <c r="AC151" s="71">
        <v>0</v>
      </c>
      <c r="AD151" s="71">
        <v>0.8665777302094585</v>
      </c>
      <c r="AE151" s="72"/>
      <c r="AF151" s="71">
        <v>6207708.0371884406</v>
      </c>
      <c r="AG151" s="71">
        <v>490331.94340296654</v>
      </c>
      <c r="AH151" s="71">
        <v>2508112.4121512631</v>
      </c>
      <c r="AI151" s="71">
        <v>18723623.886947781</v>
      </c>
      <c r="AJ151" s="71">
        <v>19641331.245717619</v>
      </c>
      <c r="AK151" s="71"/>
      <c r="AL151" s="71"/>
      <c r="AM151" s="71">
        <v>1275746.1025151277</v>
      </c>
      <c r="AN151" s="71"/>
      <c r="AO151" s="71"/>
      <c r="AP151" s="71">
        <v>48846853.627923205</v>
      </c>
      <c r="AQ151" s="72"/>
      <c r="AR151" s="71">
        <v>60</v>
      </c>
      <c r="AS151" s="71">
        <v>14</v>
      </c>
      <c r="AT151" s="71">
        <v>0</v>
      </c>
      <c r="AU151" s="71">
        <v>0</v>
      </c>
      <c r="AV151" s="71">
        <v>0</v>
      </c>
      <c r="AW151" s="71">
        <v>4</v>
      </c>
      <c r="AX151" s="71"/>
      <c r="AY151" s="72"/>
      <c r="AZ151" s="71">
        <v>317.46300000000002</v>
      </c>
      <c r="BA151" s="71">
        <v>544.49999999999989</v>
      </c>
      <c r="BB151" s="71">
        <v>0</v>
      </c>
      <c r="BC151" s="71">
        <v>0</v>
      </c>
      <c r="BD151" s="71">
        <v>0</v>
      </c>
      <c r="BE151" s="71">
        <v>750</v>
      </c>
      <c r="BF151" s="71"/>
      <c r="BG151" s="72"/>
      <c r="BH151" s="71">
        <v>0</v>
      </c>
      <c r="BI151" s="71">
        <v>0</v>
      </c>
      <c r="BJ151" s="71">
        <v>6.2629999999999999</v>
      </c>
      <c r="BK151" s="71">
        <v>0</v>
      </c>
      <c r="BL151" s="71">
        <v>0</v>
      </c>
      <c r="BM151" s="71">
        <v>0</v>
      </c>
      <c r="BN151" s="72"/>
      <c r="BO151" s="71">
        <v>0</v>
      </c>
      <c r="BP151" s="71">
        <v>0</v>
      </c>
      <c r="BQ151" s="71">
        <v>1</v>
      </c>
      <c r="BR151" s="71">
        <v>0</v>
      </c>
      <c r="BS151" s="71">
        <v>0</v>
      </c>
      <c r="BT151" s="71">
        <v>0</v>
      </c>
      <c r="BU151"/>
      <c r="BV151" s="70">
        <v>6.2629999999999999</v>
      </c>
      <c r="BW151" s="70">
        <v>0</v>
      </c>
      <c r="BX151" s="70">
        <v>0</v>
      </c>
      <c r="BY151" s="70">
        <v>0</v>
      </c>
      <c r="BZ151" s="70">
        <v>0</v>
      </c>
      <c r="CA151" s="70">
        <v>0</v>
      </c>
      <c r="CB151" s="70">
        <v>0</v>
      </c>
      <c r="CC151" s="70">
        <v>0</v>
      </c>
      <c r="CD151" s="70">
        <v>0</v>
      </c>
    </row>
    <row r="152" spans="1:82">
      <c r="A152" s="70" t="s">
        <v>1945</v>
      </c>
      <c r="B152" s="70">
        <v>170</v>
      </c>
      <c r="C152" s="70">
        <v>18</v>
      </c>
      <c r="D152" s="70">
        <v>10</v>
      </c>
      <c r="E152" s="70">
        <v>2021</v>
      </c>
      <c r="F152" s="70" t="s">
        <v>160</v>
      </c>
      <c r="G152" s="70" t="s">
        <v>1661</v>
      </c>
      <c r="H152" s="70" t="s">
        <v>1662</v>
      </c>
      <c r="I152" s="148"/>
      <c r="J152" s="71">
        <v>17.717736543086346</v>
      </c>
      <c r="K152" s="71">
        <v>0.73720201334335134</v>
      </c>
      <c r="L152" s="71">
        <v>15.607926195278923</v>
      </c>
      <c r="M152" s="71">
        <v>14.780176957159622</v>
      </c>
      <c r="N152" s="71">
        <v>20.883463291440425</v>
      </c>
      <c r="O152" s="71">
        <v>8.4986753272995426</v>
      </c>
      <c r="P152" s="71">
        <v>12.866462817607783</v>
      </c>
      <c r="Q152" s="71">
        <v>0.56261816688169397</v>
      </c>
      <c r="R152" s="71">
        <v>0</v>
      </c>
      <c r="S152" s="71">
        <v>1.163130073846522</v>
      </c>
      <c r="T152" s="72"/>
      <c r="U152" s="71">
        <v>847381</v>
      </c>
      <c r="V152" s="71">
        <v>263</v>
      </c>
      <c r="W152" s="71">
        <v>352</v>
      </c>
      <c r="X152" s="71">
        <v>3261</v>
      </c>
      <c r="Y152" s="71">
        <v>4755</v>
      </c>
      <c r="Z152" s="71">
        <v>6253</v>
      </c>
      <c r="AA152" s="71">
        <v>2769</v>
      </c>
      <c r="AB152" s="71">
        <v>9636</v>
      </c>
      <c r="AC152" s="71">
        <v>0</v>
      </c>
      <c r="AD152" s="71">
        <v>1.163130073846522</v>
      </c>
      <c r="AE152" s="72"/>
      <c r="AF152" s="71">
        <v>6490573.7170842215</v>
      </c>
      <c r="AG152" s="71">
        <v>498799.20640891459</v>
      </c>
      <c r="AH152" s="71">
        <v>2248668.7405588939</v>
      </c>
      <c r="AI152" s="71">
        <v>20545365.66547206</v>
      </c>
      <c r="AJ152" s="71">
        <v>19020969.344426531</v>
      </c>
      <c r="AK152" s="71">
        <v>0</v>
      </c>
      <c r="AL152" s="71">
        <v>0</v>
      </c>
      <c r="AM152" s="71">
        <v>1264858.822915989</v>
      </c>
      <c r="AN152" s="71">
        <v>0</v>
      </c>
      <c r="AO152" s="71">
        <v>0</v>
      </c>
      <c r="AP152" s="71">
        <v>50069235.496866614</v>
      </c>
      <c r="AQ152" s="72"/>
      <c r="AR152" s="71">
        <v>62</v>
      </c>
      <c r="AS152" s="71">
        <v>14</v>
      </c>
      <c r="AT152" s="71">
        <v>0</v>
      </c>
      <c r="AU152" s="71">
        <v>0</v>
      </c>
      <c r="AV152" s="71">
        <v>0</v>
      </c>
      <c r="AW152" s="71">
        <v>4</v>
      </c>
      <c r="AX152" s="71"/>
      <c r="AY152" s="72"/>
      <c r="AZ152" s="71">
        <v>327.36299999999989</v>
      </c>
      <c r="BA152" s="71">
        <v>544.49999999999989</v>
      </c>
      <c r="BB152" s="71">
        <v>0</v>
      </c>
      <c r="BC152" s="71">
        <v>0</v>
      </c>
      <c r="BD152" s="71">
        <v>0</v>
      </c>
      <c r="BE152" s="71">
        <v>750</v>
      </c>
      <c r="BF152" s="71"/>
      <c r="BG152" s="72"/>
      <c r="BH152" s="71">
        <v>0</v>
      </c>
      <c r="BI152" s="71">
        <v>0</v>
      </c>
      <c r="BJ152" s="71">
        <v>6.8550000000000004</v>
      </c>
      <c r="BK152" s="71">
        <v>0</v>
      </c>
      <c r="BL152" s="71">
        <v>0</v>
      </c>
      <c r="BM152" s="71">
        <v>0</v>
      </c>
      <c r="BN152" s="72"/>
      <c r="BO152" s="71">
        <v>0</v>
      </c>
      <c r="BP152" s="71">
        <v>0</v>
      </c>
      <c r="BQ152" s="71">
        <v>1</v>
      </c>
      <c r="BR152" s="71">
        <v>0</v>
      </c>
      <c r="BS152" s="71">
        <v>0</v>
      </c>
      <c r="BT152" s="71">
        <v>0</v>
      </c>
      <c r="BU152"/>
      <c r="BV152" s="70">
        <v>6.8550000000000004</v>
      </c>
      <c r="BW152" s="70">
        <v>0</v>
      </c>
      <c r="BX152" s="70">
        <v>0</v>
      </c>
      <c r="BY152" s="70">
        <v>0</v>
      </c>
      <c r="BZ152" s="70">
        <v>0</v>
      </c>
      <c r="CA152" s="70">
        <v>0</v>
      </c>
      <c r="CB152" s="70">
        <v>0</v>
      </c>
      <c r="CC152" s="70">
        <v>0</v>
      </c>
      <c r="CD152" s="70">
        <v>0</v>
      </c>
    </row>
    <row r="153" spans="1:82">
      <c r="A153" s="70" t="s">
        <v>1663</v>
      </c>
      <c r="B153" s="70">
        <v>170</v>
      </c>
      <c r="C153" s="70">
        <v>19</v>
      </c>
      <c r="D153" s="70">
        <v>10</v>
      </c>
      <c r="E153" s="70">
        <v>2022</v>
      </c>
      <c r="F153" s="70" t="s">
        <v>161</v>
      </c>
      <c r="G153" s="70" t="s">
        <v>1661</v>
      </c>
      <c r="H153" s="70" t="s">
        <v>1662</v>
      </c>
      <c r="I153" s="148"/>
      <c r="J153" s="71">
        <v>15.946371736892678</v>
      </c>
      <c r="K153" s="71">
        <v>0.70517359154968584</v>
      </c>
      <c r="L153" s="71">
        <v>13.994566574075996</v>
      </c>
      <c r="M153" s="71">
        <v>15.069165357244481</v>
      </c>
      <c r="N153" s="71">
        <v>20.778744923649352</v>
      </c>
      <c r="O153" s="71">
        <v>8.9249313370738683</v>
      </c>
      <c r="P153" s="71">
        <v>12.93872285050894</v>
      </c>
      <c r="Q153" s="71">
        <v>0.56356100232031769</v>
      </c>
      <c r="R153" s="71">
        <v>0</v>
      </c>
      <c r="S153" s="71">
        <v>1.410747041485332</v>
      </c>
      <c r="T153" s="72"/>
      <c r="U153" s="71">
        <v>938010</v>
      </c>
      <c r="V153" s="71">
        <v>263</v>
      </c>
      <c r="W153" s="71">
        <v>352</v>
      </c>
      <c r="X153" s="71">
        <v>3261</v>
      </c>
      <c r="Y153" s="71">
        <v>4804</v>
      </c>
      <c r="Z153" s="71">
        <v>6239</v>
      </c>
      <c r="AA153" s="71">
        <v>2827</v>
      </c>
      <c r="AB153" s="71">
        <v>9573</v>
      </c>
      <c r="AC153" s="71">
        <v>0</v>
      </c>
      <c r="AD153" s="71">
        <v>1.410747041485332</v>
      </c>
      <c r="AE153" s="72"/>
      <c r="AF153" s="71">
        <v>6405225.4779120004</v>
      </c>
      <c r="AG153" s="71">
        <v>503180.94382257736</v>
      </c>
      <c r="AH153" s="71">
        <v>2496042.9744374808</v>
      </c>
      <c r="AI153" s="71">
        <v>20404103.444712937</v>
      </c>
      <c r="AJ153" s="71">
        <v>19561237.940994151</v>
      </c>
      <c r="AK153" s="71">
        <v>0</v>
      </c>
      <c r="AL153" s="71">
        <v>0</v>
      </c>
      <c r="AM153" s="71">
        <v>1236135.5893593174</v>
      </c>
      <c r="AN153" s="71">
        <v>0</v>
      </c>
      <c r="AO153" s="71">
        <v>0</v>
      </c>
      <c r="AP153" s="71">
        <v>50605926.371238463</v>
      </c>
      <c r="AQ153" s="72"/>
      <c r="AR153" s="71">
        <v>67</v>
      </c>
      <c r="AS153" s="71">
        <v>14</v>
      </c>
      <c r="AT153" s="71">
        <v>0</v>
      </c>
      <c r="AU153" s="71">
        <v>0</v>
      </c>
      <c r="AV153" s="71">
        <v>0</v>
      </c>
      <c r="AW153" s="71">
        <v>4</v>
      </c>
      <c r="AX153" s="71"/>
      <c r="AY153" s="72"/>
      <c r="AZ153" s="71">
        <v>350.76299999999992</v>
      </c>
      <c r="BA153" s="71">
        <v>544.49999999999989</v>
      </c>
      <c r="BB153" s="71">
        <v>0</v>
      </c>
      <c r="BC153" s="71">
        <v>0</v>
      </c>
      <c r="BD153" s="71">
        <v>0</v>
      </c>
      <c r="BE153" s="71">
        <v>750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1946</v>
      </c>
      <c r="B154" s="70">
        <v>170</v>
      </c>
      <c r="C154" s="70">
        <v>20</v>
      </c>
      <c r="D154" s="70">
        <v>10</v>
      </c>
      <c r="E154" s="70">
        <v>2023</v>
      </c>
      <c r="F154" s="70" t="s">
        <v>1539</v>
      </c>
      <c r="G154" s="70" t="s">
        <v>1661</v>
      </c>
      <c r="H154" s="70" t="s">
        <v>1662</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71</v>
      </c>
      <c r="AS154" s="71">
        <v>14</v>
      </c>
      <c r="AT154" s="71">
        <v>0</v>
      </c>
      <c r="AU154" s="71">
        <v>0</v>
      </c>
      <c r="AV154" s="71">
        <v>0</v>
      </c>
      <c r="AW154" s="71">
        <v>4</v>
      </c>
      <c r="AX154" s="71"/>
      <c r="AY154" s="72"/>
      <c r="AZ154" s="71">
        <v>375.36299999999989</v>
      </c>
      <c r="BA154" s="71">
        <v>544.49999999999989</v>
      </c>
      <c r="BB154" s="71">
        <v>0</v>
      </c>
      <c r="BC154" s="71">
        <v>0</v>
      </c>
      <c r="BD154" s="71">
        <v>0</v>
      </c>
      <c r="BE154" s="71">
        <v>750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1660</v>
      </c>
      <c r="B155" s="70">
        <v>170</v>
      </c>
      <c r="C155" s="70">
        <v>21</v>
      </c>
      <c r="D155" s="70">
        <v>10</v>
      </c>
      <c r="E155" s="70">
        <v>2024</v>
      </c>
      <c r="F155" s="70" t="s">
        <v>1554</v>
      </c>
      <c r="G155" s="70" t="s">
        <v>1661</v>
      </c>
      <c r="H155" s="70" t="s">
        <v>1662</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1947</v>
      </c>
      <c r="B156" s="70">
        <v>86</v>
      </c>
      <c r="C156" s="70">
        <v>1</v>
      </c>
      <c r="D156" s="70">
        <v>6</v>
      </c>
      <c r="E156" s="70">
        <v>1990</v>
      </c>
      <c r="F156" s="70" t="s">
        <v>787</v>
      </c>
      <c r="G156" s="70" t="s">
        <v>1948</v>
      </c>
      <c r="H156" s="70" t="s">
        <v>1949</v>
      </c>
      <c r="I156" s="148"/>
      <c r="J156" s="71">
        <v>15.547973196453039</v>
      </c>
      <c r="K156" s="71">
        <v>7.9167060862248917</v>
      </c>
      <c r="L156" s="71">
        <v>14.36226987102326</v>
      </c>
      <c r="M156" s="71">
        <v>9.0301918217198676</v>
      </c>
      <c r="N156" s="71">
        <v>21.178963445453679</v>
      </c>
      <c r="O156" s="71">
        <v>11.823150360153001</v>
      </c>
      <c r="P156" s="71">
        <v>16.115408669963529</v>
      </c>
      <c r="Q156" s="71">
        <v>1.0813219102823599</v>
      </c>
      <c r="R156" s="71">
        <v>0</v>
      </c>
      <c r="S156" s="71">
        <v>1.3004359729174571</v>
      </c>
      <c r="T156" s="72"/>
      <c r="U156" s="71">
        <v>1184534</v>
      </c>
      <c r="V156" s="71">
        <v>1400</v>
      </c>
      <c r="W156" s="71">
        <v>156</v>
      </c>
      <c r="X156" s="71">
        <v>3630</v>
      </c>
      <c r="Y156" s="71">
        <v>5439</v>
      </c>
      <c r="Z156" s="71">
        <v>4863</v>
      </c>
      <c r="AA156" s="71">
        <v>3913</v>
      </c>
      <c r="AB156" s="71">
        <v>17557</v>
      </c>
      <c r="AC156" s="71">
        <v>0</v>
      </c>
      <c r="AD156" s="71">
        <v>1.3004359729174571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1950</v>
      </c>
      <c r="B157" s="70">
        <v>87</v>
      </c>
      <c r="C157" s="70">
        <v>2</v>
      </c>
      <c r="D157" s="70">
        <v>6</v>
      </c>
      <c r="E157" s="70">
        <v>2005</v>
      </c>
      <c r="F157" s="70" t="s">
        <v>789</v>
      </c>
      <c r="G157" s="70" t="s">
        <v>1948</v>
      </c>
      <c r="H157" s="70" t="s">
        <v>1949</v>
      </c>
      <c r="I157" s="148"/>
      <c r="J157" s="71">
        <v>11.97785301363302</v>
      </c>
      <c r="K157" s="71">
        <v>4.4557542953274059</v>
      </c>
      <c r="L157" s="71">
        <v>12.90620266163077</v>
      </c>
      <c r="M157" s="71">
        <v>16.38347938255199</v>
      </c>
      <c r="N157" s="71">
        <v>26.83877391592598</v>
      </c>
      <c r="O157" s="71">
        <v>15.67548762938366</v>
      </c>
      <c r="P157" s="71">
        <v>14.975359926925909</v>
      </c>
      <c r="Q157" s="71">
        <v>0.89461390274114105</v>
      </c>
      <c r="R157" s="71">
        <v>0</v>
      </c>
      <c r="S157" s="71">
        <v>2.373869640271483</v>
      </c>
      <c r="T157" s="72"/>
      <c r="U157" s="71">
        <v>740196</v>
      </c>
      <c r="V157" s="71">
        <v>919</v>
      </c>
      <c r="W157" s="71">
        <v>152</v>
      </c>
      <c r="X157" s="71">
        <v>2760</v>
      </c>
      <c r="Y157" s="71">
        <v>5314</v>
      </c>
      <c r="Z157" s="71">
        <v>7461</v>
      </c>
      <c r="AA157" s="71">
        <v>2978</v>
      </c>
      <c r="AB157" s="71">
        <v>15185</v>
      </c>
      <c r="AC157" s="71">
        <v>0</v>
      </c>
      <c r="AD157" s="71">
        <v>2.373869640271483</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1951</v>
      </c>
      <c r="B158" s="70">
        <v>88</v>
      </c>
      <c r="C158" s="70">
        <v>3</v>
      </c>
      <c r="D158" s="70">
        <v>6</v>
      </c>
      <c r="E158" s="70">
        <v>2006</v>
      </c>
      <c r="F158" s="70" t="s">
        <v>790</v>
      </c>
      <c r="G158" s="1064" t="s">
        <v>1948</v>
      </c>
      <c r="H158" s="70" t="s">
        <v>1949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1952</v>
      </c>
      <c r="B159" s="70">
        <v>89</v>
      </c>
      <c r="C159" s="70">
        <v>4</v>
      </c>
      <c r="D159" s="70">
        <v>6</v>
      </c>
      <c r="E159" s="70">
        <v>2007</v>
      </c>
      <c r="F159" s="70" t="s">
        <v>791</v>
      </c>
      <c r="G159" s="1064" t="s">
        <v>1948</v>
      </c>
      <c r="H159" s="70" t="s">
        <v>1949</v>
      </c>
      <c r="I159" s="148"/>
      <c r="J159" s="71">
        <v>8.5581792433503772</v>
      </c>
      <c r="K159" s="71">
        <v>2.936011257516288</v>
      </c>
      <c r="L159" s="71">
        <v>11.53665430603343</v>
      </c>
      <c r="M159" s="71">
        <v>16.59706065330646</v>
      </c>
      <c r="N159" s="71">
        <v>23.973722639968599</v>
      </c>
      <c r="O159" s="71">
        <v>15.075043362006079</v>
      </c>
      <c r="P159" s="71">
        <v>14.85991910422845</v>
      </c>
      <c r="Q159" s="71">
        <v>0.90394308775060594</v>
      </c>
      <c r="R159" s="71">
        <v>0</v>
      </c>
      <c r="S159" s="71">
        <v>3.2644905347429432</v>
      </c>
      <c r="T159" s="72"/>
      <c r="U159" s="71">
        <v>653008</v>
      </c>
      <c r="V159" s="71">
        <v>885</v>
      </c>
      <c r="W159" s="71">
        <v>170</v>
      </c>
      <c r="X159" s="71">
        <v>3522</v>
      </c>
      <c r="Y159" s="71">
        <v>5248</v>
      </c>
      <c r="Z159" s="71">
        <v>7459</v>
      </c>
      <c r="AA159" s="71">
        <v>2910</v>
      </c>
      <c r="AB159" s="71">
        <v>14532</v>
      </c>
      <c r="AC159" s="71">
        <v>0</v>
      </c>
      <c r="AD159" s="71">
        <v>3.2644905347429432</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1953</v>
      </c>
      <c r="B160" s="70">
        <v>90</v>
      </c>
      <c r="C160" s="70">
        <v>5</v>
      </c>
      <c r="D160" s="70">
        <v>6</v>
      </c>
      <c r="E160" s="70">
        <v>2008</v>
      </c>
      <c r="F160" s="70" t="s">
        <v>792</v>
      </c>
      <c r="G160" s="70" t="s">
        <v>1948</v>
      </c>
      <c r="H160" s="70" t="s">
        <v>1949</v>
      </c>
      <c r="I160" s="148"/>
      <c r="J160" s="71">
        <v>6.9180968263401983</v>
      </c>
      <c r="K160" s="71">
        <v>2.8072175026590211</v>
      </c>
      <c r="L160" s="71">
        <v>10.29151371601009</v>
      </c>
      <c r="M160" s="71">
        <v>17.057072568753181</v>
      </c>
      <c r="N160" s="71">
        <v>23.062843721280419</v>
      </c>
      <c r="O160" s="71">
        <v>14.503348563733701</v>
      </c>
      <c r="P160" s="71">
        <v>14.4502315285258</v>
      </c>
      <c r="Q160" s="71">
        <v>0.87383288302992301</v>
      </c>
      <c r="R160" s="71">
        <v>0</v>
      </c>
      <c r="S160" s="71">
        <v>2.3781701323087008</v>
      </c>
      <c r="T160" s="72"/>
      <c r="U160" s="71">
        <v>572897</v>
      </c>
      <c r="V160" s="71">
        <v>885</v>
      </c>
      <c r="W160" s="71">
        <v>170</v>
      </c>
      <c r="X160" s="71">
        <v>3522</v>
      </c>
      <c r="Y160" s="71">
        <v>5205</v>
      </c>
      <c r="Z160" s="71">
        <v>7428</v>
      </c>
      <c r="AA160" s="71">
        <v>2833</v>
      </c>
      <c r="AB160" s="71">
        <v>14279</v>
      </c>
      <c r="AC160" s="71">
        <v>0</v>
      </c>
      <c r="AD160" s="71">
        <v>2.3781701323087008</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1954</v>
      </c>
      <c r="B161" s="70">
        <v>91</v>
      </c>
      <c r="C161" s="70">
        <v>6</v>
      </c>
      <c r="D161" s="70">
        <v>6</v>
      </c>
      <c r="E161" s="70">
        <v>2009</v>
      </c>
      <c r="F161" s="70" t="s">
        <v>176</v>
      </c>
      <c r="G161" s="70" t="s">
        <v>1948</v>
      </c>
      <c r="H161" s="70" t="s">
        <v>1949</v>
      </c>
      <c r="I161" s="148"/>
      <c r="J161" s="71">
        <v>6.8496899592922462</v>
      </c>
      <c r="K161" s="71">
        <v>2.0363545877684679</v>
      </c>
      <c r="L161" s="71">
        <v>12.96509672375114</v>
      </c>
      <c r="M161" s="71">
        <v>16.201119492766178</v>
      </c>
      <c r="N161" s="71">
        <v>23.02141705441063</v>
      </c>
      <c r="O161" s="71">
        <v>14.604635598607571</v>
      </c>
      <c r="P161" s="71">
        <v>13.752688639353</v>
      </c>
      <c r="Q161" s="71">
        <v>0.81324814907449305</v>
      </c>
      <c r="R161" s="71">
        <v>0</v>
      </c>
      <c r="S161" s="71">
        <v>2.0558338436491721</v>
      </c>
      <c r="T161" s="72"/>
      <c r="U161" s="71">
        <v>473938</v>
      </c>
      <c r="V161" s="71">
        <v>767</v>
      </c>
      <c r="W161" s="71">
        <v>311</v>
      </c>
      <c r="X161" s="71">
        <v>3459</v>
      </c>
      <c r="Y161" s="71">
        <v>5163</v>
      </c>
      <c r="Z161" s="71">
        <v>7383</v>
      </c>
      <c r="AA161" s="71">
        <v>2768</v>
      </c>
      <c r="AB161" s="71">
        <v>13950</v>
      </c>
      <c r="AC161" s="71">
        <v>0</v>
      </c>
      <c r="AD161" s="71">
        <v>2.0558338436491721</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1955</v>
      </c>
      <c r="B162" s="70">
        <v>92</v>
      </c>
      <c r="C162" s="70">
        <v>7</v>
      </c>
      <c r="D162" s="70">
        <v>6</v>
      </c>
      <c r="E162" s="70">
        <v>2010</v>
      </c>
      <c r="F162" s="70" t="s">
        <v>177</v>
      </c>
      <c r="G162" s="70" t="s">
        <v>1948</v>
      </c>
      <c r="H162" s="70" t="s">
        <v>1949</v>
      </c>
      <c r="I162" s="148"/>
      <c r="J162" s="71">
        <v>6.5412819669176692</v>
      </c>
      <c r="K162" s="71">
        <v>2.4600578496512271</v>
      </c>
      <c r="L162" s="71">
        <v>12.270261963564</v>
      </c>
      <c r="M162" s="71">
        <v>15.8023038941491</v>
      </c>
      <c r="N162" s="71">
        <v>22.960154663095391</v>
      </c>
      <c r="O162" s="71">
        <v>14.50754976628531</v>
      </c>
      <c r="P162" s="71">
        <v>13.702379517522269</v>
      </c>
      <c r="Q162" s="71">
        <v>0.83252041349501504</v>
      </c>
      <c r="R162" s="71">
        <v>0</v>
      </c>
      <c r="S162" s="71">
        <v>1.91025264321299</v>
      </c>
      <c r="T162" s="72"/>
      <c r="U162" s="71">
        <v>479695</v>
      </c>
      <c r="V162" s="71">
        <v>767</v>
      </c>
      <c r="W162" s="71">
        <v>311</v>
      </c>
      <c r="X162" s="71">
        <v>3459</v>
      </c>
      <c r="Y162" s="71">
        <v>5114</v>
      </c>
      <c r="Z162" s="71">
        <v>7368</v>
      </c>
      <c r="AA162" s="71">
        <v>2689</v>
      </c>
      <c r="AB162" s="71">
        <v>13684</v>
      </c>
      <c r="AC162" s="71">
        <v>0</v>
      </c>
      <c r="AD162" s="71">
        <v>1.91025264321299</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1956</v>
      </c>
      <c r="B163" s="70">
        <v>93</v>
      </c>
      <c r="C163" s="70">
        <v>8</v>
      </c>
      <c r="D163" s="70">
        <v>6</v>
      </c>
      <c r="E163" s="70">
        <v>2011</v>
      </c>
      <c r="F163" s="70" t="s">
        <v>178</v>
      </c>
      <c r="G163" s="70" t="s">
        <v>1948</v>
      </c>
      <c r="H163" s="70" t="s">
        <v>1949</v>
      </c>
      <c r="I163" s="148"/>
      <c r="J163" s="71">
        <v>7.8817179120871534</v>
      </c>
      <c r="K163" s="71">
        <v>3.2324055784984909</v>
      </c>
      <c r="L163" s="71">
        <v>12.39356877611865</v>
      </c>
      <c r="M163" s="71">
        <v>18.44632120371427</v>
      </c>
      <c r="N163" s="71">
        <v>24.568441178559649</v>
      </c>
      <c r="O163" s="71">
        <v>14.125844043964234</v>
      </c>
      <c r="P163" s="71">
        <v>13.073825344306405</v>
      </c>
      <c r="Q163" s="71">
        <v>0.93812669483112998</v>
      </c>
      <c r="R163" s="71">
        <v>0</v>
      </c>
      <c r="S163" s="71">
        <v>2.3152855107118571</v>
      </c>
      <c r="T163" s="72"/>
      <c r="U163" s="71">
        <v>499245</v>
      </c>
      <c r="V163" s="71">
        <v>767</v>
      </c>
      <c r="W163" s="71">
        <v>311</v>
      </c>
      <c r="X163" s="71">
        <v>3459</v>
      </c>
      <c r="Y163" s="71">
        <v>5049</v>
      </c>
      <c r="Z163" s="71">
        <v>7330</v>
      </c>
      <c r="AA163" s="71">
        <v>2642</v>
      </c>
      <c r="AB163" s="71">
        <v>13368</v>
      </c>
      <c r="AC163" s="71">
        <v>0</v>
      </c>
      <c r="AD163" s="71">
        <v>2.3152855107118571</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1957</v>
      </c>
      <c r="B164" s="70">
        <v>94</v>
      </c>
      <c r="C164" s="70">
        <v>9</v>
      </c>
      <c r="D164" s="70">
        <v>6</v>
      </c>
      <c r="E164" s="70">
        <v>2012</v>
      </c>
      <c r="F164" s="70" t="s">
        <v>179</v>
      </c>
      <c r="G164" s="70" t="s">
        <v>1948</v>
      </c>
      <c r="H164" s="70" t="s">
        <v>1949</v>
      </c>
      <c r="I164" s="148"/>
      <c r="J164" s="71">
        <v>8.1603866528822415</v>
      </c>
      <c r="K164" s="71">
        <v>3.2522149284804742</v>
      </c>
      <c r="L164" s="71">
        <v>13.53119177242171</v>
      </c>
      <c r="M164" s="71">
        <v>19.437342187005971</v>
      </c>
      <c r="N164" s="71">
        <v>27.692357694628779</v>
      </c>
      <c r="O164" s="71">
        <v>13.875112345829738</v>
      </c>
      <c r="P164" s="71">
        <v>13.068583137588467</v>
      </c>
      <c r="Q164" s="71">
        <v>0.99828811668145301</v>
      </c>
      <c r="R164" s="71">
        <v>0</v>
      </c>
      <c r="S164" s="71">
        <v>2.0834327492913709</v>
      </c>
      <c r="T164" s="72"/>
      <c r="U164" s="71">
        <v>512061</v>
      </c>
      <c r="V164" s="71">
        <v>767</v>
      </c>
      <c r="W164" s="71">
        <v>311</v>
      </c>
      <c r="X164" s="71">
        <v>3459</v>
      </c>
      <c r="Y164" s="71">
        <v>5016</v>
      </c>
      <c r="Z164" s="71">
        <v>7257</v>
      </c>
      <c r="AA164" s="71">
        <v>2626</v>
      </c>
      <c r="AB164" s="71">
        <v>13093</v>
      </c>
      <c r="AC164" s="71">
        <v>0</v>
      </c>
      <c r="AD164" s="71">
        <v>2.0834327492913709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1958</v>
      </c>
      <c r="B165" s="70">
        <v>95</v>
      </c>
      <c r="C165" s="70">
        <v>10</v>
      </c>
      <c r="D165" s="70">
        <v>6</v>
      </c>
      <c r="E165" s="70">
        <v>2013</v>
      </c>
      <c r="F165" s="70" t="s">
        <v>180</v>
      </c>
      <c r="G165" s="70" t="s">
        <v>1948</v>
      </c>
      <c r="H165" s="70" t="s">
        <v>1949</v>
      </c>
      <c r="I165" s="148"/>
      <c r="J165" s="71">
        <v>7.1856019997502658</v>
      </c>
      <c r="K165" s="71">
        <v>2.8013420223204211</v>
      </c>
      <c r="L165" s="71">
        <v>13.29779313791242</v>
      </c>
      <c r="M165" s="71">
        <v>19.34564483998459</v>
      </c>
      <c r="N165" s="71">
        <v>27.547814997586261</v>
      </c>
      <c r="O165" s="71">
        <v>13.256468005481905</v>
      </c>
      <c r="P165" s="71">
        <v>12.783136270991678</v>
      </c>
      <c r="Q165" s="71">
        <v>0.99540277339268302</v>
      </c>
      <c r="R165" s="71">
        <v>0</v>
      </c>
      <c r="S165" s="71">
        <v>2.3678781884740059</v>
      </c>
      <c r="T165" s="72"/>
      <c r="U165" s="71">
        <v>451118</v>
      </c>
      <c r="V165" s="71">
        <v>767</v>
      </c>
      <c r="W165" s="71">
        <v>311</v>
      </c>
      <c r="X165" s="71">
        <v>3459</v>
      </c>
      <c r="Y165" s="71">
        <v>4982</v>
      </c>
      <c r="Z165" s="71">
        <v>7243</v>
      </c>
      <c r="AA165" s="71">
        <v>2559</v>
      </c>
      <c r="AB165" s="71">
        <v>12868</v>
      </c>
      <c r="AC165" s="71">
        <v>0</v>
      </c>
      <c r="AD165" s="71">
        <v>2.3678781884740059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1959</v>
      </c>
      <c r="B166" s="70">
        <v>96</v>
      </c>
      <c r="C166" s="70">
        <v>11</v>
      </c>
      <c r="D166" s="70">
        <v>6</v>
      </c>
      <c r="E166" s="70">
        <v>2014</v>
      </c>
      <c r="F166" s="70" t="s">
        <v>181</v>
      </c>
      <c r="G166" s="70" t="s">
        <v>1948</v>
      </c>
      <c r="H166" s="70" t="s">
        <v>1949</v>
      </c>
      <c r="I166" s="148"/>
      <c r="J166" s="71">
        <v>7.6302706497644417</v>
      </c>
      <c r="K166" s="71">
        <v>3.0120213364013599</v>
      </c>
      <c r="L166" s="71">
        <v>5.0759529330166222</v>
      </c>
      <c r="M166" s="71">
        <v>16.747955117521691</v>
      </c>
      <c r="N166" s="71">
        <v>23.593521179631441</v>
      </c>
      <c r="O166" s="71">
        <v>12.539658790779832</v>
      </c>
      <c r="P166" s="71">
        <v>12.658770556744997</v>
      </c>
      <c r="Q166" s="71">
        <v>0.92890514218548303</v>
      </c>
      <c r="R166" s="71">
        <v>0</v>
      </c>
      <c r="S166" s="71">
        <v>1.9647653807619421</v>
      </c>
      <c r="T166" s="72"/>
      <c r="U166" s="71">
        <v>542300</v>
      </c>
      <c r="V166" s="71">
        <v>762</v>
      </c>
      <c r="W166" s="71">
        <v>162</v>
      </c>
      <c r="X166" s="71">
        <v>3094</v>
      </c>
      <c r="Y166" s="71">
        <v>4912</v>
      </c>
      <c r="Z166" s="71">
        <v>7216</v>
      </c>
      <c r="AA166" s="71">
        <v>2521</v>
      </c>
      <c r="AB166" s="71">
        <v>12516</v>
      </c>
      <c r="AC166" s="71">
        <v>0</v>
      </c>
      <c r="AD166" s="71">
        <v>1.9647653807619421</v>
      </c>
      <c r="AE166" s="72"/>
      <c r="AF166" s="71"/>
      <c r="AG166" s="71"/>
      <c r="AH166" s="71"/>
      <c r="AI166" s="71"/>
      <c r="AJ166" s="71"/>
      <c r="AK166" s="71"/>
      <c r="AL166" s="71"/>
      <c r="AM166" s="71"/>
      <c r="AN166" s="71"/>
      <c r="AO166" s="71"/>
      <c r="AP166" s="71"/>
      <c r="AQ166" s="72"/>
      <c r="AR166" s="71">
        <v>28</v>
      </c>
      <c r="AS166" s="71">
        <v>3</v>
      </c>
      <c r="AT166" s="71">
        <v>0</v>
      </c>
      <c r="AU166" s="71">
        <v>2</v>
      </c>
      <c r="AV166" s="71">
        <v>0</v>
      </c>
      <c r="AW166" s="71">
        <v>0</v>
      </c>
      <c r="AX166" s="71"/>
      <c r="AY166" s="72"/>
      <c r="AZ166" s="71">
        <v>112.6</v>
      </c>
      <c r="BA166" s="71">
        <v>45.2</v>
      </c>
      <c r="BB166" s="71">
        <v>0</v>
      </c>
      <c r="BC166" s="71">
        <v>28700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1960</v>
      </c>
      <c r="B167" s="70">
        <v>97</v>
      </c>
      <c r="C167" s="70">
        <v>12</v>
      </c>
      <c r="D167" s="70">
        <v>6</v>
      </c>
      <c r="E167" s="70">
        <v>2015</v>
      </c>
      <c r="F167" s="70" t="s">
        <v>182</v>
      </c>
      <c r="G167" s="70" t="s">
        <v>1948</v>
      </c>
      <c r="H167" s="70" t="s">
        <v>1949</v>
      </c>
      <c r="I167" s="148"/>
      <c r="J167" s="71">
        <v>6.8783064298962771</v>
      </c>
      <c r="K167" s="71">
        <v>3.0449438489181722</v>
      </c>
      <c r="L167" s="71">
        <v>5.3929139581258001</v>
      </c>
      <c r="M167" s="71">
        <v>14.0053188778475</v>
      </c>
      <c r="N167" s="71">
        <v>21.658564835591879</v>
      </c>
      <c r="O167" s="71">
        <v>12.239403249239023</v>
      </c>
      <c r="P167" s="71">
        <v>12.497911654347371</v>
      </c>
      <c r="Q167" s="71">
        <v>0.881802377027739</v>
      </c>
      <c r="R167" s="71">
        <v>0</v>
      </c>
      <c r="S167" s="71">
        <v>1.759105238281597</v>
      </c>
      <c r="T167" s="72"/>
      <c r="U167" s="71">
        <v>543586</v>
      </c>
      <c r="V167" s="71">
        <v>762</v>
      </c>
      <c r="W167" s="71">
        <v>162</v>
      </c>
      <c r="X167" s="71">
        <v>3094</v>
      </c>
      <c r="Y167" s="71">
        <v>4827</v>
      </c>
      <c r="Z167" s="71">
        <v>7111</v>
      </c>
      <c r="AA167" s="71">
        <v>2487</v>
      </c>
      <c r="AB167" s="71">
        <v>12137</v>
      </c>
      <c r="AC167" s="71">
        <v>0</v>
      </c>
      <c r="AD167" s="71">
        <v>1.759105238281597</v>
      </c>
      <c r="AE167" s="72"/>
      <c r="AF167" s="71">
        <v>5906066.9899926791</v>
      </c>
      <c r="AG167" s="71">
        <v>2051668.1731404851</v>
      </c>
      <c r="AH167" s="71">
        <v>1096674.018414519</v>
      </c>
      <c r="AI167" s="71">
        <v>18636572.534465522</v>
      </c>
      <c r="AJ167" s="71">
        <v>26462814.297342651</v>
      </c>
      <c r="AK167" s="71">
        <v>0</v>
      </c>
      <c r="AL167" s="71">
        <v>0</v>
      </c>
      <c r="AM167" s="71">
        <v>1663324.9371998671</v>
      </c>
      <c r="AN167" s="71">
        <v>0</v>
      </c>
      <c r="AO167" s="71">
        <v>0</v>
      </c>
      <c r="AP167" s="71">
        <v>55817120.950555719</v>
      </c>
      <c r="AQ167" s="72"/>
      <c r="AR167" s="71">
        <v>33</v>
      </c>
      <c r="AS167" s="71">
        <v>4</v>
      </c>
      <c r="AT167" s="71">
        <v>0</v>
      </c>
      <c r="AU167" s="71">
        <v>2</v>
      </c>
      <c r="AV167" s="71">
        <v>0</v>
      </c>
      <c r="AW167" s="71">
        <v>0</v>
      </c>
      <c r="AX167" s="71"/>
      <c r="AY167" s="72"/>
      <c r="AZ167" s="71">
        <v>139.9</v>
      </c>
      <c r="BA167" s="71">
        <v>55.4</v>
      </c>
      <c r="BB167" s="71">
        <v>0</v>
      </c>
      <c r="BC167" s="71">
        <v>28700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1961</v>
      </c>
      <c r="B168" s="70">
        <v>98</v>
      </c>
      <c r="C168" s="70">
        <v>13</v>
      </c>
      <c r="D168" s="70">
        <v>6</v>
      </c>
      <c r="E168" s="70">
        <v>2016</v>
      </c>
      <c r="F168" s="70" t="s">
        <v>155</v>
      </c>
      <c r="G168" s="70" t="s">
        <v>1948</v>
      </c>
      <c r="H168" s="70" t="s">
        <v>1949</v>
      </c>
      <c r="I168" s="148"/>
      <c r="J168" s="71">
        <v>6.6135151405567152</v>
      </c>
      <c r="K168" s="71">
        <v>2.5968444292137551</v>
      </c>
      <c r="L168" s="71">
        <v>6.9408875592839214</v>
      </c>
      <c r="M168" s="71">
        <v>13.621193057213278</v>
      </c>
      <c r="N168" s="71">
        <v>19.957104755480856</v>
      </c>
      <c r="O168" s="71">
        <v>11.930946866745616</v>
      </c>
      <c r="P168" s="71">
        <v>13.108831778095819</v>
      </c>
      <c r="Q168" s="71">
        <v>0.83218655214408821</v>
      </c>
      <c r="R168" s="71">
        <v>0</v>
      </c>
      <c r="S168" s="71">
        <v>1.9565764176478582</v>
      </c>
      <c r="T168" s="72"/>
      <c r="U168" s="71">
        <v>509766</v>
      </c>
      <c r="V168" s="71">
        <v>762</v>
      </c>
      <c r="W168" s="71">
        <v>162</v>
      </c>
      <c r="X168" s="71">
        <v>3094</v>
      </c>
      <c r="Y168" s="71">
        <v>4747</v>
      </c>
      <c r="Z168" s="71">
        <v>7017</v>
      </c>
      <c r="AA168" s="71">
        <v>2698</v>
      </c>
      <c r="AB168" s="71">
        <v>11782</v>
      </c>
      <c r="AC168" s="71">
        <v>0</v>
      </c>
      <c r="AD168" s="71">
        <v>1.9565764176478579</v>
      </c>
      <c r="AE168" s="72"/>
      <c r="AF168" s="71">
        <v>5711566.447734803</v>
      </c>
      <c r="AG168" s="71">
        <v>1673601.969990998</v>
      </c>
      <c r="AH168" s="71">
        <v>1093224.7725082419</v>
      </c>
      <c r="AI168" s="71">
        <v>19097694.694672029</v>
      </c>
      <c r="AJ168" s="71">
        <v>23447152.926279411</v>
      </c>
      <c r="AK168" s="71">
        <v>0</v>
      </c>
      <c r="AL168" s="71">
        <v>0</v>
      </c>
      <c r="AM168" s="71">
        <v>1615928.1193850359</v>
      </c>
      <c r="AN168" s="71">
        <v>0</v>
      </c>
      <c r="AO168" s="71">
        <v>0</v>
      </c>
      <c r="AP168" s="71">
        <v>52639168.930570513</v>
      </c>
      <c r="AQ168" s="72"/>
      <c r="AR168" s="71">
        <v>35</v>
      </c>
      <c r="AS168" s="71">
        <v>5</v>
      </c>
      <c r="AT168" s="71">
        <v>0</v>
      </c>
      <c r="AU168" s="71">
        <v>2</v>
      </c>
      <c r="AV168" s="71">
        <v>0</v>
      </c>
      <c r="AW168" s="71">
        <v>0</v>
      </c>
      <c r="AX168" s="71"/>
      <c r="AY168" s="72"/>
      <c r="AZ168" s="71">
        <v>151.80000000000001</v>
      </c>
      <c r="BA168" s="71">
        <v>77.400000000000006</v>
      </c>
      <c r="BB168" s="71">
        <v>0</v>
      </c>
      <c r="BC168" s="71">
        <v>28700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1962</v>
      </c>
      <c r="B169" s="70">
        <v>99</v>
      </c>
      <c r="C169" s="70">
        <v>14</v>
      </c>
      <c r="D169" s="70">
        <v>6</v>
      </c>
      <c r="E169" s="70">
        <v>2017</v>
      </c>
      <c r="F169" s="70" t="s">
        <v>156</v>
      </c>
      <c r="G169" s="70" t="s">
        <v>1948</v>
      </c>
      <c r="H169" s="70" t="s">
        <v>1949</v>
      </c>
      <c r="I169" s="148"/>
      <c r="J169" s="71">
        <v>6.2581555661555788</v>
      </c>
      <c r="K169" s="71">
        <v>2.6568245361679774</v>
      </c>
      <c r="L169" s="71">
        <v>6.2528916142743114</v>
      </c>
      <c r="M169" s="71">
        <v>13.124802117721167</v>
      </c>
      <c r="N169" s="71">
        <v>20.880219891933354</v>
      </c>
      <c r="O169" s="71">
        <v>11.640927063731098</v>
      </c>
      <c r="P169" s="71">
        <v>12.774738939165285</v>
      </c>
      <c r="Q169" s="71">
        <v>0.78281773901549501</v>
      </c>
      <c r="R169" s="71">
        <v>0</v>
      </c>
      <c r="S169" s="71">
        <v>1.9122584183470053</v>
      </c>
      <c r="T169" s="72"/>
      <c r="U169" s="71">
        <v>515118.99999999988</v>
      </c>
      <c r="V169" s="71">
        <v>762</v>
      </c>
      <c r="W169" s="71">
        <v>162</v>
      </c>
      <c r="X169" s="71">
        <v>3094</v>
      </c>
      <c r="Y169" s="71">
        <v>4686</v>
      </c>
      <c r="Z169" s="71">
        <v>6960</v>
      </c>
      <c r="AA169" s="71">
        <v>2646</v>
      </c>
      <c r="AB169" s="71">
        <v>11461</v>
      </c>
      <c r="AC169" s="71">
        <v>0</v>
      </c>
      <c r="AD169" s="71">
        <v>1.9122584183470051</v>
      </c>
      <c r="AE169" s="72"/>
      <c r="AF169" s="71">
        <v>5590911.0931619462</v>
      </c>
      <c r="AG169" s="71">
        <v>1905286.926726979</v>
      </c>
      <c r="AH169" s="71">
        <v>1323695.211360567</v>
      </c>
      <c r="AI169" s="71">
        <v>19632023.737757429</v>
      </c>
      <c r="AJ169" s="71">
        <v>24700804.532404661</v>
      </c>
      <c r="AK169" s="71">
        <v>0</v>
      </c>
      <c r="AL169" s="71">
        <v>0</v>
      </c>
      <c r="AM169" s="71">
        <v>1574361.8366125929</v>
      </c>
      <c r="AN169" s="71">
        <v>0</v>
      </c>
      <c r="AO169" s="71">
        <v>0</v>
      </c>
      <c r="AP169" s="71">
        <v>54727083.338024177</v>
      </c>
      <c r="AQ169" s="72"/>
      <c r="AR169" s="71">
        <v>38</v>
      </c>
      <c r="AS169" s="71">
        <v>5</v>
      </c>
      <c r="AT169" s="71">
        <v>0</v>
      </c>
      <c r="AU169" s="71">
        <v>2</v>
      </c>
      <c r="AV169" s="71">
        <v>0</v>
      </c>
      <c r="AW169" s="71">
        <v>0</v>
      </c>
      <c r="AX169" s="71"/>
      <c r="AY169" s="72"/>
      <c r="AZ169" s="71">
        <v>169.1</v>
      </c>
      <c r="BA169" s="71">
        <v>77.400000000000006</v>
      </c>
      <c r="BB169" s="71">
        <v>0</v>
      </c>
      <c r="BC169" s="71">
        <v>28700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1963</v>
      </c>
      <c r="B170" s="70">
        <v>100</v>
      </c>
      <c r="C170" s="70">
        <v>15</v>
      </c>
      <c r="D170" s="70">
        <v>6</v>
      </c>
      <c r="E170" s="70">
        <v>2018</v>
      </c>
      <c r="F170" s="70" t="s">
        <v>183</v>
      </c>
      <c r="G170" s="70" t="s">
        <v>1948</v>
      </c>
      <c r="H170" s="70" t="s">
        <v>1949</v>
      </c>
      <c r="I170" s="148"/>
      <c r="J170" s="71">
        <v>6.32008109222068</v>
      </c>
      <c r="K170" s="71">
        <v>2.4328038689176976</v>
      </c>
      <c r="L170" s="71">
        <v>5.8261130498607461</v>
      </c>
      <c r="M170" s="71">
        <v>12.807237180860698</v>
      </c>
      <c r="N170" s="71">
        <v>19.286389479024187</v>
      </c>
      <c r="O170" s="71">
        <v>11.23677249615684</v>
      </c>
      <c r="P170" s="71">
        <v>12.561538222561195</v>
      </c>
      <c r="Q170" s="71">
        <v>0.70225963385260703</v>
      </c>
      <c r="R170" s="71">
        <v>0</v>
      </c>
      <c r="S170" s="71">
        <v>2.1799325555095646</v>
      </c>
      <c r="T170" s="72"/>
      <c r="U170" s="71">
        <v>521547.99999999988</v>
      </c>
      <c r="V170" s="71">
        <v>762</v>
      </c>
      <c r="W170" s="71">
        <v>162</v>
      </c>
      <c r="X170" s="71">
        <v>3094</v>
      </c>
      <c r="Y170" s="71">
        <v>4620</v>
      </c>
      <c r="Z170" s="71">
        <v>6847</v>
      </c>
      <c r="AA170" s="71">
        <v>2628</v>
      </c>
      <c r="AB170" s="71">
        <v>11080</v>
      </c>
      <c r="AC170" s="71">
        <v>0</v>
      </c>
      <c r="AD170" s="71">
        <v>2.179932555509565</v>
      </c>
      <c r="AE170" s="72"/>
      <c r="AF170" s="71">
        <v>5638290.5812059073</v>
      </c>
      <c r="AG170" s="71">
        <v>1670812.6496303841</v>
      </c>
      <c r="AH170" s="71">
        <v>1251678.881838778</v>
      </c>
      <c r="AI170" s="71">
        <v>18563089.68506087</v>
      </c>
      <c r="AJ170" s="71">
        <v>23962997.826160301</v>
      </c>
      <c r="AK170" s="71">
        <v>0</v>
      </c>
      <c r="AL170" s="71">
        <v>0</v>
      </c>
      <c r="AM170" s="71">
        <v>1525174.3066850691</v>
      </c>
      <c r="AN170" s="71">
        <v>0</v>
      </c>
      <c r="AO170" s="71">
        <v>0</v>
      </c>
      <c r="AP170" s="71">
        <v>52612043.930581309</v>
      </c>
      <c r="AQ170" s="72"/>
      <c r="AR170" s="71">
        <v>38</v>
      </c>
      <c r="AS170" s="71">
        <v>5</v>
      </c>
      <c r="AT170" s="71">
        <v>0</v>
      </c>
      <c r="AU170" s="71">
        <v>2</v>
      </c>
      <c r="AV170" s="71">
        <v>0</v>
      </c>
      <c r="AW170" s="71">
        <v>0</v>
      </c>
      <c r="AX170" s="71"/>
      <c r="AY170" s="72"/>
      <c r="AZ170" s="71">
        <v>168.7</v>
      </c>
      <c r="BA170" s="71">
        <v>77</v>
      </c>
      <c r="BB170" s="71">
        <v>0</v>
      </c>
      <c r="BC170" s="71">
        <v>28700</v>
      </c>
      <c r="BD170" s="71">
        <v>0</v>
      </c>
      <c r="BE170" s="71">
        <v>0</v>
      </c>
      <c r="BF170" s="71"/>
      <c r="BG170" s="72"/>
      <c r="BH170" s="71">
        <v>0</v>
      </c>
      <c r="BI170" s="71">
        <v>0</v>
      </c>
      <c r="BJ170" s="71">
        <v>0</v>
      </c>
      <c r="BK170" s="71">
        <v>0</v>
      </c>
      <c r="BL170" s="71">
        <v>0</v>
      </c>
      <c r="BM170" s="71">
        <v>0</v>
      </c>
      <c r="BN170" s="72"/>
      <c r="BO170" s="71">
        <v>0</v>
      </c>
      <c r="BP170" s="71">
        <v>0</v>
      </c>
      <c r="BQ170" s="71">
        <v>0</v>
      </c>
      <c r="BR170" s="71">
        <v>0</v>
      </c>
      <c r="BS170" s="71">
        <v>0</v>
      </c>
      <c r="BT170" s="71">
        <v>0</v>
      </c>
      <c r="BU170"/>
      <c r="BV170" s="70">
        <v>0</v>
      </c>
      <c r="BW170" s="70">
        <v>0</v>
      </c>
      <c r="BX170" s="70">
        <v>0</v>
      </c>
      <c r="BY170" s="70">
        <v>0</v>
      </c>
      <c r="BZ170" s="70">
        <v>0</v>
      </c>
      <c r="CA170" s="70">
        <v>0</v>
      </c>
      <c r="CB170" s="70">
        <v>0</v>
      </c>
      <c r="CC170" s="70">
        <v>0</v>
      </c>
      <c r="CD170" s="70">
        <v>0</v>
      </c>
    </row>
    <row r="171" spans="1:82">
      <c r="A171" s="70" t="s">
        <v>1964</v>
      </c>
      <c r="B171" s="70">
        <v>101</v>
      </c>
      <c r="C171" s="70">
        <v>16</v>
      </c>
      <c r="D171" s="70">
        <v>6</v>
      </c>
      <c r="E171" s="70">
        <v>2019</v>
      </c>
      <c r="F171" s="70" t="s">
        <v>158</v>
      </c>
      <c r="G171" s="70" t="s">
        <v>1948</v>
      </c>
      <c r="H171" s="70" t="s">
        <v>1949</v>
      </c>
      <c r="I171" s="148"/>
      <c r="J171" s="71">
        <v>5.689157583408929</v>
      </c>
      <c r="K171" s="71">
        <v>2.7403246952967515</v>
      </c>
      <c r="L171" s="71">
        <v>5.8809032699125172</v>
      </c>
      <c r="M171" s="71">
        <v>12.993650232893662</v>
      </c>
      <c r="N171" s="71">
        <v>18.278051165562438</v>
      </c>
      <c r="O171" s="71">
        <v>10.762426137737164</v>
      </c>
      <c r="P171" s="71">
        <v>11.148884345529719</v>
      </c>
      <c r="Q171" s="71">
        <v>0.66153355351140497</v>
      </c>
      <c r="R171" s="71">
        <v>0</v>
      </c>
      <c r="S171" s="71">
        <v>1.9911493947554748</v>
      </c>
      <c r="T171" s="72"/>
      <c r="U171" s="71">
        <v>498905</v>
      </c>
      <c r="V171" s="71">
        <v>762</v>
      </c>
      <c r="W171" s="71">
        <v>162</v>
      </c>
      <c r="X171" s="71">
        <v>3094</v>
      </c>
      <c r="Y171" s="71">
        <v>4545</v>
      </c>
      <c r="Z171" s="71">
        <v>6738</v>
      </c>
      <c r="AA171" s="71">
        <v>2315</v>
      </c>
      <c r="AB171" s="71">
        <v>10720</v>
      </c>
      <c r="AC171" s="71">
        <v>0</v>
      </c>
      <c r="AD171" s="71">
        <v>1.991149394755475</v>
      </c>
      <c r="AE171" s="72"/>
      <c r="AF171" s="71">
        <v>4964419.7315034037</v>
      </c>
      <c r="AG171" s="71">
        <v>1628122.705983883</v>
      </c>
      <c r="AH171" s="71">
        <v>1323799.350018855</v>
      </c>
      <c r="AI171" s="71">
        <v>19170691.416850209</v>
      </c>
      <c r="AJ171" s="71">
        <v>22801217.289531618</v>
      </c>
      <c r="AK171" s="71">
        <v>0</v>
      </c>
      <c r="AL171" s="71">
        <v>0</v>
      </c>
      <c r="AM171" s="71">
        <v>1459983.2998832066</v>
      </c>
      <c r="AN171" s="71">
        <v>0</v>
      </c>
      <c r="AO171" s="71">
        <v>0</v>
      </c>
      <c r="AP171" s="71">
        <v>51348233.793771178</v>
      </c>
      <c r="AQ171" s="72"/>
      <c r="AR171" s="71">
        <v>38</v>
      </c>
      <c r="AS171" s="71">
        <v>5</v>
      </c>
      <c r="AT171" s="71">
        <v>0</v>
      </c>
      <c r="AU171" s="71">
        <v>2</v>
      </c>
      <c r="AV171" s="71">
        <v>0</v>
      </c>
      <c r="AW171" s="71">
        <v>0</v>
      </c>
      <c r="AX171" s="71"/>
      <c r="AY171" s="72"/>
      <c r="AZ171" s="71">
        <v>169.1</v>
      </c>
      <c r="BA171" s="71">
        <v>77.400000000000006</v>
      </c>
      <c r="BB171" s="71">
        <v>0</v>
      </c>
      <c r="BC171" s="71">
        <v>28700</v>
      </c>
      <c r="BD171" s="71">
        <v>0</v>
      </c>
      <c r="BE171" s="71">
        <v>0</v>
      </c>
      <c r="BF171" s="71"/>
      <c r="BG171" s="72"/>
      <c r="BH171" s="71">
        <v>0</v>
      </c>
      <c r="BI171" s="71">
        <v>0</v>
      </c>
      <c r="BJ171" s="71">
        <v>0</v>
      </c>
      <c r="BK171" s="71">
        <v>0</v>
      </c>
      <c r="BL171" s="71">
        <v>0</v>
      </c>
      <c r="BM171" s="71">
        <v>0</v>
      </c>
      <c r="BN171" s="72"/>
      <c r="BO171" s="71">
        <v>0</v>
      </c>
      <c r="BP171" s="71">
        <v>0</v>
      </c>
      <c r="BQ171" s="71">
        <v>0</v>
      </c>
      <c r="BR171" s="71">
        <v>0</v>
      </c>
      <c r="BS171" s="71">
        <v>0</v>
      </c>
      <c r="BT171" s="71">
        <v>0</v>
      </c>
      <c r="BU171"/>
      <c r="BV171" s="70">
        <v>0</v>
      </c>
      <c r="BW171" s="70">
        <v>0</v>
      </c>
      <c r="BX171" s="70">
        <v>0</v>
      </c>
      <c r="BY171" s="70">
        <v>0</v>
      </c>
      <c r="BZ171" s="70">
        <v>0</v>
      </c>
      <c r="CA171" s="70">
        <v>0</v>
      </c>
      <c r="CB171" s="70">
        <v>0</v>
      </c>
      <c r="CC171" s="70">
        <v>0</v>
      </c>
      <c r="CD171" s="70">
        <v>0</v>
      </c>
    </row>
    <row r="172" spans="1:82">
      <c r="A172" s="70" t="s">
        <v>1965</v>
      </c>
      <c r="B172" s="70">
        <v>102</v>
      </c>
      <c r="C172" s="70">
        <v>17</v>
      </c>
      <c r="D172" s="70">
        <v>6</v>
      </c>
      <c r="E172" s="70">
        <v>2020</v>
      </c>
      <c r="F172" s="70" t="s">
        <v>159</v>
      </c>
      <c r="G172" s="70" t="s">
        <v>1948</v>
      </c>
      <c r="H172" s="70" t="s">
        <v>1949</v>
      </c>
      <c r="I172" s="148"/>
      <c r="J172" s="71">
        <v>4.7618133406227772</v>
      </c>
      <c r="K172" s="71">
        <v>2.5917357079971555</v>
      </c>
      <c r="L172" s="71">
        <v>9.4126626241791183</v>
      </c>
      <c r="M172" s="71">
        <v>10.570076276924651</v>
      </c>
      <c r="N172" s="71">
        <v>16.857853482318614</v>
      </c>
      <c r="O172" s="71">
        <v>9.3244491409894792</v>
      </c>
      <c r="P172" s="71">
        <v>10.443861786798136</v>
      </c>
      <c r="Q172" s="71">
        <v>0.61112789802980405</v>
      </c>
      <c r="R172" s="71">
        <v>0</v>
      </c>
      <c r="S172" s="71">
        <v>1.4578010329885009</v>
      </c>
      <c r="T172" s="72"/>
      <c r="U172" s="71">
        <v>441669</v>
      </c>
      <c r="V172" s="71">
        <v>652</v>
      </c>
      <c r="W172" s="71">
        <v>274</v>
      </c>
      <c r="X172" s="71">
        <v>2847</v>
      </c>
      <c r="Y172" s="71">
        <v>4486</v>
      </c>
      <c r="Z172" s="71">
        <v>6663</v>
      </c>
      <c r="AA172" s="71">
        <v>2305</v>
      </c>
      <c r="AB172" s="71">
        <v>10365</v>
      </c>
      <c r="AC172" s="71">
        <v>0</v>
      </c>
      <c r="AD172" s="71">
        <v>1.4578010329885009</v>
      </c>
      <c r="AE172" s="72"/>
      <c r="AF172" s="71">
        <v>4266461.4696820192</v>
      </c>
      <c r="AG172" s="71">
        <v>1471780.1773618408</v>
      </c>
      <c r="AH172" s="71">
        <v>2175038.2107200725</v>
      </c>
      <c r="AI172" s="71">
        <v>16559821.158785155</v>
      </c>
      <c r="AJ172" s="71">
        <v>21958699.792224258</v>
      </c>
      <c r="AK172" s="71"/>
      <c r="AL172" s="71"/>
      <c r="AM172" s="71">
        <v>1352747.6575518465</v>
      </c>
      <c r="AN172" s="71"/>
      <c r="AO172" s="71"/>
      <c r="AP172" s="71">
        <v>47784548.466325194</v>
      </c>
      <c r="AQ172" s="72"/>
      <c r="AR172" s="71">
        <v>39</v>
      </c>
      <c r="AS172" s="71">
        <v>6</v>
      </c>
      <c r="AT172" s="71">
        <v>0</v>
      </c>
      <c r="AU172" s="71">
        <v>2</v>
      </c>
      <c r="AV172" s="71">
        <v>0</v>
      </c>
      <c r="AW172" s="71">
        <v>0</v>
      </c>
      <c r="AX172" s="71"/>
      <c r="AY172" s="72"/>
      <c r="AZ172" s="71">
        <v>172.8</v>
      </c>
      <c r="BA172" s="71">
        <v>126.9</v>
      </c>
      <c r="BB172" s="71">
        <v>0</v>
      </c>
      <c r="BC172" s="71">
        <v>28700</v>
      </c>
      <c r="BD172" s="71">
        <v>0</v>
      </c>
      <c r="BE172" s="71">
        <v>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1966</v>
      </c>
      <c r="B173" s="70">
        <v>102</v>
      </c>
      <c r="C173" s="70">
        <v>18</v>
      </c>
      <c r="D173" s="70">
        <v>6</v>
      </c>
      <c r="E173" s="70">
        <v>2021</v>
      </c>
      <c r="F173" s="70" t="s">
        <v>160</v>
      </c>
      <c r="G173" s="70" t="s">
        <v>1948</v>
      </c>
      <c r="H173" s="70" t="s">
        <v>1949</v>
      </c>
      <c r="I173" s="148"/>
      <c r="J173" s="71">
        <v>4.7582036774727756</v>
      </c>
      <c r="K173" s="71">
        <v>2.1262654823258833</v>
      </c>
      <c r="L173" s="71">
        <v>6.8561141619220294</v>
      </c>
      <c r="M173" s="71">
        <v>11.809626594674004</v>
      </c>
      <c r="N173" s="71">
        <v>15.287860445103906</v>
      </c>
      <c r="O173" s="71">
        <v>8.9050568918065878</v>
      </c>
      <c r="P173" s="71">
        <v>10.677909553941021</v>
      </c>
      <c r="Q173" s="71">
        <v>0.58912591364013001</v>
      </c>
      <c r="R173" s="71">
        <v>0</v>
      </c>
      <c r="S173" s="71">
        <v>1.9324326887640459</v>
      </c>
      <c r="T173" s="72"/>
      <c r="U173" s="71">
        <v>458533</v>
      </c>
      <c r="V173" s="71">
        <v>652</v>
      </c>
      <c r="W173" s="71">
        <v>274</v>
      </c>
      <c r="X173" s="71">
        <v>2847</v>
      </c>
      <c r="Y173" s="71">
        <v>4423</v>
      </c>
      <c r="Z173" s="71">
        <v>6552</v>
      </c>
      <c r="AA173" s="71">
        <v>2298</v>
      </c>
      <c r="AB173" s="71">
        <v>10090</v>
      </c>
      <c r="AC173" s="71">
        <v>0</v>
      </c>
      <c r="AD173" s="71">
        <v>1.9324326887640459</v>
      </c>
      <c r="AE173" s="72"/>
      <c r="AF173" s="71">
        <v>4125375.0109517542</v>
      </c>
      <c r="AG173" s="71">
        <v>1472366.0109173136</v>
      </c>
      <c r="AH173" s="71">
        <v>1483354.0476843326</v>
      </c>
      <c r="AI173" s="71">
        <v>18245681.395557221</v>
      </c>
      <c r="AJ173" s="71">
        <v>18517961.91806512</v>
      </c>
      <c r="AK173" s="71">
        <v>0</v>
      </c>
      <c r="AL173" s="71">
        <v>0</v>
      </c>
      <c r="AM173" s="71">
        <v>1324452.6279807314</v>
      </c>
      <c r="AN173" s="71">
        <v>0</v>
      </c>
      <c r="AO173" s="71">
        <v>0</v>
      </c>
      <c r="AP173" s="71">
        <v>45169191.011156477</v>
      </c>
      <c r="AQ173" s="72"/>
      <c r="AR173" s="71">
        <v>40</v>
      </c>
      <c r="AS173" s="71">
        <v>8</v>
      </c>
      <c r="AT173" s="71">
        <v>0</v>
      </c>
      <c r="AU173" s="71">
        <v>2</v>
      </c>
      <c r="AV173" s="71">
        <v>0</v>
      </c>
      <c r="AW173" s="71">
        <v>0</v>
      </c>
      <c r="AX173" s="71"/>
      <c r="AY173" s="72"/>
      <c r="AZ173" s="71">
        <v>178.3</v>
      </c>
      <c r="BA173" s="71">
        <v>198.4</v>
      </c>
      <c r="BB173" s="71">
        <v>0</v>
      </c>
      <c r="BC173" s="71">
        <v>28700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1967</v>
      </c>
      <c r="B174" s="70">
        <v>102</v>
      </c>
      <c r="C174" s="70">
        <v>19</v>
      </c>
      <c r="D174" s="70">
        <v>6</v>
      </c>
      <c r="E174" s="70">
        <v>2022</v>
      </c>
      <c r="F174" s="70" t="s">
        <v>161</v>
      </c>
      <c r="G174" s="70" t="s">
        <v>1948</v>
      </c>
      <c r="H174" s="70" t="s">
        <v>1949</v>
      </c>
      <c r="I174" s="148"/>
      <c r="J174" s="71">
        <v>4.1609884790879779</v>
      </c>
      <c r="K174" s="71">
        <v>2.1714768583188353</v>
      </c>
      <c r="L174" s="71">
        <v>6.8871617367765952</v>
      </c>
      <c r="M174" s="71">
        <v>11.058822275188991</v>
      </c>
      <c r="N174" s="71">
        <v>15.072850039406577</v>
      </c>
      <c r="O174" s="71">
        <v>9.1952971044575769</v>
      </c>
      <c r="P174" s="71">
        <v>10.426038434191499</v>
      </c>
      <c r="Q174" s="71">
        <v>0.57568818987677706</v>
      </c>
      <c r="R174" s="71">
        <v>0</v>
      </c>
      <c r="S174" s="71">
        <v>3.7455415341538241</v>
      </c>
      <c r="T174" s="72"/>
      <c r="U174" s="71">
        <v>445562</v>
      </c>
      <c r="V174" s="71">
        <v>652</v>
      </c>
      <c r="W174" s="71">
        <v>274</v>
      </c>
      <c r="X174" s="71">
        <v>2847</v>
      </c>
      <c r="Y174" s="71">
        <v>4352</v>
      </c>
      <c r="Z174" s="71">
        <v>6428</v>
      </c>
      <c r="AA174" s="71">
        <v>2278</v>
      </c>
      <c r="AB174" s="71">
        <v>9779</v>
      </c>
      <c r="AC174" s="71">
        <v>0</v>
      </c>
      <c r="AD174" s="71">
        <v>3.7455415341538241</v>
      </c>
      <c r="AE174" s="72"/>
      <c r="AF174" s="71">
        <v>3811757.2693289309</v>
      </c>
      <c r="AG174" s="71">
        <v>1442317.9904896829</v>
      </c>
      <c r="AH174" s="71">
        <v>1794904.5631612593</v>
      </c>
      <c r="AI174" s="71">
        <v>16820791.520110153</v>
      </c>
      <c r="AJ174" s="71">
        <v>20420240.29540715</v>
      </c>
      <c r="AK174" s="71">
        <v>0</v>
      </c>
      <c r="AL174" s="71">
        <v>0</v>
      </c>
      <c r="AM174" s="71">
        <v>1262735.812007183</v>
      </c>
      <c r="AN174" s="71">
        <v>0</v>
      </c>
      <c r="AO174" s="71">
        <v>0</v>
      </c>
      <c r="AP174" s="71">
        <v>45552747.450504355</v>
      </c>
      <c r="AQ174" s="72"/>
      <c r="AR174" s="71">
        <v>40</v>
      </c>
      <c r="AS174" s="71">
        <v>8</v>
      </c>
      <c r="AT174" s="71">
        <v>0</v>
      </c>
      <c r="AU174" s="71">
        <v>2</v>
      </c>
      <c r="AV174" s="71">
        <v>0</v>
      </c>
      <c r="AW174" s="71">
        <v>0</v>
      </c>
      <c r="AX174" s="71"/>
      <c r="AY174" s="72"/>
      <c r="AZ174" s="71">
        <v>178.3</v>
      </c>
      <c r="BA174" s="71">
        <v>198.4</v>
      </c>
      <c r="BB174" s="71">
        <v>0</v>
      </c>
      <c r="BC174" s="71">
        <v>28700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1968</v>
      </c>
      <c r="B175" s="70">
        <v>102</v>
      </c>
      <c r="C175" s="70">
        <v>20</v>
      </c>
      <c r="D175" s="70">
        <v>6</v>
      </c>
      <c r="E175" s="70">
        <v>2023</v>
      </c>
      <c r="F175" s="70" t="s">
        <v>1539</v>
      </c>
      <c r="G175" s="70" t="s">
        <v>1948</v>
      </c>
      <c r="H175" s="70" t="s">
        <v>1949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40</v>
      </c>
      <c r="AS175" s="71">
        <v>8</v>
      </c>
      <c r="AT175" s="71">
        <v>0</v>
      </c>
      <c r="AU175" s="71">
        <v>2</v>
      </c>
      <c r="AV175" s="71">
        <v>0</v>
      </c>
      <c r="AW175" s="71">
        <v>0</v>
      </c>
      <c r="AX175" s="71"/>
      <c r="AY175" s="72"/>
      <c r="AZ175" s="71">
        <v>178.3</v>
      </c>
      <c r="BA175" s="71">
        <v>198.4</v>
      </c>
      <c r="BB175" s="71">
        <v>0</v>
      </c>
      <c r="BC175" s="71">
        <v>28700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1969</v>
      </c>
      <c r="B176" s="70">
        <v>102</v>
      </c>
      <c r="C176" s="70">
        <v>21</v>
      </c>
      <c r="D176" s="70">
        <v>6</v>
      </c>
      <c r="E176" s="70">
        <v>2024</v>
      </c>
      <c r="F176" s="70" t="s">
        <v>1554</v>
      </c>
      <c r="G176" s="70" t="s">
        <v>1948</v>
      </c>
      <c r="H176" s="70" t="s">
        <v>1949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1970</v>
      </c>
      <c r="B177" s="70">
        <v>341</v>
      </c>
      <c r="C177" s="70">
        <v>1</v>
      </c>
      <c r="D177" s="70">
        <v>21</v>
      </c>
      <c r="E177" s="70">
        <v>1990</v>
      </c>
      <c r="F177" s="70" t="s">
        <v>787</v>
      </c>
      <c r="G177" s="70" t="s">
        <v>1971</v>
      </c>
      <c r="H177" s="70" t="s">
        <v>1972</v>
      </c>
      <c r="I177" s="148"/>
      <c r="J177" s="71">
        <v>150.88093872005939</v>
      </c>
      <c r="K177" s="71">
        <v>1.300648338605827</v>
      </c>
      <c r="L177" s="71">
        <v>1.0806733253342591</v>
      </c>
      <c r="M177" s="71">
        <v>6.1614256559076894</v>
      </c>
      <c r="N177" s="71">
        <v>4.677869858715499</v>
      </c>
      <c r="O177" s="71">
        <v>6.6834958544233176</v>
      </c>
      <c r="P177" s="71">
        <v>8.7846068727401505</v>
      </c>
      <c r="Q177" s="71">
        <v>0.46339728045591699</v>
      </c>
      <c r="R177" s="71">
        <v>0</v>
      </c>
      <c r="S177" s="71">
        <v>0.4766837038151755</v>
      </c>
      <c r="T177" s="72"/>
      <c r="U177" s="71">
        <v>3987713</v>
      </c>
      <c r="V177" s="71">
        <v>316</v>
      </c>
      <c r="W177" s="71">
        <v>10</v>
      </c>
      <c r="X177" s="71">
        <v>2211</v>
      </c>
      <c r="Y177" s="71">
        <v>2051</v>
      </c>
      <c r="Z177" s="71">
        <v>2749</v>
      </c>
      <c r="AA177" s="71">
        <v>2133</v>
      </c>
      <c r="AB177" s="71">
        <v>7524</v>
      </c>
      <c r="AC177" s="71">
        <v>0</v>
      </c>
      <c r="AD177" s="71">
        <v>0.4766837038151755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1973</v>
      </c>
      <c r="B178" s="70">
        <v>342</v>
      </c>
      <c r="C178" s="70">
        <v>2</v>
      </c>
      <c r="D178" s="70">
        <v>21</v>
      </c>
      <c r="E178" s="70">
        <v>2005</v>
      </c>
      <c r="F178" s="70" t="s">
        <v>789</v>
      </c>
      <c r="G178" s="1064" t="s">
        <v>1971</v>
      </c>
      <c r="H178" s="70" t="s">
        <v>1972</v>
      </c>
      <c r="I178" s="148"/>
      <c r="J178" s="71">
        <v>79.773497995024272</v>
      </c>
      <c r="K178" s="71">
        <v>0.73342532229797119</v>
      </c>
      <c r="L178" s="71">
        <v>0.3583311166314514</v>
      </c>
      <c r="M178" s="71">
        <v>21.498049880033239</v>
      </c>
      <c r="N178" s="71">
        <v>7.0881476469865419</v>
      </c>
      <c r="O178" s="71">
        <v>9.9965112103749423</v>
      </c>
      <c r="P178" s="71">
        <v>13.441617556975469</v>
      </c>
      <c r="Q178" s="71">
        <v>0.47084322098829101</v>
      </c>
      <c r="R178" s="71">
        <v>0</v>
      </c>
      <c r="S178" s="71">
        <v>0</v>
      </c>
      <c r="T178" s="72"/>
      <c r="U178" s="71">
        <v>3077160</v>
      </c>
      <c r="V178" s="71">
        <v>353</v>
      </c>
      <c r="W178" s="71">
        <v>5</v>
      </c>
      <c r="X178" s="71">
        <v>4769</v>
      </c>
      <c r="Y178" s="71">
        <v>2577</v>
      </c>
      <c r="Z178" s="71">
        <v>4758</v>
      </c>
      <c r="AA178" s="71">
        <v>2673</v>
      </c>
      <c r="AB178" s="71">
        <v>7992</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1974</v>
      </c>
      <c r="B179" s="70">
        <v>343</v>
      </c>
      <c r="C179" s="70">
        <v>3</v>
      </c>
      <c r="D179" s="70">
        <v>21</v>
      </c>
      <c r="E179" s="70">
        <v>2006</v>
      </c>
      <c r="F179" s="70" t="s">
        <v>790</v>
      </c>
      <c r="G179" s="1064" t="s">
        <v>1971</v>
      </c>
      <c r="H179" s="70" t="s">
        <v>1972</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1975</v>
      </c>
      <c r="B180" s="70">
        <v>344</v>
      </c>
      <c r="C180" s="70">
        <v>4</v>
      </c>
      <c r="D180" s="70">
        <v>21</v>
      </c>
      <c r="E180" s="70">
        <v>2007</v>
      </c>
      <c r="F180" s="70" t="s">
        <v>791</v>
      </c>
      <c r="G180" s="70" t="s">
        <v>1971</v>
      </c>
      <c r="H180" s="70" t="s">
        <v>1972</v>
      </c>
      <c r="I180" s="148"/>
      <c r="J180" s="71">
        <v>87.439122613582796</v>
      </c>
      <c r="K180" s="71">
        <v>0.77535343714399341</v>
      </c>
      <c r="L180" s="71">
        <v>0.92441503035045536</v>
      </c>
      <c r="M180" s="71">
        <v>19.572311188249952</v>
      </c>
      <c r="N180" s="71">
        <v>7.3371017078366787</v>
      </c>
      <c r="O180" s="71">
        <v>9.8041339789638648</v>
      </c>
      <c r="P180" s="71">
        <v>13.59350675445228</v>
      </c>
      <c r="Q180" s="71">
        <v>0.50472021841511205</v>
      </c>
      <c r="R180" s="71">
        <v>0</v>
      </c>
      <c r="S180" s="71">
        <v>0</v>
      </c>
      <c r="T180" s="72"/>
      <c r="U180" s="71">
        <v>3735658</v>
      </c>
      <c r="V180" s="71">
        <v>347</v>
      </c>
      <c r="W180" s="71">
        <v>13</v>
      </c>
      <c r="X180" s="71">
        <v>5172</v>
      </c>
      <c r="Y180" s="71">
        <v>2702</v>
      </c>
      <c r="Z180" s="71">
        <v>4851</v>
      </c>
      <c r="AA180" s="71">
        <v>2662</v>
      </c>
      <c r="AB180" s="71">
        <v>8114</v>
      </c>
      <c r="AC180" s="71">
        <v>0</v>
      </c>
      <c r="AD180" s="71">
        <v>0</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1976</v>
      </c>
      <c r="B181" s="70">
        <v>345</v>
      </c>
      <c r="C181" s="70">
        <v>5</v>
      </c>
      <c r="D181" s="70">
        <v>21</v>
      </c>
      <c r="E181" s="70">
        <v>2008</v>
      </c>
      <c r="F181" s="70" t="s">
        <v>792</v>
      </c>
      <c r="G181" s="70" t="s">
        <v>1971</v>
      </c>
      <c r="H181" s="70" t="s">
        <v>1972</v>
      </c>
      <c r="I181" s="148"/>
      <c r="J181" s="71">
        <v>86.073787477946752</v>
      </c>
      <c r="K181" s="71">
        <v>0.60556639089114161</v>
      </c>
      <c r="L181" s="71">
        <v>0.80266207781632004</v>
      </c>
      <c r="M181" s="71">
        <v>20.482260842200262</v>
      </c>
      <c r="N181" s="71">
        <v>7.0939257783920651</v>
      </c>
      <c r="O181" s="71">
        <v>9.6396111819000083</v>
      </c>
      <c r="P181" s="71">
        <v>13.50150471443974</v>
      </c>
      <c r="Q181" s="71">
        <v>0.50689528469338496</v>
      </c>
      <c r="R181" s="71">
        <v>0</v>
      </c>
      <c r="S181" s="71">
        <v>0</v>
      </c>
      <c r="T181" s="72"/>
      <c r="U181" s="71">
        <v>3798463</v>
      </c>
      <c r="V181" s="71">
        <v>347</v>
      </c>
      <c r="W181" s="71">
        <v>13</v>
      </c>
      <c r="X181" s="71">
        <v>5172</v>
      </c>
      <c r="Y181" s="71">
        <v>2791</v>
      </c>
      <c r="Z181" s="71">
        <v>4937</v>
      </c>
      <c r="AA181" s="71">
        <v>2647</v>
      </c>
      <c r="AB181" s="71">
        <v>8283</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1977</v>
      </c>
      <c r="B182" s="70">
        <v>346</v>
      </c>
      <c r="C182" s="70">
        <v>6</v>
      </c>
      <c r="D182" s="70">
        <v>21</v>
      </c>
      <c r="E182" s="70">
        <v>2009</v>
      </c>
      <c r="F182" s="70" t="s">
        <v>176</v>
      </c>
      <c r="G182" s="70" t="s">
        <v>1971</v>
      </c>
      <c r="H182" s="70" t="s">
        <v>1972</v>
      </c>
      <c r="I182" s="148"/>
      <c r="J182" s="71">
        <v>54.112869244341333</v>
      </c>
      <c r="K182" s="71">
        <v>0.47587395530227122</v>
      </c>
      <c r="L182" s="71">
        <v>0.72116934039292224</v>
      </c>
      <c r="M182" s="71">
        <v>22.386822666461239</v>
      </c>
      <c r="N182" s="71">
        <v>7.078379477940298</v>
      </c>
      <c r="O182" s="71">
        <v>10.08259889558483</v>
      </c>
      <c r="P182" s="71">
        <v>14.05079605205573</v>
      </c>
      <c r="Q182" s="71">
        <v>0.48934802604525401</v>
      </c>
      <c r="R182" s="71">
        <v>0</v>
      </c>
      <c r="S182" s="71">
        <v>0</v>
      </c>
      <c r="T182" s="72"/>
      <c r="U182" s="71">
        <v>2443812</v>
      </c>
      <c r="V182" s="71">
        <v>343</v>
      </c>
      <c r="W182" s="71">
        <v>17</v>
      </c>
      <c r="X182" s="71">
        <v>5961</v>
      </c>
      <c r="Y182" s="71">
        <v>2863</v>
      </c>
      <c r="Z182" s="71">
        <v>5097</v>
      </c>
      <c r="AA182" s="71">
        <v>2828</v>
      </c>
      <c r="AB182" s="71">
        <v>8394</v>
      </c>
      <c r="AC182" s="71">
        <v>0</v>
      </c>
      <c r="AD182" s="71">
        <v>0</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27.805</v>
      </c>
      <c r="BK182" s="71">
        <v>0</v>
      </c>
      <c r="BL182" s="71">
        <v>7.0410000000000004</v>
      </c>
      <c r="BM182" s="71">
        <v>0</v>
      </c>
      <c r="BN182" s="72"/>
      <c r="BO182" s="71">
        <v>0</v>
      </c>
      <c r="BP182" s="71">
        <v>0</v>
      </c>
      <c r="BQ182" s="71">
        <v>3</v>
      </c>
      <c r="BR182" s="71">
        <v>0</v>
      </c>
      <c r="BS182" s="71">
        <v>2</v>
      </c>
      <c r="BT182" s="71">
        <v>0</v>
      </c>
      <c r="BU182"/>
      <c r="BV182" s="70">
        <v>26.440999999999999</v>
      </c>
      <c r="BW182" s="70">
        <v>8.4049999999999994</v>
      </c>
      <c r="BX182" s="70">
        <v>0</v>
      </c>
      <c r="BY182" s="70">
        <v>0</v>
      </c>
      <c r="BZ182" s="70">
        <v>0</v>
      </c>
      <c r="CA182" s="70">
        <v>0</v>
      </c>
      <c r="CB182" s="70">
        <v>0</v>
      </c>
      <c r="CC182" s="70">
        <v>0</v>
      </c>
      <c r="CD182" s="70">
        <v>0</v>
      </c>
    </row>
    <row r="183" spans="1:82">
      <c r="A183" s="70" t="s">
        <v>1978</v>
      </c>
      <c r="B183" s="70">
        <v>347</v>
      </c>
      <c r="C183" s="70">
        <v>7</v>
      </c>
      <c r="D183" s="70">
        <v>21</v>
      </c>
      <c r="E183" s="70">
        <v>2010</v>
      </c>
      <c r="F183" s="70" t="s">
        <v>177</v>
      </c>
      <c r="G183" s="70" t="s">
        <v>1971</v>
      </c>
      <c r="H183" s="70" t="s">
        <v>1972</v>
      </c>
      <c r="I183" s="148"/>
      <c r="J183" s="71">
        <v>69.459355828266766</v>
      </c>
      <c r="K183" s="71">
        <v>0.53321904750700444</v>
      </c>
      <c r="L183" s="71">
        <v>0.68143540116243018</v>
      </c>
      <c r="M183" s="71">
        <v>23.547145176113641</v>
      </c>
      <c r="N183" s="71">
        <v>7.1892073645142878</v>
      </c>
      <c r="O183" s="71">
        <v>10.223018239217341</v>
      </c>
      <c r="P183" s="71">
        <v>14.502406882435251</v>
      </c>
      <c r="Q183" s="71">
        <v>0.50654523258984896</v>
      </c>
      <c r="R183" s="71">
        <v>0</v>
      </c>
      <c r="S183" s="71">
        <v>0</v>
      </c>
      <c r="T183" s="72"/>
      <c r="U183" s="71">
        <v>2895775</v>
      </c>
      <c r="V183" s="71">
        <v>343</v>
      </c>
      <c r="W183" s="71">
        <v>17</v>
      </c>
      <c r="X183" s="71">
        <v>5961</v>
      </c>
      <c r="Y183" s="71">
        <v>2868</v>
      </c>
      <c r="Z183" s="71">
        <v>5192</v>
      </c>
      <c r="AA183" s="71">
        <v>2846</v>
      </c>
      <c r="AB183" s="71">
        <v>8326</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35.723999999999997</v>
      </c>
      <c r="BK183" s="71">
        <v>0</v>
      </c>
      <c r="BL183" s="71">
        <v>3.9039999999999999</v>
      </c>
      <c r="BM183" s="71">
        <v>0</v>
      </c>
      <c r="BN183" s="72"/>
      <c r="BO183" s="71">
        <v>0</v>
      </c>
      <c r="BP183" s="71">
        <v>0</v>
      </c>
      <c r="BQ183" s="71">
        <v>3</v>
      </c>
      <c r="BR183" s="71">
        <v>0</v>
      </c>
      <c r="BS183" s="71">
        <v>2</v>
      </c>
      <c r="BT183" s="71">
        <v>0</v>
      </c>
      <c r="BU183"/>
      <c r="BV183" s="70">
        <v>29.945</v>
      </c>
      <c r="BW183" s="70">
        <v>9.6829999999999998</v>
      </c>
      <c r="BX183" s="70">
        <v>0</v>
      </c>
      <c r="BY183" s="70">
        <v>0</v>
      </c>
      <c r="BZ183" s="70">
        <v>0</v>
      </c>
      <c r="CA183" s="70">
        <v>0</v>
      </c>
      <c r="CB183" s="70">
        <v>0</v>
      </c>
      <c r="CC183" s="70">
        <v>0</v>
      </c>
      <c r="CD183" s="70">
        <v>0</v>
      </c>
    </row>
    <row r="184" spans="1:82">
      <c r="A184" s="70" t="s">
        <v>1979</v>
      </c>
      <c r="B184" s="70">
        <v>348</v>
      </c>
      <c r="C184" s="70">
        <v>8</v>
      </c>
      <c r="D184" s="70">
        <v>21</v>
      </c>
      <c r="E184" s="70">
        <v>2011</v>
      </c>
      <c r="F184" s="70" t="s">
        <v>178</v>
      </c>
      <c r="G184" s="70" t="s">
        <v>1971</v>
      </c>
      <c r="H184" s="70" t="s">
        <v>1972</v>
      </c>
      <c r="I184" s="148"/>
      <c r="J184" s="71">
        <v>75.161591067918295</v>
      </c>
      <c r="K184" s="71">
        <v>0.86436019747412962</v>
      </c>
      <c r="L184" s="71">
        <v>0.76631690480379899</v>
      </c>
      <c r="M184" s="71">
        <v>28.494672035652659</v>
      </c>
      <c r="N184" s="71">
        <v>8.7903213231845907</v>
      </c>
      <c r="O184" s="71">
        <v>10.308204609981541</v>
      </c>
      <c r="P184" s="71">
        <v>14.142692215756133</v>
      </c>
      <c r="Q184" s="71">
        <v>0.58169749951041605</v>
      </c>
      <c r="R184" s="71">
        <v>0</v>
      </c>
      <c r="S184" s="71">
        <v>0</v>
      </c>
      <c r="T184" s="72"/>
      <c r="U184" s="71">
        <v>2958876</v>
      </c>
      <c r="V184" s="71">
        <v>343</v>
      </c>
      <c r="W184" s="71">
        <v>17</v>
      </c>
      <c r="X184" s="71">
        <v>5961</v>
      </c>
      <c r="Y184" s="71">
        <v>2874</v>
      </c>
      <c r="Z184" s="71">
        <v>5349</v>
      </c>
      <c r="AA184" s="71">
        <v>2858</v>
      </c>
      <c r="AB184" s="71">
        <v>8289</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37.372999999999998</v>
      </c>
      <c r="BK184" s="71">
        <v>0</v>
      </c>
      <c r="BL184" s="71">
        <v>2.19</v>
      </c>
      <c r="BM184" s="71">
        <v>0</v>
      </c>
      <c r="BN184" s="72"/>
      <c r="BO184" s="71">
        <v>0</v>
      </c>
      <c r="BP184" s="71">
        <v>0</v>
      </c>
      <c r="BQ184" s="71">
        <v>3</v>
      </c>
      <c r="BR184" s="71">
        <v>0</v>
      </c>
      <c r="BS184" s="71">
        <v>1</v>
      </c>
      <c r="BT184" s="71">
        <v>0</v>
      </c>
      <c r="BU184"/>
      <c r="BV184" s="70">
        <v>30.152999999999999</v>
      </c>
      <c r="BW184" s="70">
        <v>9.41</v>
      </c>
      <c r="BX184" s="70">
        <v>0</v>
      </c>
      <c r="BY184" s="70">
        <v>0</v>
      </c>
      <c r="BZ184" s="70">
        <v>0</v>
      </c>
      <c r="CA184" s="70">
        <v>0</v>
      </c>
      <c r="CB184" s="70">
        <v>0</v>
      </c>
      <c r="CC184" s="70">
        <v>0</v>
      </c>
      <c r="CD184" s="70">
        <v>0</v>
      </c>
    </row>
    <row r="185" spans="1:82">
      <c r="A185" s="70" t="s">
        <v>1980</v>
      </c>
      <c r="B185" s="70">
        <v>349</v>
      </c>
      <c r="C185" s="70">
        <v>9</v>
      </c>
      <c r="D185" s="70">
        <v>21</v>
      </c>
      <c r="E185" s="70">
        <v>2012</v>
      </c>
      <c r="F185" s="70" t="s">
        <v>179</v>
      </c>
      <c r="G185" s="70" t="s">
        <v>1971</v>
      </c>
      <c r="H185" s="70" t="s">
        <v>1972</v>
      </c>
      <c r="I185" s="148"/>
      <c r="J185" s="71">
        <v>85.217404231219803</v>
      </c>
      <c r="K185" s="71">
        <v>0.80744257949564835</v>
      </c>
      <c r="L185" s="71">
        <v>0.78436687966716168</v>
      </c>
      <c r="M185" s="71">
        <v>31.611712257173469</v>
      </c>
      <c r="N185" s="71">
        <v>10.24510320880629</v>
      </c>
      <c r="O185" s="71">
        <v>10.221351881053574</v>
      </c>
      <c r="P185" s="71">
        <v>14.506824008404562</v>
      </c>
      <c r="Q185" s="71">
        <v>0.63444248215889198</v>
      </c>
      <c r="R185" s="71">
        <v>0</v>
      </c>
      <c r="S185" s="71">
        <v>0</v>
      </c>
      <c r="T185" s="72"/>
      <c r="U185" s="71">
        <v>3227262</v>
      </c>
      <c r="V185" s="71">
        <v>343</v>
      </c>
      <c r="W185" s="71">
        <v>17</v>
      </c>
      <c r="X185" s="71">
        <v>5961</v>
      </c>
      <c r="Y185" s="71">
        <v>2898</v>
      </c>
      <c r="Z185" s="71">
        <v>5346</v>
      </c>
      <c r="AA185" s="71">
        <v>2915</v>
      </c>
      <c r="AB185" s="71">
        <v>8321</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40.688000000000002</v>
      </c>
      <c r="BK185" s="71">
        <v>0</v>
      </c>
      <c r="BL185" s="71">
        <v>6.1639999999999997</v>
      </c>
      <c r="BM185" s="71">
        <v>0</v>
      </c>
      <c r="BN185" s="72"/>
      <c r="BO185" s="71">
        <v>0</v>
      </c>
      <c r="BP185" s="71">
        <v>0</v>
      </c>
      <c r="BQ185" s="71">
        <v>3</v>
      </c>
      <c r="BR185" s="71">
        <v>0</v>
      </c>
      <c r="BS185" s="71">
        <v>2</v>
      </c>
      <c r="BT185" s="71">
        <v>0</v>
      </c>
      <c r="BU185"/>
      <c r="BV185" s="70">
        <v>37.231999999999999</v>
      </c>
      <c r="BW185" s="70">
        <v>9.6199999999999992</v>
      </c>
      <c r="BX185" s="70">
        <v>0</v>
      </c>
      <c r="BY185" s="70">
        <v>0</v>
      </c>
      <c r="BZ185" s="70">
        <v>0</v>
      </c>
      <c r="CA185" s="70">
        <v>0</v>
      </c>
      <c r="CB185" s="70">
        <v>0</v>
      </c>
      <c r="CC185" s="70">
        <v>0</v>
      </c>
      <c r="CD185" s="70">
        <v>0</v>
      </c>
    </row>
    <row r="186" spans="1:82">
      <c r="A186" s="70" t="s">
        <v>1981</v>
      </c>
      <c r="B186" s="70">
        <v>350</v>
      </c>
      <c r="C186" s="70">
        <v>10</v>
      </c>
      <c r="D186" s="70">
        <v>21</v>
      </c>
      <c r="E186" s="70">
        <v>2013</v>
      </c>
      <c r="F186" s="70" t="s">
        <v>180</v>
      </c>
      <c r="G186" s="70" t="s">
        <v>1971</v>
      </c>
      <c r="H186" s="70" t="s">
        <v>1972</v>
      </c>
      <c r="I186" s="148"/>
      <c r="J186" s="71">
        <v>93.178886030876996</v>
      </c>
      <c r="K186" s="71">
        <v>0.67245881009542829</v>
      </c>
      <c r="L186" s="71">
        <v>0.7537702870283236</v>
      </c>
      <c r="M186" s="71">
        <v>31.3191912951151</v>
      </c>
      <c r="N186" s="71">
        <v>9.8843249790725558</v>
      </c>
      <c r="O186" s="71">
        <v>10.088313081073625</v>
      </c>
      <c r="P186" s="71">
        <v>14.871198389504585</v>
      </c>
      <c r="Q186" s="71">
        <v>0.64630013768230199</v>
      </c>
      <c r="R186" s="71">
        <v>0</v>
      </c>
      <c r="S186" s="71">
        <v>0</v>
      </c>
      <c r="T186" s="72"/>
      <c r="U186" s="71">
        <v>3544449</v>
      </c>
      <c r="V186" s="71">
        <v>343</v>
      </c>
      <c r="W186" s="71">
        <v>17</v>
      </c>
      <c r="X186" s="71">
        <v>5961</v>
      </c>
      <c r="Y186" s="71">
        <v>2934</v>
      </c>
      <c r="Z186" s="71">
        <v>5512</v>
      </c>
      <c r="AA186" s="71">
        <v>2977</v>
      </c>
      <c r="AB186" s="71">
        <v>8355</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45.779000000000003</v>
      </c>
      <c r="BK186" s="71">
        <v>0</v>
      </c>
      <c r="BL186" s="71">
        <v>7.7130000000000001</v>
      </c>
      <c r="BM186" s="71">
        <v>0</v>
      </c>
      <c r="BN186" s="72"/>
      <c r="BO186" s="71">
        <v>0</v>
      </c>
      <c r="BP186" s="71">
        <v>0</v>
      </c>
      <c r="BQ186" s="71">
        <v>3</v>
      </c>
      <c r="BR186" s="71">
        <v>0</v>
      </c>
      <c r="BS186" s="71">
        <v>2</v>
      </c>
      <c r="BT186" s="71">
        <v>0</v>
      </c>
      <c r="BU186"/>
      <c r="BV186" s="70">
        <v>43.68</v>
      </c>
      <c r="BW186" s="70">
        <v>9.8119999999999994</v>
      </c>
      <c r="BX186" s="70">
        <v>0</v>
      </c>
      <c r="BY186" s="70">
        <v>0</v>
      </c>
      <c r="BZ186" s="70">
        <v>0</v>
      </c>
      <c r="CA186" s="70">
        <v>0</v>
      </c>
      <c r="CB186" s="70">
        <v>0</v>
      </c>
      <c r="CC186" s="70">
        <v>0</v>
      </c>
      <c r="CD186" s="70">
        <v>0</v>
      </c>
    </row>
    <row r="187" spans="1:82">
      <c r="A187" s="70" t="s">
        <v>1982</v>
      </c>
      <c r="B187" s="70">
        <v>351</v>
      </c>
      <c r="C187" s="70">
        <v>11</v>
      </c>
      <c r="D187" s="70">
        <v>21</v>
      </c>
      <c r="E187" s="70">
        <v>2014</v>
      </c>
      <c r="F187" s="70" t="s">
        <v>181</v>
      </c>
      <c r="G187" s="70" t="s">
        <v>1971</v>
      </c>
      <c r="H187" s="70" t="s">
        <v>1972</v>
      </c>
      <c r="I187" s="148"/>
      <c r="J187" s="71">
        <v>110.29946090238251</v>
      </c>
      <c r="K187" s="71">
        <v>0.69532775523617074</v>
      </c>
      <c r="L187" s="71">
        <v>0.95880006028889853</v>
      </c>
      <c r="M187" s="71">
        <v>32.409250874027073</v>
      </c>
      <c r="N187" s="71">
        <v>8.7928662597656491</v>
      </c>
      <c r="O187" s="71">
        <v>9.5559290036721585</v>
      </c>
      <c r="P187" s="71">
        <v>14.878198000648721</v>
      </c>
      <c r="Q187" s="71">
        <v>0.61927009479032202</v>
      </c>
      <c r="R187" s="71">
        <v>0</v>
      </c>
      <c r="S187" s="71">
        <v>0</v>
      </c>
      <c r="T187" s="72"/>
      <c r="U187" s="71">
        <v>4280231</v>
      </c>
      <c r="V187" s="71">
        <v>272</v>
      </c>
      <c r="W187" s="71">
        <v>22</v>
      </c>
      <c r="X187" s="71">
        <v>6306</v>
      </c>
      <c r="Y187" s="71">
        <v>2985</v>
      </c>
      <c r="Z187" s="71">
        <v>5499</v>
      </c>
      <c r="AA187" s="71">
        <v>2963</v>
      </c>
      <c r="AB187" s="71">
        <v>8344</v>
      </c>
      <c r="AC187" s="71">
        <v>0</v>
      </c>
      <c r="AD187" s="71">
        <v>0</v>
      </c>
      <c r="AE187" s="72"/>
      <c r="AF187" s="71"/>
      <c r="AG187" s="71"/>
      <c r="AH187" s="71"/>
      <c r="AI187" s="71"/>
      <c r="AJ187" s="71"/>
      <c r="AK187" s="71"/>
      <c r="AL187" s="71"/>
      <c r="AM187" s="71"/>
      <c r="AN187" s="71"/>
      <c r="AO187" s="71"/>
      <c r="AP187" s="71"/>
      <c r="AQ187" s="72"/>
      <c r="AR187" s="71">
        <v>267</v>
      </c>
      <c r="AS187" s="71">
        <v>33</v>
      </c>
      <c r="AT187" s="71">
        <v>0</v>
      </c>
      <c r="AU187" s="71">
        <v>0</v>
      </c>
      <c r="AV187" s="71">
        <v>0</v>
      </c>
      <c r="AW187" s="71">
        <v>0</v>
      </c>
      <c r="AX187" s="71"/>
      <c r="AY187" s="72"/>
      <c r="AZ187" s="71">
        <v>1150.9000000000001</v>
      </c>
      <c r="BA187" s="71">
        <v>4934.6000000000004</v>
      </c>
      <c r="BB187" s="71">
        <v>0</v>
      </c>
      <c r="BC187" s="71">
        <v>0</v>
      </c>
      <c r="BD187" s="71">
        <v>0</v>
      </c>
      <c r="BE187" s="71">
        <v>0</v>
      </c>
      <c r="BF187" s="71"/>
      <c r="BG187" s="72"/>
      <c r="BH187" s="71">
        <v>0</v>
      </c>
      <c r="BI187" s="71">
        <v>0</v>
      </c>
      <c r="BJ187" s="71">
        <v>37.697000000000003</v>
      </c>
      <c r="BK187" s="71">
        <v>0</v>
      </c>
      <c r="BL187" s="71">
        <v>7.15</v>
      </c>
      <c r="BM187" s="71">
        <v>0</v>
      </c>
      <c r="BN187" s="72"/>
      <c r="BO187" s="71">
        <v>0</v>
      </c>
      <c r="BP187" s="71">
        <v>0</v>
      </c>
      <c r="BQ187" s="71">
        <v>3</v>
      </c>
      <c r="BR187" s="71">
        <v>0</v>
      </c>
      <c r="BS187" s="71">
        <v>2</v>
      </c>
      <c r="BT187" s="71">
        <v>0</v>
      </c>
      <c r="BU187"/>
      <c r="BV187" s="70">
        <v>44.847000000000001</v>
      </c>
      <c r="BW187" s="70">
        <v>0</v>
      </c>
      <c r="BX187" s="70">
        <v>0</v>
      </c>
      <c r="BY187" s="70">
        <v>0</v>
      </c>
      <c r="BZ187" s="70">
        <v>0</v>
      </c>
      <c r="CA187" s="70">
        <v>0</v>
      </c>
      <c r="CB187" s="70">
        <v>0</v>
      </c>
      <c r="CC187" s="70">
        <v>0</v>
      </c>
      <c r="CD187" s="70">
        <v>0</v>
      </c>
    </row>
    <row r="188" spans="1:82">
      <c r="A188" s="70" t="s">
        <v>1983</v>
      </c>
      <c r="B188" s="70">
        <v>352</v>
      </c>
      <c r="C188" s="70">
        <v>12</v>
      </c>
      <c r="D188" s="70">
        <v>21</v>
      </c>
      <c r="E188" s="70">
        <v>2015</v>
      </c>
      <c r="F188" s="70" t="s">
        <v>182</v>
      </c>
      <c r="G188" s="70" t="s">
        <v>1971</v>
      </c>
      <c r="H188" s="70" t="s">
        <v>1972</v>
      </c>
      <c r="I188" s="148"/>
      <c r="J188" s="71">
        <v>109.7151876349958</v>
      </c>
      <c r="K188" s="71">
        <v>0.62432314444068693</v>
      </c>
      <c r="L188" s="71">
        <v>0.95901831431476325</v>
      </c>
      <c r="M188" s="71">
        <v>31.01618757473457</v>
      </c>
      <c r="N188" s="71">
        <v>7.9843525411677989</v>
      </c>
      <c r="O188" s="71">
        <v>9.8555509780822188</v>
      </c>
      <c r="P188" s="71">
        <v>15.317102823663365</v>
      </c>
      <c r="Q188" s="71">
        <v>0.60811451723837595</v>
      </c>
      <c r="R188" s="71">
        <v>0</v>
      </c>
      <c r="S188" s="71">
        <v>0</v>
      </c>
      <c r="T188" s="72"/>
      <c r="U188" s="71">
        <v>4860035</v>
      </c>
      <c r="V188" s="71">
        <v>272</v>
      </c>
      <c r="W188" s="71">
        <v>22</v>
      </c>
      <c r="X188" s="71">
        <v>6306</v>
      </c>
      <c r="Y188" s="71">
        <v>3058</v>
      </c>
      <c r="Z188" s="71">
        <v>5726</v>
      </c>
      <c r="AA188" s="71">
        <v>3048</v>
      </c>
      <c r="AB188" s="71">
        <v>8370</v>
      </c>
      <c r="AC188" s="71">
        <v>0</v>
      </c>
      <c r="AD188" s="71">
        <v>0</v>
      </c>
      <c r="AE188" s="72"/>
      <c r="AF188" s="71">
        <v>55765519.883143321</v>
      </c>
      <c r="AG188" s="71">
        <v>500701.44388588821</v>
      </c>
      <c r="AH188" s="71">
        <v>180128.66238296209</v>
      </c>
      <c r="AI188" s="71">
        <v>38980647.427263863</v>
      </c>
      <c r="AJ188" s="71">
        <v>12745303.088303979</v>
      </c>
      <c r="AK188" s="71">
        <v>0</v>
      </c>
      <c r="AL188" s="71">
        <v>0</v>
      </c>
      <c r="AM188" s="71">
        <v>1147073.389170544</v>
      </c>
      <c r="AN188" s="71">
        <v>0</v>
      </c>
      <c r="AO188" s="71">
        <v>0</v>
      </c>
      <c r="AP188" s="71">
        <v>109319373.89415057</v>
      </c>
      <c r="AQ188" s="72"/>
      <c r="AR188" s="71">
        <v>287</v>
      </c>
      <c r="AS188" s="71">
        <v>45</v>
      </c>
      <c r="AT188" s="71">
        <v>0</v>
      </c>
      <c r="AU188" s="71">
        <v>0</v>
      </c>
      <c r="AV188" s="71">
        <v>0</v>
      </c>
      <c r="AW188" s="71">
        <v>0</v>
      </c>
      <c r="AX188" s="71"/>
      <c r="AY188" s="72"/>
      <c r="AZ188" s="71">
        <v>1252.8</v>
      </c>
      <c r="BA188" s="71">
        <v>5586.8</v>
      </c>
      <c r="BB188" s="71">
        <v>0</v>
      </c>
      <c r="BC188" s="71">
        <v>0</v>
      </c>
      <c r="BD188" s="71">
        <v>0</v>
      </c>
      <c r="BE188" s="71">
        <v>0</v>
      </c>
      <c r="BF188" s="71"/>
      <c r="BG188" s="72"/>
      <c r="BH188" s="71">
        <v>0</v>
      </c>
      <c r="BI188" s="71">
        <v>0</v>
      </c>
      <c r="BJ188" s="71">
        <v>29.994</v>
      </c>
      <c r="BK188" s="71">
        <v>0</v>
      </c>
      <c r="BL188" s="71">
        <v>7.3360000000000003</v>
      </c>
      <c r="BM188" s="71">
        <v>0</v>
      </c>
      <c r="BN188" s="72"/>
      <c r="BO188" s="71">
        <v>0</v>
      </c>
      <c r="BP188" s="71">
        <v>0</v>
      </c>
      <c r="BQ188" s="71">
        <v>3</v>
      </c>
      <c r="BR188" s="71">
        <v>0</v>
      </c>
      <c r="BS188" s="71">
        <v>2</v>
      </c>
      <c r="BT188" s="71">
        <v>0</v>
      </c>
      <c r="BU188"/>
      <c r="BV188" s="70">
        <v>37.33</v>
      </c>
      <c r="BW188" s="70">
        <v>0</v>
      </c>
      <c r="BX188" s="70">
        <v>0</v>
      </c>
      <c r="BY188" s="70">
        <v>0</v>
      </c>
      <c r="BZ188" s="70">
        <v>0</v>
      </c>
      <c r="CA188" s="70">
        <v>0</v>
      </c>
      <c r="CB188" s="70">
        <v>0</v>
      </c>
      <c r="CC188" s="70">
        <v>0</v>
      </c>
      <c r="CD188" s="70">
        <v>0</v>
      </c>
    </row>
    <row r="189" spans="1:82">
      <c r="A189" s="70" t="s">
        <v>1984</v>
      </c>
      <c r="B189" s="70">
        <v>353</v>
      </c>
      <c r="C189" s="70">
        <v>13</v>
      </c>
      <c r="D189" s="70">
        <v>21</v>
      </c>
      <c r="E189" s="70">
        <v>2016</v>
      </c>
      <c r="F189" s="70" t="s">
        <v>155</v>
      </c>
      <c r="G189" s="70" t="s">
        <v>1971</v>
      </c>
      <c r="H189" s="70" t="s">
        <v>1972</v>
      </c>
      <c r="I189" s="148"/>
      <c r="J189" s="71">
        <v>97.615068604514491</v>
      </c>
      <c r="K189" s="71">
        <v>0.60729071974648263</v>
      </c>
      <c r="L189" s="71">
        <v>0.90535622284113282</v>
      </c>
      <c r="M189" s="71">
        <v>25.223151940009569</v>
      </c>
      <c r="N189" s="71">
        <v>8.3158965103460663</v>
      </c>
      <c r="O189" s="71">
        <v>9.8412883660714865</v>
      </c>
      <c r="P189" s="71">
        <v>15.654802071543637</v>
      </c>
      <c r="Q189" s="71">
        <v>0.60722354343767837</v>
      </c>
      <c r="R189" s="71">
        <v>0</v>
      </c>
      <c r="S189" s="71">
        <v>0</v>
      </c>
      <c r="T189" s="72"/>
      <c r="U189" s="71">
        <v>4573607</v>
      </c>
      <c r="V189" s="71">
        <v>272</v>
      </c>
      <c r="W189" s="71">
        <v>22</v>
      </c>
      <c r="X189" s="71">
        <v>6306</v>
      </c>
      <c r="Y189" s="71">
        <v>3203</v>
      </c>
      <c r="Z189" s="71">
        <v>5788</v>
      </c>
      <c r="AA189" s="71">
        <v>3222</v>
      </c>
      <c r="AB189" s="71">
        <v>8597</v>
      </c>
      <c r="AC189" s="71">
        <v>0</v>
      </c>
      <c r="AD189" s="71">
        <v>0</v>
      </c>
      <c r="AE189" s="72"/>
      <c r="AF189" s="71">
        <v>51128526.397004053</v>
      </c>
      <c r="AG189" s="71">
        <v>504528.92091345519</v>
      </c>
      <c r="AH189" s="71">
        <v>133598.96428412391</v>
      </c>
      <c r="AI189" s="71">
        <v>40529459.977335103</v>
      </c>
      <c r="AJ189" s="71">
        <v>13916522.253398011</v>
      </c>
      <c r="AK189" s="71">
        <v>0</v>
      </c>
      <c r="AL189" s="71">
        <v>0</v>
      </c>
      <c r="AM189" s="71">
        <v>1179098.119364552</v>
      </c>
      <c r="AN189" s="71">
        <v>0</v>
      </c>
      <c r="AO189" s="71">
        <v>0</v>
      </c>
      <c r="AP189" s="71">
        <v>107391734.6322993</v>
      </c>
      <c r="AQ189" s="72"/>
      <c r="AR189" s="71">
        <v>332</v>
      </c>
      <c r="AS189" s="71">
        <v>51</v>
      </c>
      <c r="AT189" s="71">
        <v>0</v>
      </c>
      <c r="AU189" s="71">
        <v>0</v>
      </c>
      <c r="AV189" s="71">
        <v>0</v>
      </c>
      <c r="AW189" s="71">
        <v>0</v>
      </c>
      <c r="AX189" s="71"/>
      <c r="AY189" s="72"/>
      <c r="AZ189" s="71">
        <v>1509.2</v>
      </c>
      <c r="BA189" s="71">
        <v>5656.2</v>
      </c>
      <c r="BB189" s="71">
        <v>0</v>
      </c>
      <c r="BC189" s="71">
        <v>0</v>
      </c>
      <c r="BD189" s="71">
        <v>0</v>
      </c>
      <c r="BE189" s="71">
        <v>0</v>
      </c>
      <c r="BF189" s="71"/>
      <c r="BG189" s="72"/>
      <c r="BH189" s="71">
        <v>0</v>
      </c>
      <c r="BI189" s="71">
        <v>0</v>
      </c>
      <c r="BJ189" s="71">
        <v>30.06</v>
      </c>
      <c r="BK189" s="71">
        <v>0</v>
      </c>
      <c r="BL189" s="71">
        <v>9.74</v>
      </c>
      <c r="BM189" s="71">
        <v>0</v>
      </c>
      <c r="BN189" s="72"/>
      <c r="BO189" s="71">
        <v>0</v>
      </c>
      <c r="BP189" s="71">
        <v>0</v>
      </c>
      <c r="BQ189" s="71">
        <v>3</v>
      </c>
      <c r="BR189" s="71">
        <v>0</v>
      </c>
      <c r="BS189" s="71">
        <v>3</v>
      </c>
      <c r="BT189" s="71">
        <v>0</v>
      </c>
      <c r="BU189"/>
      <c r="BV189" s="70">
        <v>36.49</v>
      </c>
      <c r="BW189" s="70">
        <v>0</v>
      </c>
      <c r="BX189" s="70">
        <v>0</v>
      </c>
      <c r="BY189" s="70">
        <v>3.31</v>
      </c>
      <c r="BZ189" s="70">
        <v>0</v>
      </c>
      <c r="CA189" s="70">
        <v>0</v>
      </c>
      <c r="CB189" s="70">
        <v>0</v>
      </c>
      <c r="CC189" s="70">
        <v>0</v>
      </c>
      <c r="CD189" s="70">
        <v>0</v>
      </c>
    </row>
    <row r="190" spans="1:82">
      <c r="A190" s="70" t="s">
        <v>1985</v>
      </c>
      <c r="B190" s="70">
        <v>354</v>
      </c>
      <c r="C190" s="70">
        <v>14</v>
      </c>
      <c r="D190" s="70">
        <v>21</v>
      </c>
      <c r="E190" s="70">
        <v>2017</v>
      </c>
      <c r="F190" s="70" t="s">
        <v>156</v>
      </c>
      <c r="G190" s="70" t="s">
        <v>1971</v>
      </c>
      <c r="H190" s="70" t="s">
        <v>1972</v>
      </c>
      <c r="I190" s="148"/>
      <c r="J190" s="71">
        <v>99.46868734185415</v>
      </c>
      <c r="K190" s="71">
        <v>0.62394530861820729</v>
      </c>
      <c r="L190" s="71">
        <v>0.89804487597209015</v>
      </c>
      <c r="M190" s="71">
        <v>23.484391445338602</v>
      </c>
      <c r="N190" s="71">
        <v>8.0715192889782799</v>
      </c>
      <c r="O190" s="71">
        <v>9.6840470831900927</v>
      </c>
      <c r="P190" s="71">
        <v>16.313621646046673</v>
      </c>
      <c r="Q190" s="71">
        <v>0.59908335999519302</v>
      </c>
      <c r="R190" s="71">
        <v>0</v>
      </c>
      <c r="S190" s="71">
        <v>0</v>
      </c>
      <c r="T190" s="72"/>
      <c r="U190" s="71">
        <v>5012357</v>
      </c>
      <c r="V190" s="71">
        <v>272</v>
      </c>
      <c r="W190" s="71">
        <v>22</v>
      </c>
      <c r="X190" s="71">
        <v>6306</v>
      </c>
      <c r="Y190" s="71">
        <v>3359</v>
      </c>
      <c r="Z190" s="71">
        <v>5790</v>
      </c>
      <c r="AA190" s="71">
        <v>3379</v>
      </c>
      <c r="AB190" s="71">
        <v>8771</v>
      </c>
      <c r="AC190" s="71">
        <v>0</v>
      </c>
      <c r="AD190" s="71">
        <v>0</v>
      </c>
      <c r="AE190" s="72"/>
      <c r="AF190" s="71">
        <v>53361426.389647514</v>
      </c>
      <c r="AG190" s="71">
        <v>510756.07042561087</v>
      </c>
      <c r="AH190" s="71">
        <v>179278.07076419549</v>
      </c>
      <c r="AI190" s="71">
        <v>38508891.740798637</v>
      </c>
      <c r="AJ190" s="71">
        <v>14883316.55756291</v>
      </c>
      <c r="AK190" s="71">
        <v>0</v>
      </c>
      <c r="AL190" s="71">
        <v>0</v>
      </c>
      <c r="AM190" s="71">
        <v>1204844.923560689</v>
      </c>
      <c r="AN190" s="71">
        <v>0</v>
      </c>
      <c r="AO190" s="71">
        <v>0</v>
      </c>
      <c r="AP190" s="71">
        <v>108648513.75275956</v>
      </c>
      <c r="AQ190" s="72"/>
      <c r="AR190" s="71">
        <v>364</v>
      </c>
      <c r="AS190" s="71">
        <v>63</v>
      </c>
      <c r="AT190" s="71">
        <v>0</v>
      </c>
      <c r="AU190" s="71">
        <v>0</v>
      </c>
      <c r="AV190" s="71">
        <v>0</v>
      </c>
      <c r="AW190" s="71">
        <v>0</v>
      </c>
      <c r="AX190" s="71"/>
      <c r="AY190" s="72"/>
      <c r="AZ190" s="71">
        <v>1687.5</v>
      </c>
      <c r="BA190" s="71">
        <v>5868.4</v>
      </c>
      <c r="BB190" s="71">
        <v>0</v>
      </c>
      <c r="BC190" s="71">
        <v>0</v>
      </c>
      <c r="BD190" s="71">
        <v>0</v>
      </c>
      <c r="BE190" s="71">
        <v>0</v>
      </c>
      <c r="BF190" s="71"/>
      <c r="BG190" s="72"/>
      <c r="BH190" s="71">
        <v>0</v>
      </c>
      <c r="BI190" s="71">
        <v>0</v>
      </c>
      <c r="BJ190" s="71">
        <v>32.322000000000003</v>
      </c>
      <c r="BK190" s="71">
        <v>0</v>
      </c>
      <c r="BL190" s="71">
        <v>9.2420000000000009</v>
      </c>
      <c r="BM190" s="71">
        <v>0</v>
      </c>
      <c r="BN190" s="72"/>
      <c r="BO190" s="71">
        <v>0</v>
      </c>
      <c r="BP190" s="71">
        <v>0</v>
      </c>
      <c r="BQ190" s="71">
        <v>4</v>
      </c>
      <c r="BR190" s="71">
        <v>0</v>
      </c>
      <c r="BS190" s="71">
        <v>3</v>
      </c>
      <c r="BT190" s="71">
        <v>0</v>
      </c>
      <c r="BU190"/>
      <c r="BV190" s="70">
        <v>38.051000000000002</v>
      </c>
      <c r="BW190" s="70">
        <v>0</v>
      </c>
      <c r="BX190" s="70">
        <v>0</v>
      </c>
      <c r="BY190" s="70">
        <v>3.5129999999999999</v>
      </c>
      <c r="BZ190" s="70">
        <v>0</v>
      </c>
      <c r="CA190" s="70">
        <v>0</v>
      </c>
      <c r="CB190" s="70">
        <v>0</v>
      </c>
      <c r="CC190" s="70">
        <v>0</v>
      </c>
      <c r="CD190" s="70">
        <v>0</v>
      </c>
    </row>
    <row r="191" spans="1:82">
      <c r="A191" s="70" t="s">
        <v>1986</v>
      </c>
      <c r="B191" s="70">
        <v>355</v>
      </c>
      <c r="C191" s="70">
        <v>15</v>
      </c>
      <c r="D191" s="70">
        <v>21</v>
      </c>
      <c r="E191" s="70">
        <v>2018</v>
      </c>
      <c r="F191" s="70" t="s">
        <v>183</v>
      </c>
      <c r="G191" s="70" t="s">
        <v>1971</v>
      </c>
      <c r="H191" s="70" t="s">
        <v>1972</v>
      </c>
      <c r="I191" s="148"/>
      <c r="J191" s="71">
        <v>112.04553135812291</v>
      </c>
      <c r="K191" s="71">
        <v>0.52654711265959553</v>
      </c>
      <c r="L191" s="71">
        <v>0.81103573043197186</v>
      </c>
      <c r="M191" s="71">
        <v>21.426912707873253</v>
      </c>
      <c r="N191" s="71">
        <v>5.810443027571619</v>
      </c>
      <c r="O191" s="71">
        <v>9.8073539414390627</v>
      </c>
      <c r="P191" s="71">
        <v>16.108213017515688</v>
      </c>
      <c r="Q191" s="71">
        <v>0.56960354958784998</v>
      </c>
      <c r="R191" s="71">
        <v>0</v>
      </c>
      <c r="S191" s="71">
        <v>0</v>
      </c>
      <c r="T191" s="72"/>
      <c r="U191" s="71">
        <v>6230817</v>
      </c>
      <c r="V191" s="71">
        <v>272</v>
      </c>
      <c r="W191" s="71">
        <v>22</v>
      </c>
      <c r="X191" s="71">
        <v>6306</v>
      </c>
      <c r="Y191" s="71">
        <v>3498</v>
      </c>
      <c r="Z191" s="71">
        <v>5976</v>
      </c>
      <c r="AA191" s="71">
        <v>3370</v>
      </c>
      <c r="AB191" s="71">
        <v>8987</v>
      </c>
      <c r="AC191" s="71">
        <v>0</v>
      </c>
      <c r="AD191" s="71">
        <v>0</v>
      </c>
      <c r="AE191" s="72"/>
      <c r="AF191" s="71">
        <v>60870950.672171779</v>
      </c>
      <c r="AG191" s="71">
        <v>462040.26716253138</v>
      </c>
      <c r="AH191" s="71">
        <v>170267.629676032</v>
      </c>
      <c r="AI191" s="71">
        <v>36986643.075833291</v>
      </c>
      <c r="AJ191" s="71">
        <v>13021981.215156481</v>
      </c>
      <c r="AK191" s="71">
        <v>0</v>
      </c>
      <c r="AL191" s="71">
        <v>0</v>
      </c>
      <c r="AM191" s="71">
        <v>1237070.531965588</v>
      </c>
      <c r="AN191" s="71">
        <v>0</v>
      </c>
      <c r="AO191" s="71">
        <v>0</v>
      </c>
      <c r="AP191" s="71">
        <v>112748953.3919657</v>
      </c>
      <c r="AQ191" s="72"/>
      <c r="AR191" s="71">
        <v>394</v>
      </c>
      <c r="AS191" s="71">
        <v>65</v>
      </c>
      <c r="AT191" s="71">
        <v>0</v>
      </c>
      <c r="AU191" s="71">
        <v>0</v>
      </c>
      <c r="AV191" s="71">
        <v>0</v>
      </c>
      <c r="AW191" s="71">
        <v>0</v>
      </c>
      <c r="AX191" s="71"/>
      <c r="AY191" s="72"/>
      <c r="AZ191" s="71">
        <v>1858.58</v>
      </c>
      <c r="BA191" s="71">
        <v>5928</v>
      </c>
      <c r="BB191" s="71">
        <v>0</v>
      </c>
      <c r="BC191" s="71">
        <v>0</v>
      </c>
      <c r="BD191" s="71">
        <v>0</v>
      </c>
      <c r="BE191" s="71">
        <v>0</v>
      </c>
      <c r="BF191" s="71"/>
      <c r="BG191" s="72"/>
      <c r="BH191" s="71">
        <v>0</v>
      </c>
      <c r="BI191" s="71">
        <v>0</v>
      </c>
      <c r="BJ191" s="71">
        <v>34.512</v>
      </c>
      <c r="BK191" s="71">
        <v>0</v>
      </c>
      <c r="BL191" s="71">
        <v>6.1449999999999996</v>
      </c>
      <c r="BM191" s="71">
        <v>0</v>
      </c>
      <c r="BN191" s="72"/>
      <c r="BO191" s="71">
        <v>0</v>
      </c>
      <c r="BP191" s="71">
        <v>0</v>
      </c>
      <c r="BQ191" s="71">
        <v>5</v>
      </c>
      <c r="BR191" s="71">
        <v>0</v>
      </c>
      <c r="BS191" s="71">
        <v>2</v>
      </c>
      <c r="BT191" s="71">
        <v>0</v>
      </c>
      <c r="BU191"/>
      <c r="BV191" s="70">
        <v>40.656999999999996</v>
      </c>
      <c r="BW191" s="70">
        <v>0</v>
      </c>
      <c r="BX191" s="70">
        <v>0</v>
      </c>
      <c r="BY191" s="70">
        <v>0</v>
      </c>
      <c r="BZ191" s="70">
        <v>0</v>
      </c>
      <c r="CA191" s="70">
        <v>0</v>
      </c>
      <c r="CB191" s="70">
        <v>0</v>
      </c>
      <c r="CC191" s="70">
        <v>0</v>
      </c>
      <c r="CD191" s="70">
        <v>0</v>
      </c>
    </row>
    <row r="192" spans="1:82">
      <c r="A192" s="70" t="s">
        <v>1987</v>
      </c>
      <c r="B192" s="70">
        <v>356</v>
      </c>
      <c r="C192" s="70">
        <v>16</v>
      </c>
      <c r="D192" s="70">
        <v>21</v>
      </c>
      <c r="E192" s="70">
        <v>2019</v>
      </c>
      <c r="F192" s="70" t="s">
        <v>158</v>
      </c>
      <c r="G192" s="70" t="s">
        <v>1971</v>
      </c>
      <c r="H192" s="70" t="s">
        <v>1972</v>
      </c>
      <c r="I192" s="148"/>
      <c r="J192" s="71">
        <v>115.91279415167865</v>
      </c>
      <c r="K192" s="71">
        <v>0.50031478186011957</v>
      </c>
      <c r="L192" s="71">
        <v>0.82476051349446822</v>
      </c>
      <c r="M192" s="71">
        <v>22.501558767441384</v>
      </c>
      <c r="N192" s="71">
        <v>5.8641200311340365</v>
      </c>
      <c r="O192" s="71">
        <v>9.5277340325915976</v>
      </c>
      <c r="P192" s="71">
        <v>16.412698855103798</v>
      </c>
      <c r="Q192" s="71">
        <v>0.55958827082475904</v>
      </c>
      <c r="R192" s="71">
        <v>0</v>
      </c>
      <c r="S192" s="71">
        <v>0</v>
      </c>
      <c r="T192" s="72"/>
      <c r="U192" s="71">
        <v>6432378</v>
      </c>
      <c r="V192" s="71">
        <v>272</v>
      </c>
      <c r="W192" s="71">
        <v>22</v>
      </c>
      <c r="X192" s="71">
        <v>6306</v>
      </c>
      <c r="Y192" s="71">
        <v>3597</v>
      </c>
      <c r="Z192" s="71">
        <v>5965</v>
      </c>
      <c r="AA192" s="71">
        <v>3408</v>
      </c>
      <c r="AB192" s="71">
        <v>9068</v>
      </c>
      <c r="AC192" s="71">
        <v>0</v>
      </c>
      <c r="AD192" s="71">
        <v>0</v>
      </c>
      <c r="AE192" s="72"/>
      <c r="AF192" s="71">
        <v>64321018.498285107</v>
      </c>
      <c r="AG192" s="71">
        <v>447772.55736132571</v>
      </c>
      <c r="AH192" s="71">
        <v>180942.1195950789</v>
      </c>
      <c r="AI192" s="71">
        <v>37815815.552354947</v>
      </c>
      <c r="AJ192" s="71">
        <v>12079888.70644955</v>
      </c>
      <c r="AK192" s="71">
        <v>0</v>
      </c>
      <c r="AL192" s="71">
        <v>0</v>
      </c>
      <c r="AM192" s="71">
        <v>1234993.3361325483</v>
      </c>
      <c r="AN192" s="71">
        <v>0</v>
      </c>
      <c r="AO192" s="71">
        <v>0</v>
      </c>
      <c r="AP192" s="71">
        <v>116080430.77017856</v>
      </c>
      <c r="AQ192" s="72"/>
      <c r="AR192" s="71">
        <v>428</v>
      </c>
      <c r="AS192" s="71">
        <v>67</v>
      </c>
      <c r="AT192" s="71">
        <v>0</v>
      </c>
      <c r="AU192" s="71">
        <v>0</v>
      </c>
      <c r="AV192" s="71">
        <v>0</v>
      </c>
      <c r="AW192" s="71">
        <v>0</v>
      </c>
      <c r="AX192" s="71"/>
      <c r="AY192" s="72"/>
      <c r="AZ192" s="71">
        <v>2045.43</v>
      </c>
      <c r="BA192" s="71">
        <v>5949.3</v>
      </c>
      <c r="BB192" s="71">
        <v>0</v>
      </c>
      <c r="BC192" s="71">
        <v>0</v>
      </c>
      <c r="BD192" s="71">
        <v>0</v>
      </c>
      <c r="BE192" s="71">
        <v>0</v>
      </c>
      <c r="BF192" s="71"/>
      <c r="BG192" s="72"/>
      <c r="BH192" s="71">
        <v>0</v>
      </c>
      <c r="BI192" s="71">
        <v>0</v>
      </c>
      <c r="BJ192" s="71">
        <v>29.532</v>
      </c>
      <c r="BK192" s="71">
        <v>0</v>
      </c>
      <c r="BL192" s="71">
        <v>4.8209999999999997</v>
      </c>
      <c r="BM192" s="71">
        <v>0</v>
      </c>
      <c r="BN192" s="72"/>
      <c r="BO192" s="71">
        <v>0</v>
      </c>
      <c r="BP192" s="71">
        <v>0</v>
      </c>
      <c r="BQ192" s="71">
        <v>4</v>
      </c>
      <c r="BR192" s="71">
        <v>0</v>
      </c>
      <c r="BS192" s="71">
        <v>2</v>
      </c>
      <c r="BT192" s="71">
        <v>0</v>
      </c>
      <c r="BU192"/>
      <c r="BV192" s="70">
        <v>23.419</v>
      </c>
      <c r="BW192" s="70">
        <v>10.933999999999999</v>
      </c>
      <c r="BX192" s="70">
        <v>0</v>
      </c>
      <c r="BY192" s="70">
        <v>0</v>
      </c>
      <c r="BZ192" s="70">
        <v>0</v>
      </c>
      <c r="CA192" s="70">
        <v>0</v>
      </c>
      <c r="CB192" s="70">
        <v>0</v>
      </c>
      <c r="CC192" s="70">
        <v>0</v>
      </c>
      <c r="CD192" s="70">
        <v>0</v>
      </c>
    </row>
    <row r="193" spans="1:82">
      <c r="A193" s="70" t="s">
        <v>1988</v>
      </c>
      <c r="B193" s="70">
        <v>357</v>
      </c>
      <c r="C193" s="70">
        <v>17</v>
      </c>
      <c r="D193" s="70">
        <v>21</v>
      </c>
      <c r="E193" s="70">
        <v>2020</v>
      </c>
      <c r="F193" s="70" t="s">
        <v>159</v>
      </c>
      <c r="G193" s="70" t="s">
        <v>1971</v>
      </c>
      <c r="H193" s="70" t="s">
        <v>1972</v>
      </c>
      <c r="I193" s="148"/>
      <c r="J193" s="71">
        <v>122.0343329600544</v>
      </c>
      <c r="K193" s="71">
        <v>0.52483603271188695</v>
      </c>
      <c r="L193" s="71">
        <v>0.22680558054985525</v>
      </c>
      <c r="M193" s="71">
        <v>21.216113373089762</v>
      </c>
      <c r="N193" s="71">
        <v>6.94392191120909</v>
      </c>
      <c r="O193" s="71">
        <v>8.4595970369625402</v>
      </c>
      <c r="P193" s="71">
        <v>15.740553512944349</v>
      </c>
      <c r="Q193" s="71">
        <v>0.54131840152548305</v>
      </c>
      <c r="R193" s="71">
        <v>0</v>
      </c>
      <c r="S193" s="71">
        <v>0</v>
      </c>
      <c r="T193" s="72"/>
      <c r="U193" s="71">
        <v>6889026</v>
      </c>
      <c r="V193" s="71">
        <v>282</v>
      </c>
      <c r="W193" s="71">
        <v>8</v>
      </c>
      <c r="X193" s="71">
        <v>6261</v>
      </c>
      <c r="Y193" s="71">
        <v>3672</v>
      </c>
      <c r="Z193" s="71">
        <v>6045</v>
      </c>
      <c r="AA193" s="71">
        <v>3474</v>
      </c>
      <c r="AB193" s="71">
        <v>9181</v>
      </c>
      <c r="AC193" s="71">
        <v>0</v>
      </c>
      <c r="AD193" s="71">
        <v>0</v>
      </c>
      <c r="AE193" s="72"/>
      <c r="AF193" s="71">
        <v>70048569.152800888</v>
      </c>
      <c r="AG193" s="71">
        <v>423803.88735674822</v>
      </c>
      <c r="AH193" s="71">
        <v>51610.167480991724</v>
      </c>
      <c r="AI193" s="71">
        <v>35331764.000206262</v>
      </c>
      <c r="AJ193" s="71">
        <v>14493409.87869277</v>
      </c>
      <c r="AK193" s="71"/>
      <c r="AL193" s="71"/>
      <c r="AM193" s="71">
        <v>1198222.503037482</v>
      </c>
      <c r="AN193" s="71"/>
      <c r="AO193" s="71"/>
      <c r="AP193" s="71">
        <v>121547379.58957514</v>
      </c>
      <c r="AQ193" s="72"/>
      <c r="AR193" s="71">
        <v>456</v>
      </c>
      <c r="AS193" s="71">
        <v>68</v>
      </c>
      <c r="AT193" s="71">
        <v>0</v>
      </c>
      <c r="AU193" s="71">
        <v>0</v>
      </c>
      <c r="AV193" s="71">
        <v>0</v>
      </c>
      <c r="AW193" s="71">
        <v>0</v>
      </c>
      <c r="AX193" s="71"/>
      <c r="AY193" s="72"/>
      <c r="AZ193" s="71">
        <v>2212.23</v>
      </c>
      <c r="BA193" s="71">
        <v>5960.3000000000038</v>
      </c>
      <c r="BB193" s="71">
        <v>0</v>
      </c>
      <c r="BC193" s="71">
        <v>0</v>
      </c>
      <c r="BD193" s="71">
        <v>0</v>
      </c>
      <c r="BE193" s="71">
        <v>0</v>
      </c>
      <c r="BF193" s="71"/>
      <c r="BG193" s="72"/>
      <c r="BH193" s="71">
        <v>0</v>
      </c>
      <c r="BI193" s="71">
        <v>0</v>
      </c>
      <c r="BJ193" s="71">
        <v>40.078000000000003</v>
      </c>
      <c r="BK193" s="71">
        <v>0</v>
      </c>
      <c r="BL193" s="71">
        <v>5.8449999999999998</v>
      </c>
      <c r="BM193" s="71">
        <v>0</v>
      </c>
      <c r="BN193" s="72"/>
      <c r="BO193" s="71">
        <v>0</v>
      </c>
      <c r="BP193" s="71">
        <v>0</v>
      </c>
      <c r="BQ193" s="71">
        <v>5</v>
      </c>
      <c r="BR193" s="71">
        <v>0</v>
      </c>
      <c r="BS193" s="71">
        <v>2</v>
      </c>
      <c r="BT193" s="71">
        <v>0</v>
      </c>
      <c r="BU193"/>
      <c r="BV193" s="70">
        <v>35.56</v>
      </c>
      <c r="BW193" s="70">
        <v>10.363</v>
      </c>
      <c r="BX193" s="70">
        <v>0</v>
      </c>
      <c r="BY193" s="70">
        <v>0</v>
      </c>
      <c r="BZ193" s="70">
        <v>0</v>
      </c>
      <c r="CA193" s="70">
        <v>0</v>
      </c>
      <c r="CB193" s="70">
        <v>0</v>
      </c>
      <c r="CC193" s="70">
        <v>0</v>
      </c>
      <c r="CD193" s="70">
        <v>0</v>
      </c>
    </row>
    <row r="194" spans="1:82">
      <c r="A194" s="70" t="s">
        <v>1989</v>
      </c>
      <c r="B194" s="70">
        <v>357</v>
      </c>
      <c r="C194" s="70">
        <v>18</v>
      </c>
      <c r="D194" s="70">
        <v>21</v>
      </c>
      <c r="E194" s="70">
        <v>2021</v>
      </c>
      <c r="F194" s="70" t="s">
        <v>160</v>
      </c>
      <c r="G194" s="70" t="s">
        <v>1971</v>
      </c>
      <c r="H194" s="70" t="s">
        <v>1972</v>
      </c>
      <c r="I194" s="148"/>
      <c r="J194" s="71">
        <v>95.465505834623031</v>
      </c>
      <c r="K194" s="71">
        <v>0.56726816176811168</v>
      </c>
      <c r="L194" s="71">
        <v>0.20608938782756483</v>
      </c>
      <c r="M194" s="71">
        <v>19.522754713216241</v>
      </c>
      <c r="N194" s="71">
        <v>6.6220366656452034</v>
      </c>
      <c r="O194" s="71">
        <v>8.1996654805050593</v>
      </c>
      <c r="P194" s="71">
        <v>15.933225352682229</v>
      </c>
      <c r="Q194" s="71">
        <v>0.53768687202298804</v>
      </c>
      <c r="R194" s="71">
        <v>0</v>
      </c>
      <c r="S194" s="71">
        <v>0</v>
      </c>
      <c r="T194" s="72"/>
      <c r="U194" s="71">
        <v>5875373</v>
      </c>
      <c r="V194" s="71">
        <v>282</v>
      </c>
      <c r="W194" s="71">
        <v>8</v>
      </c>
      <c r="X194" s="71">
        <v>6261</v>
      </c>
      <c r="Y194" s="71">
        <v>3657</v>
      </c>
      <c r="Z194" s="71">
        <v>6033</v>
      </c>
      <c r="AA194" s="71">
        <v>3429</v>
      </c>
      <c r="AB194" s="71">
        <v>9209</v>
      </c>
      <c r="AC194" s="71">
        <v>0</v>
      </c>
      <c r="AD194" s="71">
        <v>0</v>
      </c>
      <c r="AE194" s="72"/>
      <c r="AF194" s="71">
        <v>56982421.433178931</v>
      </c>
      <c r="AG194" s="71">
        <v>472555.40356890915</v>
      </c>
      <c r="AH194" s="71">
        <v>46191.326797569236</v>
      </c>
      <c r="AI194" s="71">
        <v>37578753.68256557</v>
      </c>
      <c r="AJ194" s="71">
        <v>15204598.7649146</v>
      </c>
      <c r="AK194" s="71">
        <v>0</v>
      </c>
      <c r="AL194" s="71">
        <v>0</v>
      </c>
      <c r="AM194" s="71">
        <v>1208809.142822057</v>
      </c>
      <c r="AN194" s="71">
        <v>0</v>
      </c>
      <c r="AO194" s="71">
        <v>0</v>
      </c>
      <c r="AP194" s="71">
        <v>111493329.75384763</v>
      </c>
      <c r="AQ194" s="72"/>
      <c r="AR194" s="71">
        <v>500</v>
      </c>
      <c r="AS194" s="71">
        <v>68</v>
      </c>
      <c r="AT194" s="71">
        <v>0</v>
      </c>
      <c r="AU194" s="71">
        <v>0</v>
      </c>
      <c r="AV194" s="71">
        <v>0</v>
      </c>
      <c r="AW194" s="71">
        <v>0</v>
      </c>
      <c r="AX194" s="71"/>
      <c r="AY194" s="72"/>
      <c r="AZ194" s="71">
        <v>2498.3400000000011</v>
      </c>
      <c r="BA194" s="71">
        <v>5960.3000000000038</v>
      </c>
      <c r="BB194" s="71">
        <v>0</v>
      </c>
      <c r="BC194" s="71">
        <v>0</v>
      </c>
      <c r="BD194" s="71">
        <v>0</v>
      </c>
      <c r="BE194" s="71">
        <v>0</v>
      </c>
      <c r="BF194" s="71"/>
      <c r="BG194" s="72"/>
      <c r="BH194" s="71">
        <v>0</v>
      </c>
      <c r="BI194" s="71">
        <v>0</v>
      </c>
      <c r="BJ194" s="71">
        <v>38.374000000000002</v>
      </c>
      <c r="BK194" s="71">
        <v>0</v>
      </c>
      <c r="BL194" s="71">
        <v>3.6240000000000001</v>
      </c>
      <c r="BM194" s="71">
        <v>0</v>
      </c>
      <c r="BN194" s="72"/>
      <c r="BO194" s="71">
        <v>0</v>
      </c>
      <c r="BP194" s="71">
        <v>0</v>
      </c>
      <c r="BQ194" s="71">
        <v>5</v>
      </c>
      <c r="BR194" s="71">
        <v>0</v>
      </c>
      <c r="BS194" s="71">
        <v>1</v>
      </c>
      <c r="BT194" s="71">
        <v>0</v>
      </c>
      <c r="BU194"/>
      <c r="BV194" s="70">
        <v>30.832000000000001</v>
      </c>
      <c r="BW194" s="70">
        <v>11.166</v>
      </c>
      <c r="BX194" s="70">
        <v>0</v>
      </c>
      <c r="BY194" s="70">
        <v>0</v>
      </c>
      <c r="BZ194" s="70">
        <v>0</v>
      </c>
      <c r="CA194" s="70">
        <v>0</v>
      </c>
      <c r="CB194" s="70">
        <v>0</v>
      </c>
      <c r="CC194" s="70">
        <v>0</v>
      </c>
      <c r="CD194" s="70">
        <v>0</v>
      </c>
    </row>
    <row r="195" spans="1:82">
      <c r="A195" s="70" t="s">
        <v>1990</v>
      </c>
      <c r="B195" s="70">
        <v>357</v>
      </c>
      <c r="C195" s="70">
        <v>19</v>
      </c>
      <c r="D195" s="70">
        <v>21</v>
      </c>
      <c r="E195" s="70">
        <v>2022</v>
      </c>
      <c r="F195" s="70" t="s">
        <v>161</v>
      </c>
      <c r="G195" s="70" t="s">
        <v>1971</v>
      </c>
      <c r="H195" s="70" t="s">
        <v>1972</v>
      </c>
      <c r="I195" s="148"/>
      <c r="J195" s="71">
        <v>112.4424813762063</v>
      </c>
      <c r="K195" s="71">
        <v>0.56439464517950066</v>
      </c>
      <c r="L195" s="71">
        <v>0.17490789399215079</v>
      </c>
      <c r="M195" s="71">
        <v>22.095550895759942</v>
      </c>
      <c r="N195" s="71">
        <v>8.60555986437695</v>
      </c>
      <c r="O195" s="71">
        <v>8.9120567767222614</v>
      </c>
      <c r="P195" s="71">
        <v>15.620750296705701</v>
      </c>
      <c r="Q195" s="71">
        <v>0.54890241153605368</v>
      </c>
      <c r="R195" s="71">
        <v>0</v>
      </c>
      <c r="S195" s="71">
        <v>0</v>
      </c>
      <c r="T195" s="72"/>
      <c r="U195" s="71">
        <v>7435884</v>
      </c>
      <c r="V195" s="71">
        <v>282</v>
      </c>
      <c r="W195" s="71">
        <v>8</v>
      </c>
      <c r="X195" s="71">
        <v>6261</v>
      </c>
      <c r="Y195" s="71">
        <v>3753</v>
      </c>
      <c r="Z195" s="71">
        <v>6230</v>
      </c>
      <c r="AA195" s="71">
        <v>3413</v>
      </c>
      <c r="AB195" s="71">
        <v>9324</v>
      </c>
      <c r="AC195" s="71">
        <v>0</v>
      </c>
      <c r="AD195" s="71">
        <v>0</v>
      </c>
      <c r="AE195" s="72"/>
      <c r="AF195" s="71">
        <v>67004753.670701601</v>
      </c>
      <c r="AG195" s="71">
        <v>472131.5591884217</v>
      </c>
      <c r="AH195" s="71">
        <v>45715.784378413045</v>
      </c>
      <c r="AI195" s="71">
        <v>37634075.174461156</v>
      </c>
      <c r="AJ195" s="71">
        <v>16466160.372959273</v>
      </c>
      <c r="AK195" s="71">
        <v>0</v>
      </c>
      <c r="AL195" s="71">
        <v>0</v>
      </c>
      <c r="AM195" s="71">
        <v>1203982.8930519454</v>
      </c>
      <c r="AN195" s="71">
        <v>0</v>
      </c>
      <c r="AO195" s="71">
        <v>0</v>
      </c>
      <c r="AP195" s="71">
        <v>122826819.45474081</v>
      </c>
      <c r="AQ195" s="72"/>
      <c r="AR195" s="71">
        <v>530</v>
      </c>
      <c r="AS195" s="71">
        <v>69</v>
      </c>
      <c r="AT195" s="71">
        <v>0</v>
      </c>
      <c r="AU195" s="71">
        <v>0</v>
      </c>
      <c r="AV195" s="71">
        <v>0</v>
      </c>
      <c r="AW195" s="71">
        <v>0</v>
      </c>
      <c r="AX195" s="71"/>
      <c r="AY195" s="72"/>
      <c r="AZ195" s="71">
        <v>2672.3400000000011</v>
      </c>
      <c r="BA195" s="71">
        <v>6860.3000000000038</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1991</v>
      </c>
      <c r="B196" s="70">
        <v>357</v>
      </c>
      <c r="C196" s="70">
        <v>20</v>
      </c>
      <c r="D196" s="70">
        <v>21</v>
      </c>
      <c r="E196" s="70">
        <v>2023</v>
      </c>
      <c r="F196" s="70" t="s">
        <v>1539</v>
      </c>
      <c r="G196" s="70" t="s">
        <v>1971</v>
      </c>
      <c r="H196" s="70" t="s">
        <v>1972</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563</v>
      </c>
      <c r="AS196" s="71">
        <v>70</v>
      </c>
      <c r="AT196" s="71">
        <v>0</v>
      </c>
      <c r="AU196" s="71">
        <v>0</v>
      </c>
      <c r="AV196" s="71">
        <v>0</v>
      </c>
      <c r="AW196" s="71">
        <v>0</v>
      </c>
      <c r="AX196" s="71"/>
      <c r="AY196" s="72"/>
      <c r="AZ196" s="71">
        <v>2887.2400000000021</v>
      </c>
      <c r="BA196" s="71">
        <v>7859.3000000000038</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1992</v>
      </c>
      <c r="B197" s="70">
        <v>357</v>
      </c>
      <c r="C197" s="70">
        <v>21</v>
      </c>
      <c r="D197" s="70">
        <v>21</v>
      </c>
      <c r="E197" s="70">
        <v>2024</v>
      </c>
      <c r="F197" s="70" t="s">
        <v>1554</v>
      </c>
      <c r="G197" s="1064" t="s">
        <v>1971</v>
      </c>
      <c r="H197" s="70" t="s">
        <v>1972</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1993</v>
      </c>
      <c r="B198" s="70">
        <v>477</v>
      </c>
      <c r="C198" s="70">
        <v>1</v>
      </c>
      <c r="D198" s="70">
        <v>29</v>
      </c>
      <c r="E198" s="70">
        <v>1990</v>
      </c>
      <c r="F198" s="70" t="s">
        <v>787</v>
      </c>
      <c r="G198" s="1064" t="s">
        <v>1994</v>
      </c>
      <c r="H198" s="70" t="s">
        <v>1995</v>
      </c>
      <c r="I198" s="148"/>
      <c r="J198" s="71">
        <v>36.459342463371271</v>
      </c>
      <c r="K198" s="71">
        <v>2.3436312006161701</v>
      </c>
      <c r="L198" s="71">
        <v>1.1527617381033191</v>
      </c>
      <c r="M198" s="71">
        <v>7.0069401048984714</v>
      </c>
      <c r="N198" s="71">
        <v>10.649037608794149</v>
      </c>
      <c r="O198" s="71">
        <v>8.134949846817177</v>
      </c>
      <c r="P198" s="71">
        <v>16.432527624113082</v>
      </c>
      <c r="Q198" s="71">
        <v>0.872965583889177</v>
      </c>
      <c r="R198" s="71">
        <v>0</v>
      </c>
      <c r="S198" s="71">
        <v>0.90067912447649368</v>
      </c>
      <c r="T198" s="72"/>
      <c r="U198" s="71">
        <v>938823</v>
      </c>
      <c r="V198" s="71">
        <v>793</v>
      </c>
      <c r="W198" s="71">
        <v>13</v>
      </c>
      <c r="X198" s="71">
        <v>2749</v>
      </c>
      <c r="Y198" s="71">
        <v>4624</v>
      </c>
      <c r="Z198" s="71">
        <v>3346</v>
      </c>
      <c r="AA198" s="71">
        <v>3990</v>
      </c>
      <c r="AB198" s="71">
        <v>14174</v>
      </c>
      <c r="AC198" s="71">
        <v>0</v>
      </c>
      <c r="AD198" s="71">
        <v>0.90067912447649368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1996</v>
      </c>
      <c r="B199" s="70">
        <v>478</v>
      </c>
      <c r="C199" s="70">
        <v>2</v>
      </c>
      <c r="D199" s="70">
        <v>29</v>
      </c>
      <c r="E199" s="70">
        <v>2005</v>
      </c>
      <c r="F199" s="70" t="s">
        <v>789</v>
      </c>
      <c r="G199" s="70" t="s">
        <v>1994</v>
      </c>
      <c r="H199" s="70" t="s">
        <v>1995</v>
      </c>
      <c r="I199" s="148"/>
      <c r="J199" s="71">
        <v>20.148854535775651</v>
      </c>
      <c r="K199" s="71">
        <v>1.127777011590771</v>
      </c>
      <c r="L199" s="71">
        <v>2.1249611536501312</v>
      </c>
      <c r="M199" s="71">
        <v>9.3125855626905256</v>
      </c>
      <c r="N199" s="71">
        <v>15.85549771681813</v>
      </c>
      <c r="O199" s="71">
        <v>11.902109291041199</v>
      </c>
      <c r="P199" s="71">
        <v>17.876898771061651</v>
      </c>
      <c r="Q199" s="71">
        <v>0.74556068088173499</v>
      </c>
      <c r="R199" s="71">
        <v>0</v>
      </c>
      <c r="S199" s="71">
        <v>1.189440913115964</v>
      </c>
      <c r="T199" s="72"/>
      <c r="U199" s="71">
        <v>629754</v>
      </c>
      <c r="V199" s="71">
        <v>514</v>
      </c>
      <c r="W199" s="71">
        <v>25</v>
      </c>
      <c r="X199" s="71">
        <v>2091</v>
      </c>
      <c r="Y199" s="71">
        <v>5129</v>
      </c>
      <c r="Z199" s="71">
        <v>5665</v>
      </c>
      <c r="AA199" s="71">
        <v>3555</v>
      </c>
      <c r="AB199" s="71">
        <v>12655</v>
      </c>
      <c r="AC199" s="71">
        <v>0</v>
      </c>
      <c r="AD199" s="71">
        <v>1.189440913115964</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1997</v>
      </c>
      <c r="B200" s="70">
        <v>479</v>
      </c>
      <c r="C200" s="70">
        <v>3</v>
      </c>
      <c r="D200" s="70">
        <v>29</v>
      </c>
      <c r="E200" s="70">
        <v>2006</v>
      </c>
      <c r="F200" s="70" t="s">
        <v>790</v>
      </c>
      <c r="G200" s="70" t="s">
        <v>1994</v>
      </c>
      <c r="H200" s="70" t="s">
        <v>1995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1998</v>
      </c>
      <c r="B201" s="70">
        <v>480</v>
      </c>
      <c r="C201" s="70">
        <v>4</v>
      </c>
      <c r="D201" s="70">
        <v>29</v>
      </c>
      <c r="E201" s="70">
        <v>2007</v>
      </c>
      <c r="F201" s="70" t="s">
        <v>791</v>
      </c>
      <c r="G201" s="70" t="s">
        <v>1994</v>
      </c>
      <c r="H201" s="70" t="s">
        <v>1995</v>
      </c>
      <c r="I201" s="148"/>
      <c r="J201" s="71">
        <v>13.7776125699475</v>
      </c>
      <c r="K201" s="71">
        <v>1.186841004993316</v>
      </c>
      <c r="L201" s="71">
        <v>1.9481791522898</v>
      </c>
      <c r="M201" s="71">
        <v>11.20172841253061</v>
      </c>
      <c r="N201" s="71">
        <v>15.93659038189921</v>
      </c>
      <c r="O201" s="71">
        <v>11.522030058559681</v>
      </c>
      <c r="P201" s="71">
        <v>17.642962372889791</v>
      </c>
      <c r="Q201" s="71">
        <v>0.76616205696560802</v>
      </c>
      <c r="R201" s="71">
        <v>0</v>
      </c>
      <c r="S201" s="71">
        <v>0.91827304031463164</v>
      </c>
      <c r="T201" s="72"/>
      <c r="U201" s="71">
        <v>556432</v>
      </c>
      <c r="V201" s="71">
        <v>534</v>
      </c>
      <c r="W201" s="71">
        <v>22</v>
      </c>
      <c r="X201" s="71">
        <v>2842</v>
      </c>
      <c r="Y201" s="71">
        <v>5130</v>
      </c>
      <c r="Z201" s="71">
        <v>5701</v>
      </c>
      <c r="AA201" s="71">
        <v>3455</v>
      </c>
      <c r="AB201" s="71">
        <v>12317</v>
      </c>
      <c r="AC201" s="71">
        <v>0</v>
      </c>
      <c r="AD201" s="71">
        <v>0.91827304031463164</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1999</v>
      </c>
      <c r="B202" s="70">
        <v>481</v>
      </c>
      <c r="C202" s="70">
        <v>5</v>
      </c>
      <c r="D202" s="70">
        <v>29</v>
      </c>
      <c r="E202" s="70">
        <v>2008</v>
      </c>
      <c r="F202" s="70" t="s">
        <v>792</v>
      </c>
      <c r="G202" s="70" t="s">
        <v>1994</v>
      </c>
      <c r="H202" s="70" t="s">
        <v>1995</v>
      </c>
      <c r="I202" s="148"/>
      <c r="J202" s="71">
        <v>12.959638505307639</v>
      </c>
      <c r="K202" s="71">
        <v>0.87836954272630163</v>
      </c>
      <c r="L202" s="71">
        <v>1.691519352189313</v>
      </c>
      <c r="M202" s="71">
        <v>11.90727665937713</v>
      </c>
      <c r="N202" s="71">
        <v>16.85112288064245</v>
      </c>
      <c r="O202" s="71">
        <v>11.105956735395431</v>
      </c>
      <c r="P202" s="71">
        <v>17.026075835587399</v>
      </c>
      <c r="Q202" s="71">
        <v>0.74207560330701305</v>
      </c>
      <c r="R202" s="71">
        <v>0</v>
      </c>
      <c r="S202" s="71">
        <v>0.90228821553370842</v>
      </c>
      <c r="T202" s="72"/>
      <c r="U202" s="71">
        <v>568230</v>
      </c>
      <c r="V202" s="71">
        <v>534</v>
      </c>
      <c r="W202" s="71">
        <v>22</v>
      </c>
      <c r="X202" s="71">
        <v>2842</v>
      </c>
      <c r="Y202" s="71">
        <v>5139</v>
      </c>
      <c r="Z202" s="71">
        <v>5688</v>
      </c>
      <c r="AA202" s="71">
        <v>3338</v>
      </c>
      <c r="AB202" s="71">
        <v>12126</v>
      </c>
      <c r="AC202" s="71">
        <v>0</v>
      </c>
      <c r="AD202" s="71">
        <v>0.90228821553370842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2000</v>
      </c>
      <c r="B203" s="70">
        <v>482</v>
      </c>
      <c r="C203" s="70">
        <v>6</v>
      </c>
      <c r="D203" s="70">
        <v>29</v>
      </c>
      <c r="E203" s="70">
        <v>2009</v>
      </c>
      <c r="F203" s="70" t="s">
        <v>176</v>
      </c>
      <c r="G203" s="70" t="s">
        <v>1994</v>
      </c>
      <c r="H203" s="70" t="s">
        <v>1995</v>
      </c>
      <c r="I203" s="148"/>
      <c r="J203" s="71">
        <v>12.79820645311087</v>
      </c>
      <c r="K203" s="71">
        <v>0.72823113691921282</v>
      </c>
      <c r="L203" s="71">
        <v>7.7080427190689038</v>
      </c>
      <c r="M203" s="71">
        <v>12.449106926313871</v>
      </c>
      <c r="N203" s="71">
        <v>15.6118631611397</v>
      </c>
      <c r="O203" s="71">
        <v>11.283332175871269</v>
      </c>
      <c r="P203" s="71">
        <v>16.25182244917762</v>
      </c>
      <c r="Q203" s="71">
        <v>0.69904362405392395</v>
      </c>
      <c r="R203" s="71">
        <v>0</v>
      </c>
      <c r="S203" s="71">
        <v>0.56386632736961229</v>
      </c>
      <c r="T203" s="72"/>
      <c r="U203" s="71">
        <v>480018</v>
      </c>
      <c r="V203" s="71">
        <v>400</v>
      </c>
      <c r="W203" s="71">
        <v>120</v>
      </c>
      <c r="X203" s="71">
        <v>2945</v>
      </c>
      <c r="Y203" s="71">
        <v>5163</v>
      </c>
      <c r="Z203" s="71">
        <v>5704</v>
      </c>
      <c r="AA203" s="71">
        <v>3271</v>
      </c>
      <c r="AB203" s="71">
        <v>11991</v>
      </c>
      <c r="AC203" s="71">
        <v>0</v>
      </c>
      <c r="AD203" s="71">
        <v>0.56386632736961229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2001</v>
      </c>
      <c r="B204" s="70">
        <v>483</v>
      </c>
      <c r="C204" s="70">
        <v>7</v>
      </c>
      <c r="D204" s="70">
        <v>29</v>
      </c>
      <c r="E204" s="70">
        <v>2010</v>
      </c>
      <c r="F204" s="70" t="s">
        <v>177</v>
      </c>
      <c r="G204" s="70" t="s">
        <v>1994</v>
      </c>
      <c r="H204" s="70" t="s">
        <v>1995</v>
      </c>
      <c r="I204" s="148"/>
      <c r="J204" s="71">
        <v>11.965211743792869</v>
      </c>
      <c r="K204" s="71">
        <v>0.70241628310623294</v>
      </c>
      <c r="L204" s="71">
        <v>7.1809103919035957</v>
      </c>
      <c r="M204" s="71">
        <v>11.11469365774798</v>
      </c>
      <c r="N204" s="71">
        <v>14.13603265234098</v>
      </c>
      <c r="O204" s="71">
        <v>11.24886425282139</v>
      </c>
      <c r="P204" s="71">
        <v>16.377630260065668</v>
      </c>
      <c r="Q204" s="71">
        <v>0.71686553874684</v>
      </c>
      <c r="R204" s="71">
        <v>0</v>
      </c>
      <c r="S204" s="71">
        <v>0.58078145578147977</v>
      </c>
      <c r="T204" s="72"/>
      <c r="U204" s="71">
        <v>493886</v>
      </c>
      <c r="V204" s="71">
        <v>400</v>
      </c>
      <c r="W204" s="71">
        <v>120</v>
      </c>
      <c r="X204" s="71">
        <v>2945</v>
      </c>
      <c r="Y204" s="71">
        <v>5157</v>
      </c>
      <c r="Z204" s="71">
        <v>5713</v>
      </c>
      <c r="AA204" s="71">
        <v>3214</v>
      </c>
      <c r="AB204" s="71">
        <v>11783</v>
      </c>
      <c r="AC204" s="71">
        <v>0</v>
      </c>
      <c r="AD204" s="71">
        <v>0.58078145578147977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2002</v>
      </c>
      <c r="B205" s="70">
        <v>484</v>
      </c>
      <c r="C205" s="70">
        <v>8</v>
      </c>
      <c r="D205" s="70">
        <v>29</v>
      </c>
      <c r="E205" s="70">
        <v>2011</v>
      </c>
      <c r="F205" s="70" t="s">
        <v>178</v>
      </c>
      <c r="G205" s="70" t="s">
        <v>1994</v>
      </c>
      <c r="H205" s="70" t="s">
        <v>1995</v>
      </c>
      <c r="I205" s="148"/>
      <c r="J205" s="71">
        <v>15.613655815698509</v>
      </c>
      <c r="K205" s="71">
        <v>1.0099596453423101</v>
      </c>
      <c r="L205" s="71">
        <v>5.7548819614729121</v>
      </c>
      <c r="M205" s="71">
        <v>15.424449388104801</v>
      </c>
      <c r="N205" s="71">
        <v>20.149424973625791</v>
      </c>
      <c r="O205" s="71">
        <v>11.050148669589486</v>
      </c>
      <c r="P205" s="71">
        <v>15.538157297926613</v>
      </c>
      <c r="Q205" s="71">
        <v>0.81447474717310697</v>
      </c>
      <c r="R205" s="71">
        <v>0</v>
      </c>
      <c r="S205" s="71">
        <v>0.33537079082268612</v>
      </c>
      <c r="T205" s="72"/>
      <c r="U205" s="71">
        <v>606775</v>
      </c>
      <c r="V205" s="71">
        <v>400</v>
      </c>
      <c r="W205" s="71">
        <v>120</v>
      </c>
      <c r="X205" s="71">
        <v>2945</v>
      </c>
      <c r="Y205" s="71">
        <v>5135</v>
      </c>
      <c r="Z205" s="71">
        <v>5734</v>
      </c>
      <c r="AA205" s="71">
        <v>3140</v>
      </c>
      <c r="AB205" s="71">
        <v>11606</v>
      </c>
      <c r="AC205" s="71">
        <v>0</v>
      </c>
      <c r="AD205" s="71">
        <v>0.33537079082268612</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2003</v>
      </c>
      <c r="B206" s="70">
        <v>485</v>
      </c>
      <c r="C206" s="70">
        <v>9</v>
      </c>
      <c r="D206" s="70">
        <v>29</v>
      </c>
      <c r="E206" s="70">
        <v>2012</v>
      </c>
      <c r="F206" s="70" t="s">
        <v>179</v>
      </c>
      <c r="G206" s="70" t="s">
        <v>1994</v>
      </c>
      <c r="H206" s="70" t="s">
        <v>1995</v>
      </c>
      <c r="I206" s="148"/>
      <c r="J206" s="71">
        <v>14.789894816766809</v>
      </c>
      <c r="K206" s="71">
        <v>1.0164384766471479</v>
      </c>
      <c r="L206" s="71">
        <v>5.7196021624646676</v>
      </c>
      <c r="M206" s="71">
        <v>17.295473476691051</v>
      </c>
      <c r="N206" s="71">
        <v>23.097817386656541</v>
      </c>
      <c r="O206" s="71">
        <v>11.121886249923051</v>
      </c>
      <c r="P206" s="71">
        <v>15.3876843341293</v>
      </c>
      <c r="Q206" s="71">
        <v>0.87705706913516801</v>
      </c>
      <c r="R206" s="71">
        <v>0</v>
      </c>
      <c r="S206" s="71">
        <v>0.71212531661890954</v>
      </c>
      <c r="T206" s="72"/>
      <c r="U206" s="71">
        <v>451177</v>
      </c>
      <c r="V206" s="71">
        <v>400</v>
      </c>
      <c r="W206" s="71">
        <v>120</v>
      </c>
      <c r="X206" s="71">
        <v>2945</v>
      </c>
      <c r="Y206" s="71">
        <v>5177</v>
      </c>
      <c r="Z206" s="71">
        <v>5817</v>
      </c>
      <c r="AA206" s="71">
        <v>3092</v>
      </c>
      <c r="AB206" s="71">
        <v>11503</v>
      </c>
      <c r="AC206" s="71">
        <v>0</v>
      </c>
      <c r="AD206" s="71">
        <v>0.71212531661890954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2004</v>
      </c>
      <c r="B207" s="70">
        <v>486</v>
      </c>
      <c r="C207" s="70">
        <v>10</v>
      </c>
      <c r="D207" s="70">
        <v>29</v>
      </c>
      <c r="E207" s="70">
        <v>2013</v>
      </c>
      <c r="F207" s="70" t="s">
        <v>180</v>
      </c>
      <c r="G207" s="70" t="s">
        <v>1994</v>
      </c>
      <c r="H207" s="70" t="s">
        <v>1995</v>
      </c>
      <c r="I207" s="148"/>
      <c r="J207" s="71">
        <v>12.444258258036919</v>
      </c>
      <c r="K207" s="71">
        <v>0.8471815344229866</v>
      </c>
      <c r="L207" s="71">
        <v>5.9117988199413336</v>
      </c>
      <c r="M207" s="71">
        <v>17.562735440805341</v>
      </c>
      <c r="N207" s="71">
        <v>24.128892035448679</v>
      </c>
      <c r="O207" s="71">
        <v>10.652028688651759</v>
      </c>
      <c r="P207" s="71">
        <v>15.400706965012638</v>
      </c>
      <c r="Q207" s="71">
        <v>0.88130430504063095</v>
      </c>
      <c r="R207" s="71">
        <v>0</v>
      </c>
      <c r="S207" s="71">
        <v>0.85072335519174036</v>
      </c>
      <c r="T207" s="72"/>
      <c r="U207" s="71">
        <v>419995</v>
      </c>
      <c r="V207" s="71">
        <v>400</v>
      </c>
      <c r="W207" s="71">
        <v>120</v>
      </c>
      <c r="X207" s="71">
        <v>2945</v>
      </c>
      <c r="Y207" s="71">
        <v>5170</v>
      </c>
      <c r="Z207" s="71">
        <v>5820</v>
      </c>
      <c r="AA207" s="71">
        <v>3083</v>
      </c>
      <c r="AB207" s="71">
        <v>11393</v>
      </c>
      <c r="AC207" s="71">
        <v>0</v>
      </c>
      <c r="AD207" s="71">
        <v>0.85072335519174036</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2005</v>
      </c>
      <c r="B208" s="70">
        <v>487</v>
      </c>
      <c r="C208" s="70">
        <v>11</v>
      </c>
      <c r="D208" s="70">
        <v>29</v>
      </c>
      <c r="E208" s="70">
        <v>2014</v>
      </c>
      <c r="F208" s="70" t="s">
        <v>181</v>
      </c>
      <c r="G208" s="70" t="s">
        <v>1994</v>
      </c>
      <c r="H208" s="70" t="s">
        <v>1995</v>
      </c>
      <c r="I208" s="148"/>
      <c r="J208" s="71">
        <v>12.89091504042411</v>
      </c>
      <c r="K208" s="71">
        <v>1.0381464204913671</v>
      </c>
      <c r="L208" s="71">
        <v>6.4716313825735314</v>
      </c>
      <c r="M208" s="71">
        <v>16.04158186822773</v>
      </c>
      <c r="N208" s="71">
        <v>22.03954401267449</v>
      </c>
      <c r="O208" s="71">
        <v>10.19021052510157</v>
      </c>
      <c r="P208" s="71">
        <v>15.335138944981843</v>
      </c>
      <c r="Q208" s="71">
        <v>0.82989911312864095</v>
      </c>
      <c r="R208" s="71">
        <v>0</v>
      </c>
      <c r="S208" s="71">
        <v>0.68039032937049915</v>
      </c>
      <c r="T208" s="72"/>
      <c r="U208" s="71">
        <v>499421</v>
      </c>
      <c r="V208" s="71">
        <v>414</v>
      </c>
      <c r="W208" s="71">
        <v>112</v>
      </c>
      <c r="X208" s="71">
        <v>2805</v>
      </c>
      <c r="Y208" s="71">
        <v>5143</v>
      </c>
      <c r="Z208" s="71">
        <v>5864</v>
      </c>
      <c r="AA208" s="71">
        <v>3054</v>
      </c>
      <c r="AB208" s="71">
        <v>11182</v>
      </c>
      <c r="AC208" s="71">
        <v>0</v>
      </c>
      <c r="AD208" s="71">
        <v>0.68039032937049915</v>
      </c>
      <c r="AE208" s="72"/>
      <c r="AF208" s="71"/>
      <c r="AG208" s="71"/>
      <c r="AH208" s="71"/>
      <c r="AI208" s="71"/>
      <c r="AJ208" s="71"/>
      <c r="AK208" s="71"/>
      <c r="AL208" s="71"/>
      <c r="AM208" s="71"/>
      <c r="AN208" s="71"/>
      <c r="AO208" s="71"/>
      <c r="AP208" s="71"/>
      <c r="AQ208" s="72"/>
      <c r="AR208" s="71">
        <v>228</v>
      </c>
      <c r="AS208" s="71">
        <v>56</v>
      </c>
      <c r="AT208" s="71">
        <v>0</v>
      </c>
      <c r="AU208" s="71">
        <v>0</v>
      </c>
      <c r="AV208" s="71">
        <v>0</v>
      </c>
      <c r="AW208" s="71">
        <v>0</v>
      </c>
      <c r="AX208" s="71"/>
      <c r="AY208" s="72"/>
      <c r="AZ208" s="71">
        <v>1028.1990000000001</v>
      </c>
      <c r="BA208" s="71">
        <v>1594.3</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2006</v>
      </c>
      <c r="B209" s="70">
        <v>488</v>
      </c>
      <c r="C209" s="70">
        <v>12</v>
      </c>
      <c r="D209" s="70">
        <v>29</v>
      </c>
      <c r="E209" s="70">
        <v>2015</v>
      </c>
      <c r="F209" s="70" t="s">
        <v>182</v>
      </c>
      <c r="G209" s="70" t="s">
        <v>1994</v>
      </c>
      <c r="H209" s="70" t="s">
        <v>1995</v>
      </c>
      <c r="I209" s="148"/>
      <c r="J209" s="71">
        <v>13.459450894249191</v>
      </c>
      <c r="K209" s="71">
        <v>0.97460184276142781</v>
      </c>
      <c r="L209" s="71">
        <v>5.1930843368875497</v>
      </c>
      <c r="M209" s="71">
        <v>15.072464071667071</v>
      </c>
      <c r="N209" s="71">
        <v>19.151053706452181</v>
      </c>
      <c r="O209" s="71">
        <v>10.036276240516488</v>
      </c>
      <c r="P209" s="71">
        <v>15.111065679381802</v>
      </c>
      <c r="Q209" s="71">
        <v>0.80246413893642399</v>
      </c>
      <c r="R209" s="71">
        <v>0</v>
      </c>
      <c r="S209" s="71">
        <v>0.35855622522428793</v>
      </c>
      <c r="T209" s="72"/>
      <c r="U209" s="71">
        <v>496405</v>
      </c>
      <c r="V209" s="71">
        <v>414</v>
      </c>
      <c r="W209" s="71">
        <v>112</v>
      </c>
      <c r="X209" s="71">
        <v>2805</v>
      </c>
      <c r="Y209" s="71">
        <v>5131</v>
      </c>
      <c r="Z209" s="71">
        <v>5831</v>
      </c>
      <c r="AA209" s="71">
        <v>3007</v>
      </c>
      <c r="AB209" s="71">
        <v>11045</v>
      </c>
      <c r="AC209" s="71">
        <v>0</v>
      </c>
      <c r="AD209" s="71">
        <v>0.35855622522428793</v>
      </c>
      <c r="AE209" s="72"/>
      <c r="AF209" s="71">
        <v>6216598.2201662948</v>
      </c>
      <c r="AG209" s="71">
        <v>701056.65438135061</v>
      </c>
      <c r="AH209" s="71">
        <v>1086318.466046714</v>
      </c>
      <c r="AI209" s="71">
        <v>16480619.24464266</v>
      </c>
      <c r="AJ209" s="71">
        <v>25646714.97048723</v>
      </c>
      <c r="AK209" s="71">
        <v>0</v>
      </c>
      <c r="AL209" s="71">
        <v>0</v>
      </c>
      <c r="AM209" s="71">
        <v>1513670.917967581</v>
      </c>
      <c r="AN209" s="71">
        <v>0</v>
      </c>
      <c r="AO209" s="71">
        <v>0</v>
      </c>
      <c r="AP209" s="71">
        <v>51644978.473691829</v>
      </c>
      <c r="AQ209" s="72"/>
      <c r="AR209" s="71">
        <v>254</v>
      </c>
      <c r="AS209" s="71">
        <v>81</v>
      </c>
      <c r="AT209" s="71">
        <v>0</v>
      </c>
      <c r="AU209" s="71">
        <v>0</v>
      </c>
      <c r="AV209" s="71">
        <v>0</v>
      </c>
      <c r="AW209" s="71">
        <v>0</v>
      </c>
      <c r="AX209" s="71"/>
      <c r="AY209" s="72"/>
      <c r="AZ209" s="71">
        <v>1175.55</v>
      </c>
      <c r="BA209" s="71">
        <v>3328.8</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2007</v>
      </c>
      <c r="B210" s="70">
        <v>489</v>
      </c>
      <c r="C210" s="70">
        <v>13</v>
      </c>
      <c r="D210" s="70">
        <v>29</v>
      </c>
      <c r="E210" s="70">
        <v>2016</v>
      </c>
      <c r="F210" s="70" t="s">
        <v>155</v>
      </c>
      <c r="G210" s="70" t="s">
        <v>1994</v>
      </c>
      <c r="H210" s="70" t="s">
        <v>1995</v>
      </c>
      <c r="I210" s="148"/>
      <c r="J210" s="71">
        <v>10.342322319008725</v>
      </c>
      <c r="K210" s="71">
        <v>0.90469265836446244</v>
      </c>
      <c r="L210" s="71">
        <v>5.1907467705908612</v>
      </c>
      <c r="M210" s="71">
        <v>11.473212633278505</v>
      </c>
      <c r="N210" s="71">
        <v>16.09733200103144</v>
      </c>
      <c r="O210" s="71">
        <v>9.9058994507139744</v>
      </c>
      <c r="P210" s="71">
        <v>14.770514679544585</v>
      </c>
      <c r="Q210" s="71">
        <v>0.76699319043733272</v>
      </c>
      <c r="R210" s="71">
        <v>0</v>
      </c>
      <c r="S210" s="71">
        <v>0.45296337366380029</v>
      </c>
      <c r="T210" s="72"/>
      <c r="U210" s="71">
        <v>394701</v>
      </c>
      <c r="V210" s="71">
        <v>414</v>
      </c>
      <c r="W210" s="71">
        <v>112</v>
      </c>
      <c r="X210" s="71">
        <v>2805</v>
      </c>
      <c r="Y210" s="71">
        <v>5137</v>
      </c>
      <c r="Z210" s="71">
        <v>5826</v>
      </c>
      <c r="AA210" s="71">
        <v>3040</v>
      </c>
      <c r="AB210" s="71">
        <v>10859</v>
      </c>
      <c r="AC210" s="71">
        <v>0</v>
      </c>
      <c r="AD210" s="71">
        <v>0.45296337366380029</v>
      </c>
      <c r="AE210" s="72"/>
      <c r="AF210" s="71">
        <v>4747036.4655716075</v>
      </c>
      <c r="AG210" s="71">
        <v>682260.89290346717</v>
      </c>
      <c r="AH210" s="71">
        <v>881826.40677756688</v>
      </c>
      <c r="AI210" s="71">
        <v>16554742.577724669</v>
      </c>
      <c r="AJ210" s="71">
        <v>26858029.069708422</v>
      </c>
      <c r="AK210" s="71">
        <v>0</v>
      </c>
      <c r="AL210" s="71">
        <v>0</v>
      </c>
      <c r="AM210" s="71">
        <v>1489336.5683586921</v>
      </c>
      <c r="AN210" s="71">
        <v>0</v>
      </c>
      <c r="AO210" s="71">
        <v>0</v>
      </c>
      <c r="AP210" s="71">
        <v>51213231.981044427</v>
      </c>
      <c r="AQ210" s="72"/>
      <c r="AR210" s="71">
        <v>266</v>
      </c>
      <c r="AS210" s="71">
        <v>98</v>
      </c>
      <c r="AT210" s="71">
        <v>0</v>
      </c>
      <c r="AU210" s="71">
        <v>0</v>
      </c>
      <c r="AV210" s="71">
        <v>0</v>
      </c>
      <c r="AW210" s="71">
        <v>0</v>
      </c>
      <c r="AX210" s="71"/>
      <c r="AY210" s="72"/>
      <c r="AZ210" s="71">
        <v>1232.75</v>
      </c>
      <c r="BA210" s="71">
        <v>6139.3</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2008</v>
      </c>
      <c r="B211" s="70">
        <v>490</v>
      </c>
      <c r="C211" s="70">
        <v>14</v>
      </c>
      <c r="D211" s="70">
        <v>29</v>
      </c>
      <c r="E211" s="70">
        <v>2017</v>
      </c>
      <c r="F211" s="70" t="s">
        <v>156</v>
      </c>
      <c r="G211" s="70" t="s">
        <v>1994</v>
      </c>
      <c r="H211" s="70" t="s">
        <v>1995</v>
      </c>
      <c r="I211" s="148"/>
      <c r="J211" s="71">
        <v>8.7057600148651595</v>
      </c>
      <c r="K211" s="71">
        <v>0.90941601230713198</v>
      </c>
      <c r="L211" s="71">
        <v>4.7526342137330149</v>
      </c>
      <c r="M211" s="71">
        <v>11.136274001710914</v>
      </c>
      <c r="N211" s="71">
        <v>17.035708397429527</v>
      </c>
      <c r="O211" s="71">
        <v>9.7810548087211853</v>
      </c>
      <c r="P211" s="71">
        <v>14.517626602445207</v>
      </c>
      <c r="Q211" s="71">
        <v>0.72523852655671595</v>
      </c>
      <c r="R211" s="71">
        <v>0</v>
      </c>
      <c r="S211" s="71">
        <v>1.246760796244258</v>
      </c>
      <c r="T211" s="72"/>
      <c r="U211" s="71">
        <v>373875</v>
      </c>
      <c r="V211" s="71">
        <v>414</v>
      </c>
      <c r="W211" s="71">
        <v>112</v>
      </c>
      <c r="X211" s="71">
        <v>2805</v>
      </c>
      <c r="Y211" s="71">
        <v>5103</v>
      </c>
      <c r="Z211" s="71">
        <v>5848</v>
      </c>
      <c r="AA211" s="71">
        <v>3007</v>
      </c>
      <c r="AB211" s="71">
        <v>10618</v>
      </c>
      <c r="AC211" s="71">
        <v>0</v>
      </c>
      <c r="AD211" s="71">
        <v>1.246760796244258</v>
      </c>
      <c r="AE211" s="72"/>
      <c r="AF211" s="71">
        <v>3874608.6885526152</v>
      </c>
      <c r="AG211" s="71">
        <v>686847.33813608589</v>
      </c>
      <c r="AH211" s="71">
        <v>1029372.071143831</v>
      </c>
      <c r="AI211" s="71">
        <v>16226528.55525472</v>
      </c>
      <c r="AJ211" s="71">
        <v>28055191.362222929</v>
      </c>
      <c r="AK211" s="71">
        <v>0</v>
      </c>
      <c r="AL211" s="71">
        <v>0</v>
      </c>
      <c r="AM211" s="71">
        <v>1458561.5549387061</v>
      </c>
      <c r="AN211" s="71">
        <v>0</v>
      </c>
      <c r="AO211" s="71">
        <v>0</v>
      </c>
      <c r="AP211" s="71">
        <v>51331109.570248887</v>
      </c>
      <c r="AQ211" s="72"/>
      <c r="AR211" s="71">
        <v>283</v>
      </c>
      <c r="AS211" s="71">
        <v>110</v>
      </c>
      <c r="AT211" s="71">
        <v>0</v>
      </c>
      <c r="AU211" s="71">
        <v>0</v>
      </c>
      <c r="AV211" s="71">
        <v>0</v>
      </c>
      <c r="AW211" s="71">
        <v>0</v>
      </c>
      <c r="AX211" s="71"/>
      <c r="AY211" s="72"/>
      <c r="AZ211" s="71">
        <v>1342.806</v>
      </c>
      <c r="BA211" s="71">
        <v>6948.9</v>
      </c>
      <c r="BB211" s="71">
        <v>0</v>
      </c>
      <c r="BC211" s="71">
        <v>0</v>
      </c>
      <c r="BD211" s="71">
        <v>0</v>
      </c>
      <c r="BE211" s="71">
        <v>0</v>
      </c>
      <c r="BF211" s="71"/>
      <c r="BG211" s="72"/>
      <c r="BH211" s="71">
        <v>0</v>
      </c>
      <c r="BI211" s="71">
        <v>0</v>
      </c>
      <c r="BJ211" s="71">
        <v>0</v>
      </c>
      <c r="BK211" s="71">
        <v>0</v>
      </c>
      <c r="BL211" s="71">
        <v>0.78900000000000003</v>
      </c>
      <c r="BM211" s="71">
        <v>0</v>
      </c>
      <c r="BN211" s="72"/>
      <c r="BO211" s="71">
        <v>0</v>
      </c>
      <c r="BP211" s="71">
        <v>0</v>
      </c>
      <c r="BQ211" s="71">
        <v>0</v>
      </c>
      <c r="BR211" s="71">
        <v>0</v>
      </c>
      <c r="BS211" s="71">
        <v>1</v>
      </c>
      <c r="BT211" s="71">
        <v>0</v>
      </c>
      <c r="BU211"/>
      <c r="BV211" s="70">
        <v>0</v>
      </c>
      <c r="BW211" s="70">
        <v>0</v>
      </c>
      <c r="BX211" s="70">
        <v>0.78900000000000003</v>
      </c>
      <c r="BY211" s="70">
        <v>0</v>
      </c>
      <c r="BZ211" s="70">
        <v>0</v>
      </c>
      <c r="CA211" s="70">
        <v>0</v>
      </c>
      <c r="CB211" s="70">
        <v>0</v>
      </c>
      <c r="CC211" s="70">
        <v>0</v>
      </c>
      <c r="CD211" s="70">
        <v>0</v>
      </c>
    </row>
    <row r="212" spans="1:82">
      <c r="A212" s="70" t="s">
        <v>2009</v>
      </c>
      <c r="B212" s="70">
        <v>491</v>
      </c>
      <c r="C212" s="70">
        <v>15</v>
      </c>
      <c r="D212" s="70">
        <v>29</v>
      </c>
      <c r="E212" s="70">
        <v>2018</v>
      </c>
      <c r="F212" s="70" t="s">
        <v>183</v>
      </c>
      <c r="G212" s="70" t="s">
        <v>1994</v>
      </c>
      <c r="H212" s="70" t="s">
        <v>1995</v>
      </c>
      <c r="I212" s="148"/>
      <c r="J212" s="71">
        <v>10.527560136948132</v>
      </c>
      <c r="K212" s="71">
        <v>0.85604063419868204</v>
      </c>
      <c r="L212" s="71">
        <v>4.295266605108929</v>
      </c>
      <c r="M212" s="71">
        <v>11.122670275495846</v>
      </c>
      <c r="N212" s="71">
        <v>14.503301634875635</v>
      </c>
      <c r="O212" s="71">
        <v>9.4709236271828718</v>
      </c>
      <c r="P212" s="71">
        <v>14.220158375996785</v>
      </c>
      <c r="Q212" s="71">
        <v>0.65643529131872302</v>
      </c>
      <c r="R212" s="71">
        <v>0</v>
      </c>
      <c r="S212" s="71">
        <v>3.1755066863111718</v>
      </c>
      <c r="T212" s="72"/>
      <c r="U212" s="71">
        <v>467934</v>
      </c>
      <c r="V212" s="71">
        <v>414</v>
      </c>
      <c r="W212" s="71">
        <v>112</v>
      </c>
      <c r="X212" s="71">
        <v>2805</v>
      </c>
      <c r="Y212" s="71">
        <v>5049</v>
      </c>
      <c r="Z212" s="71">
        <v>5771</v>
      </c>
      <c r="AA212" s="71">
        <v>2975</v>
      </c>
      <c r="AB212" s="71">
        <v>10357</v>
      </c>
      <c r="AC212" s="71">
        <v>0</v>
      </c>
      <c r="AD212" s="71">
        <v>3.1755066863111718</v>
      </c>
      <c r="AE212" s="72"/>
      <c r="AF212" s="71">
        <v>5105821.1193565484</v>
      </c>
      <c r="AG212" s="71">
        <v>612487.56781973876</v>
      </c>
      <c r="AH212" s="71">
        <v>901211.2833465666</v>
      </c>
      <c r="AI212" s="71">
        <v>15941424.43627423</v>
      </c>
      <c r="AJ212" s="71">
        <v>23465363.84605388</v>
      </c>
      <c r="AK212" s="71">
        <v>0</v>
      </c>
      <c r="AL212" s="71">
        <v>0</v>
      </c>
      <c r="AM212" s="71">
        <v>1425652.553640547</v>
      </c>
      <c r="AN212" s="71">
        <v>0</v>
      </c>
      <c r="AO212" s="71">
        <v>0</v>
      </c>
      <c r="AP212" s="71">
        <v>47451960.806491509</v>
      </c>
      <c r="AQ212" s="72"/>
      <c r="AR212" s="71">
        <v>295</v>
      </c>
      <c r="AS212" s="71">
        <v>121</v>
      </c>
      <c r="AT212" s="71">
        <v>0</v>
      </c>
      <c r="AU212" s="71">
        <v>0</v>
      </c>
      <c r="AV212" s="71">
        <v>0</v>
      </c>
      <c r="AW212" s="71">
        <v>0</v>
      </c>
      <c r="AX212" s="71"/>
      <c r="AY212" s="72"/>
      <c r="AZ212" s="71">
        <v>1402.0059999999999</v>
      </c>
      <c r="BA212" s="71">
        <v>7619</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2010</v>
      </c>
      <c r="B213" s="70">
        <v>492</v>
      </c>
      <c r="C213" s="70">
        <v>16</v>
      </c>
      <c r="D213" s="70">
        <v>29</v>
      </c>
      <c r="E213" s="70">
        <v>2019</v>
      </c>
      <c r="F213" s="70" t="s">
        <v>158</v>
      </c>
      <c r="G213" s="70" t="s">
        <v>1994</v>
      </c>
      <c r="H213" s="70" t="s">
        <v>1995</v>
      </c>
      <c r="I213" s="148"/>
      <c r="J213" s="71">
        <v>9.5692537561590445</v>
      </c>
      <c r="K213" s="71">
        <v>0.71769648580851675</v>
      </c>
      <c r="L213" s="71">
        <v>4.2287477044622026</v>
      </c>
      <c r="M213" s="71">
        <v>8.9280535422885396</v>
      </c>
      <c r="N213" s="71">
        <v>11.78658344913109</v>
      </c>
      <c r="O213" s="71">
        <v>9.1939039550037283</v>
      </c>
      <c r="P213" s="71">
        <v>13.975836877203996</v>
      </c>
      <c r="Q213" s="71">
        <v>0.62814832473811499</v>
      </c>
      <c r="R213" s="71">
        <v>0</v>
      </c>
      <c r="S213" s="71">
        <v>1.6786386739280816</v>
      </c>
      <c r="T213" s="72"/>
      <c r="U213" s="71">
        <v>447886</v>
      </c>
      <c r="V213" s="71">
        <v>414</v>
      </c>
      <c r="W213" s="71">
        <v>112</v>
      </c>
      <c r="X213" s="71">
        <v>2805</v>
      </c>
      <c r="Y213" s="71">
        <v>5011</v>
      </c>
      <c r="Z213" s="71">
        <v>5756</v>
      </c>
      <c r="AA213" s="71">
        <v>2902</v>
      </c>
      <c r="AB213" s="71">
        <v>10179</v>
      </c>
      <c r="AC213" s="71">
        <v>0</v>
      </c>
      <c r="AD213" s="71">
        <v>1.6786386739280821</v>
      </c>
      <c r="AE213" s="72"/>
      <c r="AF213" s="71">
        <v>4773132.4173563672</v>
      </c>
      <c r="AG213" s="71">
        <v>591178.50482088223</v>
      </c>
      <c r="AH213" s="71">
        <v>1051871.36351512</v>
      </c>
      <c r="AI213" s="71">
        <v>15993794.974782441</v>
      </c>
      <c r="AJ213" s="71">
        <v>23204954.258469559</v>
      </c>
      <c r="AK213" s="71">
        <v>0</v>
      </c>
      <c r="AL213" s="71">
        <v>0</v>
      </c>
      <c r="AM213" s="71">
        <v>1386303.1725290259</v>
      </c>
      <c r="AN213" s="71">
        <v>0</v>
      </c>
      <c r="AO213" s="71">
        <v>0</v>
      </c>
      <c r="AP213" s="71">
        <v>47001234.691473395</v>
      </c>
      <c r="AQ213" s="72"/>
      <c r="AR213" s="71">
        <v>304</v>
      </c>
      <c r="AS213" s="71">
        <v>132</v>
      </c>
      <c r="AT213" s="71">
        <v>0</v>
      </c>
      <c r="AU213" s="71">
        <v>0</v>
      </c>
      <c r="AV213" s="71">
        <v>0</v>
      </c>
      <c r="AW213" s="71">
        <v>0</v>
      </c>
      <c r="AX213" s="71"/>
      <c r="AY213" s="72"/>
      <c r="AZ213" s="71">
        <v>1445.6610000000001</v>
      </c>
      <c r="BA213" s="71">
        <v>8053.8999999999987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2011</v>
      </c>
      <c r="B214" s="70">
        <v>493</v>
      </c>
      <c r="C214" s="70">
        <v>17</v>
      </c>
      <c r="D214" s="70">
        <v>29</v>
      </c>
      <c r="E214" s="70">
        <v>2020</v>
      </c>
      <c r="F214" s="70" t="s">
        <v>159</v>
      </c>
      <c r="G214" s="70" t="s">
        <v>1994</v>
      </c>
      <c r="H214" s="70" t="s">
        <v>1995</v>
      </c>
      <c r="I214" s="148"/>
      <c r="J214" s="71">
        <v>14.041680150509629</v>
      </c>
      <c r="K214" s="71">
        <v>0.72846490270491893</v>
      </c>
      <c r="L214" s="71">
        <v>5.9775676257663362</v>
      </c>
      <c r="M214" s="71">
        <v>10.673058976286157</v>
      </c>
      <c r="N214" s="71">
        <v>15.973433413028605</v>
      </c>
      <c r="O214" s="71">
        <v>8.0117771772722151</v>
      </c>
      <c r="P214" s="71">
        <v>13.099004089211892</v>
      </c>
      <c r="Q214" s="71">
        <v>0.58459557250029004</v>
      </c>
      <c r="R214" s="71">
        <v>0</v>
      </c>
      <c r="S214" s="71">
        <v>1.908504203154731</v>
      </c>
      <c r="T214" s="72"/>
      <c r="U214" s="71">
        <v>573490</v>
      </c>
      <c r="V214" s="71">
        <v>337</v>
      </c>
      <c r="W214" s="71">
        <v>130</v>
      </c>
      <c r="X214" s="71">
        <v>2668</v>
      </c>
      <c r="Y214" s="71">
        <v>4955</v>
      </c>
      <c r="Z214" s="71">
        <v>5725</v>
      </c>
      <c r="AA214" s="71">
        <v>2891</v>
      </c>
      <c r="AB214" s="71">
        <v>9915</v>
      </c>
      <c r="AC214" s="71">
        <v>0</v>
      </c>
      <c r="AD214" s="71">
        <v>1.908504203154731</v>
      </c>
      <c r="AE214" s="72"/>
      <c r="AF214" s="71">
        <v>6740896.455793201</v>
      </c>
      <c r="AG214" s="71">
        <v>496931.41266764823</v>
      </c>
      <c r="AH214" s="71">
        <v>1694064.5697369867</v>
      </c>
      <c r="AI214" s="71">
        <v>14755086.034450388</v>
      </c>
      <c r="AJ214" s="71">
        <v>25373756.914173849</v>
      </c>
      <c r="AK214" s="71"/>
      <c r="AL214" s="71"/>
      <c r="AM214" s="71">
        <v>1294017.6579475696</v>
      </c>
      <c r="AN214" s="71"/>
      <c r="AO214" s="71"/>
      <c r="AP214" s="71">
        <v>50354753.044769645</v>
      </c>
      <c r="AQ214" s="72"/>
      <c r="AR214" s="71">
        <v>315</v>
      </c>
      <c r="AS214" s="71">
        <v>138</v>
      </c>
      <c r="AT214" s="71">
        <v>0</v>
      </c>
      <c r="AU214" s="71">
        <v>0</v>
      </c>
      <c r="AV214" s="71">
        <v>0</v>
      </c>
      <c r="AW214" s="71">
        <v>0</v>
      </c>
      <c r="AX214" s="71"/>
      <c r="AY214" s="72"/>
      <c r="AZ214" s="71">
        <v>1508.7249999999999</v>
      </c>
      <c r="BA214" s="71">
        <v>8472.9000000000015</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2012</v>
      </c>
      <c r="B215" s="70">
        <v>493</v>
      </c>
      <c r="C215" s="70">
        <v>18</v>
      </c>
      <c r="D215" s="70">
        <v>29</v>
      </c>
      <c r="E215" s="70">
        <v>2021</v>
      </c>
      <c r="F215" s="70" t="s">
        <v>160</v>
      </c>
      <c r="G215" s="70" t="s">
        <v>1994</v>
      </c>
      <c r="H215" s="70" t="s">
        <v>1995</v>
      </c>
      <c r="I215" s="148"/>
      <c r="J215" s="71">
        <v>9.5274222837311111</v>
      </c>
      <c r="K215" s="71">
        <v>0.74433908732253451</v>
      </c>
      <c r="L215" s="71">
        <v>5.5396847544014207</v>
      </c>
      <c r="M215" s="71">
        <v>10.266943662480804</v>
      </c>
      <c r="N215" s="71">
        <v>15.08780311151224</v>
      </c>
      <c r="O215" s="71">
        <v>7.7049400976269169</v>
      </c>
      <c r="P215" s="71">
        <v>13.340417027573833</v>
      </c>
      <c r="Q215" s="71">
        <v>0.56874881315842396</v>
      </c>
      <c r="R215" s="71">
        <v>0</v>
      </c>
      <c r="S215" s="71">
        <v>1.6338439552864941</v>
      </c>
      <c r="T215" s="72"/>
      <c r="U215" s="71">
        <v>488521</v>
      </c>
      <c r="V215" s="71">
        <v>337</v>
      </c>
      <c r="W215" s="71">
        <v>130</v>
      </c>
      <c r="X215" s="71">
        <v>2668</v>
      </c>
      <c r="Y215" s="71">
        <v>4915</v>
      </c>
      <c r="Z215" s="71">
        <v>5669</v>
      </c>
      <c r="AA215" s="71">
        <v>2871</v>
      </c>
      <c r="AB215" s="71">
        <v>9741</v>
      </c>
      <c r="AC215" s="71">
        <v>0</v>
      </c>
      <c r="AD215" s="71">
        <v>1.6338439552864941</v>
      </c>
      <c r="AE215" s="72"/>
      <c r="AF215" s="71">
        <v>4540184.4763300065</v>
      </c>
      <c r="AG215" s="71">
        <v>531193.39485982084</v>
      </c>
      <c r="AH215" s="71">
        <v>1665471.358484895</v>
      </c>
      <c r="AI215" s="71">
        <v>15915298.31021801</v>
      </c>
      <c r="AJ215" s="71">
        <v>24265737.597156849</v>
      </c>
      <c r="AK215" s="71">
        <v>0</v>
      </c>
      <c r="AL215" s="71">
        <v>0</v>
      </c>
      <c r="AM215" s="71">
        <v>1278641.5311358084</v>
      </c>
      <c r="AN215" s="71">
        <v>0</v>
      </c>
      <c r="AO215" s="71">
        <v>0</v>
      </c>
      <c r="AP215" s="71">
        <v>48196526.668185391</v>
      </c>
      <c r="AQ215" s="72"/>
      <c r="AR215" s="71">
        <v>328</v>
      </c>
      <c r="AS215" s="71">
        <v>152</v>
      </c>
      <c r="AT215" s="71">
        <v>0</v>
      </c>
      <c r="AU215" s="71">
        <v>0</v>
      </c>
      <c r="AV215" s="71">
        <v>0</v>
      </c>
      <c r="AW215" s="71">
        <v>0</v>
      </c>
      <c r="AX215" s="71"/>
      <c r="AY215" s="72"/>
      <c r="AZ215" s="71">
        <v>1590.87</v>
      </c>
      <c r="BA215" s="71">
        <v>9137.0000000000018</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2013</v>
      </c>
      <c r="B216" s="70">
        <v>493</v>
      </c>
      <c r="C216" s="70">
        <v>19</v>
      </c>
      <c r="D216" s="70">
        <v>29</v>
      </c>
      <c r="E216" s="70">
        <v>2022</v>
      </c>
      <c r="F216" s="70" t="s">
        <v>161</v>
      </c>
      <c r="G216" s="1064" t="s">
        <v>1994</v>
      </c>
      <c r="H216" s="70" t="s">
        <v>1995</v>
      </c>
      <c r="I216" s="148"/>
      <c r="J216" s="71">
        <v>7.2218232196446808</v>
      </c>
      <c r="K216" s="71">
        <v>0.63272360953430784</v>
      </c>
      <c r="L216" s="71">
        <v>5.1451022374011055</v>
      </c>
      <c r="M216" s="71">
        <v>8.4669582137536761</v>
      </c>
      <c r="N216" s="71">
        <v>12.435651747708663</v>
      </c>
      <c r="O216" s="71">
        <v>7.9850884314066892</v>
      </c>
      <c r="P216" s="71">
        <v>13.057720655289001</v>
      </c>
      <c r="Q216" s="71">
        <v>0.56297230389524688</v>
      </c>
      <c r="R216" s="71">
        <v>0</v>
      </c>
      <c r="S216" s="71">
        <v>1.6246980705040119</v>
      </c>
      <c r="T216" s="72"/>
      <c r="U216" s="71">
        <v>506888</v>
      </c>
      <c r="V216" s="71">
        <v>337</v>
      </c>
      <c r="W216" s="71">
        <v>130</v>
      </c>
      <c r="X216" s="71">
        <v>2668</v>
      </c>
      <c r="Y216" s="71">
        <v>4861</v>
      </c>
      <c r="Z216" s="71">
        <v>5582</v>
      </c>
      <c r="AA216" s="71">
        <v>2853</v>
      </c>
      <c r="AB216" s="71">
        <v>9563</v>
      </c>
      <c r="AC216" s="71">
        <v>0</v>
      </c>
      <c r="AD216" s="71">
        <v>1.6246980705040119</v>
      </c>
      <c r="AE216" s="72"/>
      <c r="AF216" s="71">
        <v>4516008.8415338984</v>
      </c>
      <c r="AG216" s="71">
        <v>524864.11653114902</v>
      </c>
      <c r="AH216" s="71">
        <v>1799602.9650051128</v>
      </c>
      <c r="AI216" s="71">
        <v>14572056.92564098</v>
      </c>
      <c r="AJ216" s="71">
        <v>25518283.886572368</v>
      </c>
      <c r="AK216" s="71">
        <v>0</v>
      </c>
      <c r="AL216" s="71">
        <v>0</v>
      </c>
      <c r="AM216" s="71">
        <v>1234844.3164152461</v>
      </c>
      <c r="AN216" s="71">
        <v>0</v>
      </c>
      <c r="AO216" s="71">
        <v>0</v>
      </c>
      <c r="AP216" s="71">
        <v>48165661.051698752</v>
      </c>
      <c r="AQ216" s="72"/>
      <c r="AR216" s="71">
        <v>339</v>
      </c>
      <c r="AS216" s="71">
        <v>155</v>
      </c>
      <c r="AT216" s="71">
        <v>0</v>
      </c>
      <c r="AU216" s="71">
        <v>0</v>
      </c>
      <c r="AV216" s="71">
        <v>0</v>
      </c>
      <c r="AW216" s="71">
        <v>0</v>
      </c>
      <c r="AX216" s="71"/>
      <c r="AY216" s="72"/>
      <c r="AZ216" s="71">
        <v>1668.9849999999999</v>
      </c>
      <c r="BA216" s="71">
        <v>9275.6000000000022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2014</v>
      </c>
      <c r="B217" s="70">
        <v>493</v>
      </c>
      <c r="C217" s="70">
        <v>20</v>
      </c>
      <c r="D217" s="70">
        <v>29</v>
      </c>
      <c r="E217" s="70">
        <v>2023</v>
      </c>
      <c r="F217" s="70" t="s">
        <v>1539</v>
      </c>
      <c r="G217" s="1064" t="s">
        <v>1994</v>
      </c>
      <c r="H217" s="70" t="s">
        <v>1995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357</v>
      </c>
      <c r="AS217" s="71">
        <v>158</v>
      </c>
      <c r="AT217" s="71">
        <v>0</v>
      </c>
      <c r="AU217" s="71">
        <v>0</v>
      </c>
      <c r="AV217" s="71">
        <v>0</v>
      </c>
      <c r="AW217" s="71">
        <v>0</v>
      </c>
      <c r="AX217" s="71"/>
      <c r="AY217" s="72"/>
      <c r="AZ217" s="71">
        <v>1773.0850000000003</v>
      </c>
      <c r="BA217" s="71">
        <v>9624.6000000000022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2015</v>
      </c>
      <c r="B218" s="70">
        <v>493</v>
      </c>
      <c r="C218" s="70">
        <v>21</v>
      </c>
      <c r="D218" s="70">
        <v>29</v>
      </c>
      <c r="E218" s="70">
        <v>2024</v>
      </c>
      <c r="F218" s="70" t="s">
        <v>1554</v>
      </c>
      <c r="G218" s="70" t="s">
        <v>1994</v>
      </c>
      <c r="H218" s="70" t="s">
        <v>1995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2016</v>
      </c>
      <c r="B219" s="70">
        <v>86</v>
      </c>
      <c r="C219" s="70">
        <v>1</v>
      </c>
      <c r="D219" s="70">
        <v>6</v>
      </c>
      <c r="E219" s="70">
        <v>1990</v>
      </c>
      <c r="F219" s="70" t="s">
        <v>787</v>
      </c>
      <c r="G219" s="70" t="s">
        <v>2017</v>
      </c>
      <c r="H219" s="70" t="s">
        <v>2018</v>
      </c>
      <c r="I219" s="148"/>
      <c r="J219" s="71">
        <v>10.873347015893501</v>
      </c>
      <c r="K219" s="71">
        <v>1.0663654533458891</v>
      </c>
      <c r="L219" s="71">
        <v>5.3184346324031191</v>
      </c>
      <c r="M219" s="71">
        <v>7.3335503039126957</v>
      </c>
      <c r="N219" s="71">
        <v>12.3667357813657</v>
      </c>
      <c r="O219" s="71">
        <v>9.6374600097977563</v>
      </c>
      <c r="P219" s="71">
        <v>12.0793492535147</v>
      </c>
      <c r="Q219" s="71">
        <v>0.564465188115162</v>
      </c>
      <c r="R219" s="71">
        <v>9.2148695969033554</v>
      </c>
      <c r="S219" s="71">
        <v>0.57728648034437235</v>
      </c>
      <c r="T219" s="72"/>
      <c r="U219" s="71">
        <v>513723</v>
      </c>
      <c r="V219" s="71">
        <v>249</v>
      </c>
      <c r="W219" s="71">
        <v>56</v>
      </c>
      <c r="X219" s="71">
        <v>1590</v>
      </c>
      <c r="Y219" s="71">
        <v>2843</v>
      </c>
      <c r="Z219" s="71">
        <v>3964</v>
      </c>
      <c r="AA219" s="71">
        <v>2933</v>
      </c>
      <c r="AB219" s="71">
        <v>9165</v>
      </c>
      <c r="AC219" s="71">
        <v>1596032</v>
      </c>
      <c r="AD219" s="71">
        <v>0.57728648034437235</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2019</v>
      </c>
      <c r="B220" s="70">
        <v>87</v>
      </c>
      <c r="C220" s="70">
        <v>2</v>
      </c>
      <c r="D220" s="70">
        <v>6</v>
      </c>
      <c r="E220" s="70">
        <v>2005</v>
      </c>
      <c r="F220" s="70" t="s">
        <v>789</v>
      </c>
      <c r="G220" s="70" t="s">
        <v>2017</v>
      </c>
      <c r="H220" s="70" t="s">
        <v>2018</v>
      </c>
      <c r="I220" s="148"/>
      <c r="J220" s="71">
        <v>5.3699767356961479</v>
      </c>
      <c r="K220" s="71">
        <v>1.0407240558587629</v>
      </c>
      <c r="L220" s="71">
        <v>0.36800970926568832</v>
      </c>
      <c r="M220" s="71">
        <v>15.72759168147166</v>
      </c>
      <c r="N220" s="71">
        <v>18.002589946508792</v>
      </c>
      <c r="O220" s="71">
        <v>11.66889938260244</v>
      </c>
      <c r="P220" s="71">
        <v>16.39344303619156</v>
      </c>
      <c r="Q220" s="71">
        <v>0.566343328748804</v>
      </c>
      <c r="R220" s="71">
        <v>2.495499980417645</v>
      </c>
      <c r="S220" s="71">
        <v>1.6345951461683561</v>
      </c>
      <c r="T220" s="72"/>
      <c r="U220" s="71">
        <v>219066</v>
      </c>
      <c r="V220" s="71">
        <v>276</v>
      </c>
      <c r="W220" s="71">
        <v>4</v>
      </c>
      <c r="X220" s="71">
        <v>1466</v>
      </c>
      <c r="Y220" s="71">
        <v>3631</v>
      </c>
      <c r="Z220" s="71">
        <v>5554</v>
      </c>
      <c r="AA220" s="71">
        <v>3260</v>
      </c>
      <c r="AB220" s="71">
        <v>9613</v>
      </c>
      <c r="AC220" s="71">
        <v>441277.5</v>
      </c>
      <c r="AD220" s="71">
        <v>1.6345951461683561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2020</v>
      </c>
      <c r="B221" s="70">
        <v>88</v>
      </c>
      <c r="C221" s="70">
        <v>3</v>
      </c>
      <c r="D221" s="70">
        <v>6</v>
      </c>
      <c r="E221" s="70">
        <v>2006</v>
      </c>
      <c r="F221" s="70" t="s">
        <v>790</v>
      </c>
      <c r="G221" s="70" t="s">
        <v>2017</v>
      </c>
      <c r="H221" s="70" t="s">
        <v>2018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2021</v>
      </c>
      <c r="B222" s="70">
        <v>89</v>
      </c>
      <c r="C222" s="70">
        <v>4</v>
      </c>
      <c r="D222" s="70">
        <v>6</v>
      </c>
      <c r="E222" s="70">
        <v>2007</v>
      </c>
      <c r="F222" s="70" t="s">
        <v>791</v>
      </c>
      <c r="G222" s="70" t="s">
        <v>2017</v>
      </c>
      <c r="H222" s="70" t="s">
        <v>2018</v>
      </c>
      <c r="I222" s="148"/>
      <c r="J222" s="71">
        <v>5.0512953313295688</v>
      </c>
      <c r="K222" s="71">
        <v>0.99324006306422885</v>
      </c>
      <c r="L222" s="71">
        <v>2.184298846290083</v>
      </c>
      <c r="M222" s="71">
        <v>15.07245660599521</v>
      </c>
      <c r="N222" s="71">
        <v>16.31579794209496</v>
      </c>
      <c r="O222" s="71">
        <v>10.483208193957029</v>
      </c>
      <c r="P222" s="71">
        <v>16.943371679666669</v>
      </c>
      <c r="Q222" s="71">
        <v>0.59000138916284695</v>
      </c>
      <c r="R222" s="71">
        <v>2.5493314970581551</v>
      </c>
      <c r="S222" s="71">
        <v>1.156848671543476</v>
      </c>
      <c r="T222" s="72"/>
      <c r="U222" s="71">
        <v>226519</v>
      </c>
      <c r="V222" s="71">
        <v>267</v>
      </c>
      <c r="W222" s="71">
        <v>29</v>
      </c>
      <c r="X222" s="71">
        <v>1951</v>
      </c>
      <c r="Y222" s="71">
        <v>3706</v>
      </c>
      <c r="Z222" s="71">
        <v>5187</v>
      </c>
      <c r="AA222" s="71">
        <v>3318</v>
      </c>
      <c r="AB222" s="71">
        <v>9485</v>
      </c>
      <c r="AC222" s="71">
        <v>463731</v>
      </c>
      <c r="AD222" s="71">
        <v>1.156848671543476</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2022</v>
      </c>
      <c r="B223" s="70">
        <v>90</v>
      </c>
      <c r="C223" s="70">
        <v>5</v>
      </c>
      <c r="D223" s="70">
        <v>6</v>
      </c>
      <c r="E223" s="70">
        <v>2008</v>
      </c>
      <c r="F223" s="70" t="s">
        <v>792</v>
      </c>
      <c r="G223" s="70" t="s">
        <v>2017</v>
      </c>
      <c r="H223" s="70" t="s">
        <v>2018</v>
      </c>
      <c r="I223" s="148"/>
      <c r="J223" s="71">
        <v>5.4347039284201948</v>
      </c>
      <c r="K223" s="71">
        <v>0.76892269037526539</v>
      </c>
      <c r="L223" s="71">
        <v>1.9843916926689891</v>
      </c>
      <c r="M223" s="71">
        <v>16.84753415501671</v>
      </c>
      <c r="N223" s="71">
        <v>17.550781713414871</v>
      </c>
      <c r="O223" s="71">
        <v>10.21951082156464</v>
      </c>
      <c r="P223" s="71">
        <v>16.09775174868599</v>
      </c>
      <c r="Q223" s="71">
        <v>0.58076014146326504</v>
      </c>
      <c r="R223" s="71">
        <v>2.2582666575819061</v>
      </c>
      <c r="S223" s="71">
        <v>2.1339555408286461</v>
      </c>
      <c r="T223" s="72"/>
      <c r="U223" s="71">
        <v>282183</v>
      </c>
      <c r="V223" s="71">
        <v>267</v>
      </c>
      <c r="W223" s="71">
        <v>29</v>
      </c>
      <c r="X223" s="71">
        <v>1951</v>
      </c>
      <c r="Y223" s="71">
        <v>3772</v>
      </c>
      <c r="Z223" s="71">
        <v>5234</v>
      </c>
      <c r="AA223" s="71">
        <v>3156</v>
      </c>
      <c r="AB223" s="71">
        <v>9490</v>
      </c>
      <c r="AC223" s="71">
        <v>426555.5</v>
      </c>
      <c r="AD223" s="71">
        <v>2.1339555408286461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2023</v>
      </c>
      <c r="B224" s="70">
        <v>91</v>
      </c>
      <c r="C224" s="70">
        <v>6</v>
      </c>
      <c r="D224" s="70">
        <v>6</v>
      </c>
      <c r="E224" s="70">
        <v>2009</v>
      </c>
      <c r="F224" s="70" t="s">
        <v>176</v>
      </c>
      <c r="G224" s="70" t="s">
        <v>2017</v>
      </c>
      <c r="H224" s="70" t="s">
        <v>2018</v>
      </c>
      <c r="I224" s="148"/>
      <c r="J224" s="71">
        <v>5.6565153234448662</v>
      </c>
      <c r="K224" s="71">
        <v>0.79351649208695874</v>
      </c>
      <c r="L224" s="71">
        <v>2.614533757025713</v>
      </c>
      <c r="M224" s="71">
        <v>15.793720676655161</v>
      </c>
      <c r="N224" s="71">
        <v>15.99555447562657</v>
      </c>
      <c r="O224" s="71">
        <v>10.468336934556589</v>
      </c>
      <c r="P224" s="71">
        <v>16.018304975893809</v>
      </c>
      <c r="Q224" s="71">
        <v>0.55732274588904296</v>
      </c>
      <c r="R224" s="71">
        <v>2.2713066065040048</v>
      </c>
      <c r="S224" s="71">
        <v>2.462654654532102</v>
      </c>
      <c r="T224" s="72"/>
      <c r="U224" s="71">
        <v>262903</v>
      </c>
      <c r="V224" s="71">
        <v>275</v>
      </c>
      <c r="W224" s="71">
        <v>58</v>
      </c>
      <c r="X224" s="71">
        <v>2041</v>
      </c>
      <c r="Y224" s="71">
        <v>3856</v>
      </c>
      <c r="Z224" s="71">
        <v>5292</v>
      </c>
      <c r="AA224" s="71">
        <v>3224</v>
      </c>
      <c r="AB224" s="71">
        <v>9560</v>
      </c>
      <c r="AC224" s="71">
        <v>418542</v>
      </c>
      <c r="AD224" s="71">
        <v>2.462654654532102</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2024</v>
      </c>
      <c r="B225" s="70">
        <v>92</v>
      </c>
      <c r="C225" s="70">
        <v>7</v>
      </c>
      <c r="D225" s="70">
        <v>6</v>
      </c>
      <c r="E225" s="70">
        <v>2010</v>
      </c>
      <c r="F225" s="70" t="s">
        <v>177</v>
      </c>
      <c r="G225" s="70" t="s">
        <v>2017</v>
      </c>
      <c r="H225" s="70" t="s">
        <v>2018</v>
      </c>
      <c r="I225" s="148"/>
      <c r="J225" s="71">
        <v>4.7485778601095507</v>
      </c>
      <c r="K225" s="71">
        <v>0.84127307576991794</v>
      </c>
      <c r="L225" s="71">
        <v>2.549079914777582</v>
      </c>
      <c r="M225" s="71">
        <v>16.37366026546276</v>
      </c>
      <c r="N225" s="71">
        <v>17.053623683747521</v>
      </c>
      <c r="O225" s="71">
        <v>10.591220167324741</v>
      </c>
      <c r="P225" s="71">
        <v>16.3113859559646</v>
      </c>
      <c r="Q225" s="71">
        <v>0.57906528030148696</v>
      </c>
      <c r="R225" s="71">
        <v>2.3435283792708108</v>
      </c>
      <c r="S225" s="71">
        <v>1.419262485991333</v>
      </c>
      <c r="T225" s="72"/>
      <c r="U225" s="71">
        <v>250257</v>
      </c>
      <c r="V225" s="71">
        <v>275</v>
      </c>
      <c r="W225" s="71">
        <v>58</v>
      </c>
      <c r="X225" s="71">
        <v>2041</v>
      </c>
      <c r="Y225" s="71">
        <v>3895</v>
      </c>
      <c r="Z225" s="71">
        <v>5379</v>
      </c>
      <c r="AA225" s="71">
        <v>3201</v>
      </c>
      <c r="AB225" s="71">
        <v>9518</v>
      </c>
      <c r="AC225" s="71">
        <v>409247</v>
      </c>
      <c r="AD225" s="71">
        <v>1.419262485991333</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2025</v>
      </c>
      <c r="B226" s="70">
        <v>93</v>
      </c>
      <c r="C226" s="70">
        <v>8</v>
      </c>
      <c r="D226" s="70">
        <v>6</v>
      </c>
      <c r="E226" s="70">
        <v>2011</v>
      </c>
      <c r="F226" s="70" t="s">
        <v>178</v>
      </c>
      <c r="G226" s="70" t="s">
        <v>2017</v>
      </c>
      <c r="H226" s="70" t="s">
        <v>2018</v>
      </c>
      <c r="I226" s="148"/>
      <c r="J226" s="71">
        <v>4.3405664422782086</v>
      </c>
      <c r="K226" s="71">
        <v>0.95048302283743691</v>
      </c>
      <c r="L226" s="71">
        <v>2.8617419368034658</v>
      </c>
      <c r="M226" s="71">
        <v>15.93843831500358</v>
      </c>
      <c r="N226" s="71">
        <v>18.00964496469695</v>
      </c>
      <c r="O226" s="71">
        <v>10.537532773860359</v>
      </c>
      <c r="P226" s="71">
        <v>15.513415009235645</v>
      </c>
      <c r="Q226" s="71">
        <v>0.67047145739202696</v>
      </c>
      <c r="R226" s="71">
        <v>2.4969176287798729</v>
      </c>
      <c r="S226" s="71">
        <v>1.388061704090902</v>
      </c>
      <c r="T226" s="72"/>
      <c r="U226" s="71">
        <v>242731</v>
      </c>
      <c r="V226" s="71">
        <v>275</v>
      </c>
      <c r="W226" s="71">
        <v>58</v>
      </c>
      <c r="X226" s="71">
        <v>2041</v>
      </c>
      <c r="Y226" s="71">
        <v>3989</v>
      </c>
      <c r="Z226" s="71">
        <v>5468</v>
      </c>
      <c r="AA226" s="71">
        <v>3135</v>
      </c>
      <c r="AB226" s="71">
        <v>9554</v>
      </c>
      <c r="AC226" s="71">
        <v>435312</v>
      </c>
      <c r="AD226" s="71">
        <v>1.388061704090902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2026</v>
      </c>
      <c r="B227" s="70">
        <v>94</v>
      </c>
      <c r="C227" s="70">
        <v>9</v>
      </c>
      <c r="D227" s="70">
        <v>6</v>
      </c>
      <c r="E227" s="70">
        <v>2012</v>
      </c>
      <c r="F227" s="70" t="s">
        <v>179</v>
      </c>
      <c r="G227" s="70" t="s">
        <v>2017</v>
      </c>
      <c r="H227" s="70" t="s">
        <v>2018</v>
      </c>
      <c r="I227" s="148"/>
      <c r="J227" s="71">
        <v>3.5857863415919189</v>
      </c>
      <c r="K227" s="71">
        <v>0.84120518825694413</v>
      </c>
      <c r="L227" s="71">
        <v>2.7610832303753852</v>
      </c>
      <c r="M227" s="71">
        <v>16.520658303261051</v>
      </c>
      <c r="N227" s="71">
        <v>15.844794194428159</v>
      </c>
      <c r="O227" s="71">
        <v>10.886714854231023</v>
      </c>
      <c r="P227" s="71">
        <v>15.502146410353417</v>
      </c>
      <c r="Q227" s="71">
        <v>0.72670007180103302</v>
      </c>
      <c r="R227" s="71">
        <v>2.5293448834025871</v>
      </c>
      <c r="S227" s="71">
        <v>1.40057863382489</v>
      </c>
      <c r="T227" s="72"/>
      <c r="U227" s="71">
        <v>225795</v>
      </c>
      <c r="V227" s="71">
        <v>275</v>
      </c>
      <c r="W227" s="71">
        <v>58</v>
      </c>
      <c r="X227" s="71">
        <v>2041</v>
      </c>
      <c r="Y227" s="71">
        <v>4032</v>
      </c>
      <c r="Z227" s="71">
        <v>5694</v>
      </c>
      <c r="AA227" s="71">
        <v>3115</v>
      </c>
      <c r="AB227" s="71">
        <v>9531</v>
      </c>
      <c r="AC227" s="71">
        <v>429544</v>
      </c>
      <c r="AD227" s="71">
        <v>1.40057863382489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2027</v>
      </c>
      <c r="B228" s="70">
        <v>95</v>
      </c>
      <c r="C228" s="70">
        <v>10</v>
      </c>
      <c r="D228" s="70">
        <v>6</v>
      </c>
      <c r="E228" s="70">
        <v>2013</v>
      </c>
      <c r="F228" s="70" t="s">
        <v>180</v>
      </c>
      <c r="G228" s="70" t="s">
        <v>2017</v>
      </c>
      <c r="H228" s="70" t="s">
        <v>2018</v>
      </c>
      <c r="I228" s="148"/>
      <c r="J228" s="71">
        <v>3.242874016563404</v>
      </c>
      <c r="K228" s="71">
        <v>0.78152856011189409</v>
      </c>
      <c r="L228" s="71">
        <v>2.4747765733126879</v>
      </c>
      <c r="M228" s="71">
        <v>17.05277299130324</v>
      </c>
      <c r="N228" s="71">
        <v>16.138673365923101</v>
      </c>
      <c r="O228" s="71">
        <v>10.736219980692649</v>
      </c>
      <c r="P228" s="71">
        <v>15.380725509333089</v>
      </c>
      <c r="Q228" s="71">
        <v>0.74183343152283399</v>
      </c>
      <c r="R228" s="71">
        <v>2.5653999959277058</v>
      </c>
      <c r="S228" s="71">
        <v>1.347815028919648</v>
      </c>
      <c r="T228" s="72"/>
      <c r="U228" s="71">
        <v>197140</v>
      </c>
      <c r="V228" s="71">
        <v>275</v>
      </c>
      <c r="W228" s="71">
        <v>58</v>
      </c>
      <c r="X228" s="71">
        <v>2041</v>
      </c>
      <c r="Y228" s="71">
        <v>4105</v>
      </c>
      <c r="Z228" s="71">
        <v>5866</v>
      </c>
      <c r="AA228" s="71">
        <v>3079</v>
      </c>
      <c r="AB228" s="71">
        <v>9590</v>
      </c>
      <c r="AC228" s="71">
        <v>425271</v>
      </c>
      <c r="AD228" s="71">
        <v>1.347815028919648</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2028</v>
      </c>
      <c r="B229" s="70">
        <v>96</v>
      </c>
      <c r="C229" s="70">
        <v>11</v>
      </c>
      <c r="D229" s="70">
        <v>6</v>
      </c>
      <c r="E229" s="70">
        <v>2014</v>
      </c>
      <c r="F229" s="70" t="s">
        <v>181</v>
      </c>
      <c r="G229" s="70" t="s">
        <v>2017</v>
      </c>
      <c r="H229" s="70" t="s">
        <v>2018</v>
      </c>
      <c r="I229" s="148"/>
      <c r="J229" s="71">
        <v>3.6833138194713988</v>
      </c>
      <c r="K229" s="71">
        <v>0.79641615502081731</v>
      </c>
      <c r="L229" s="71">
        <v>5.1813189401455553</v>
      </c>
      <c r="M229" s="71">
        <v>14.491065961108109</v>
      </c>
      <c r="N229" s="71">
        <v>16.51252684654084</v>
      </c>
      <c r="O229" s="71">
        <v>10.376150587548</v>
      </c>
      <c r="P229" s="71">
        <v>15.621354701322367</v>
      </c>
      <c r="Q229" s="71">
        <v>0.71456525319286002</v>
      </c>
      <c r="R229" s="71">
        <v>2.8808388305125581</v>
      </c>
      <c r="S229" s="71">
        <v>1.496075216026143</v>
      </c>
      <c r="T229" s="72"/>
      <c r="U229" s="71">
        <v>220847</v>
      </c>
      <c r="V229" s="71">
        <v>257</v>
      </c>
      <c r="W229" s="71">
        <v>108</v>
      </c>
      <c r="X229" s="71">
        <v>1963</v>
      </c>
      <c r="Y229" s="71">
        <v>4189</v>
      </c>
      <c r="Z229" s="71">
        <v>5971</v>
      </c>
      <c r="AA229" s="71">
        <v>3111</v>
      </c>
      <c r="AB229" s="71">
        <v>9628</v>
      </c>
      <c r="AC229" s="71">
        <v>479063.5</v>
      </c>
      <c r="AD229" s="71">
        <v>1.496075216026143</v>
      </c>
      <c r="AE229" s="72"/>
      <c r="AF229" s="71"/>
      <c r="AG229" s="71"/>
      <c r="AH229" s="71"/>
      <c r="AI229" s="71"/>
      <c r="AJ229" s="71"/>
      <c r="AK229" s="71"/>
      <c r="AL229" s="71"/>
      <c r="AM229" s="71"/>
      <c r="AN229" s="71"/>
      <c r="AO229" s="71"/>
      <c r="AP229" s="71"/>
      <c r="AQ229" s="72"/>
      <c r="AR229" s="71">
        <v>38</v>
      </c>
      <c r="AS229" s="71">
        <v>130</v>
      </c>
      <c r="AT229" s="71">
        <v>1</v>
      </c>
      <c r="AU229" s="71">
        <v>0</v>
      </c>
      <c r="AV229" s="71">
        <v>0</v>
      </c>
      <c r="AW229" s="71">
        <v>0</v>
      </c>
      <c r="AX229" s="71"/>
      <c r="AY229" s="72"/>
      <c r="AZ229" s="71">
        <v>216.3</v>
      </c>
      <c r="BA229" s="71">
        <v>4001.5</v>
      </c>
      <c r="BB229" s="71">
        <v>1995</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2029</v>
      </c>
      <c r="B230" s="70">
        <v>97</v>
      </c>
      <c r="C230" s="70">
        <v>12</v>
      </c>
      <c r="D230" s="70">
        <v>6</v>
      </c>
      <c r="E230" s="70">
        <v>2015</v>
      </c>
      <c r="F230" s="70" t="s">
        <v>182</v>
      </c>
      <c r="G230" s="70" t="s">
        <v>2017</v>
      </c>
      <c r="H230" s="70" t="s">
        <v>2018</v>
      </c>
      <c r="I230" s="148"/>
      <c r="J230" s="71">
        <v>4.4385633831817319</v>
      </c>
      <c r="K230" s="71">
        <v>0.79206616943378305</v>
      </c>
      <c r="L230" s="71">
        <v>5.9509793070299688</v>
      </c>
      <c r="M230" s="71">
        <v>13.119216305497879</v>
      </c>
      <c r="N230" s="71">
        <v>15.849885344166371</v>
      </c>
      <c r="O230" s="71">
        <v>10.509604308796719</v>
      </c>
      <c r="P230" s="71">
        <v>15.658822965398638</v>
      </c>
      <c r="Q230" s="71">
        <v>0.698278210893433</v>
      </c>
      <c r="R230" s="71">
        <v>3.3681922100175199</v>
      </c>
      <c r="S230" s="71">
        <v>1.9526691651447889</v>
      </c>
      <c r="T230" s="72"/>
      <c r="U230" s="71">
        <v>258267</v>
      </c>
      <c r="V230" s="71">
        <v>257</v>
      </c>
      <c r="W230" s="71">
        <v>108</v>
      </c>
      <c r="X230" s="71">
        <v>1963</v>
      </c>
      <c r="Y230" s="71">
        <v>4246</v>
      </c>
      <c r="Z230" s="71">
        <v>6106</v>
      </c>
      <c r="AA230" s="71">
        <v>3116</v>
      </c>
      <c r="AB230" s="71">
        <v>9611</v>
      </c>
      <c r="AC230" s="71">
        <v>575737.5</v>
      </c>
      <c r="AD230" s="71">
        <v>1.9526691651447889</v>
      </c>
      <c r="AE230" s="72"/>
      <c r="AF230" s="71">
        <v>3351639.2276745839</v>
      </c>
      <c r="AG230" s="71">
        <v>507269.31920177583</v>
      </c>
      <c r="AH230" s="71">
        <v>1196620.162105191</v>
      </c>
      <c r="AI230" s="71">
        <v>13222470.84300841</v>
      </c>
      <c r="AJ230" s="71">
        <v>17320828.850688841</v>
      </c>
      <c r="AK230" s="71">
        <v>0</v>
      </c>
      <c r="AL230" s="71">
        <v>0</v>
      </c>
      <c r="AM230" s="71">
        <v>1317147.2333713369</v>
      </c>
      <c r="AN230" s="71">
        <v>0</v>
      </c>
      <c r="AO230" s="71">
        <v>0</v>
      </c>
      <c r="AP230" s="71">
        <v>36915975.636050142</v>
      </c>
      <c r="AQ230" s="72"/>
      <c r="AR230" s="71">
        <v>46</v>
      </c>
      <c r="AS230" s="71">
        <v>191</v>
      </c>
      <c r="AT230" s="71">
        <v>1</v>
      </c>
      <c r="AU230" s="71">
        <v>0</v>
      </c>
      <c r="AV230" s="71">
        <v>0</v>
      </c>
      <c r="AW230" s="71">
        <v>0</v>
      </c>
      <c r="AX230" s="71"/>
      <c r="AY230" s="72"/>
      <c r="AZ230" s="71">
        <v>254.6</v>
      </c>
      <c r="BA230" s="71">
        <v>6118.8</v>
      </c>
      <c r="BB230" s="71">
        <v>1995</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2030</v>
      </c>
      <c r="B231" s="70">
        <v>98</v>
      </c>
      <c r="C231" s="70">
        <v>13</v>
      </c>
      <c r="D231" s="70">
        <v>6</v>
      </c>
      <c r="E231" s="70">
        <v>2016</v>
      </c>
      <c r="F231" s="70" t="s">
        <v>155</v>
      </c>
      <c r="G231" s="70" t="s">
        <v>2017</v>
      </c>
      <c r="H231" s="70" t="s">
        <v>2018</v>
      </c>
      <c r="I231" s="148"/>
      <c r="J231" s="71">
        <v>4.2759450445541169</v>
      </c>
      <c r="K231" s="71">
        <v>0.75529558311712497</v>
      </c>
      <c r="L231" s="71">
        <v>5.6794220453773026</v>
      </c>
      <c r="M231" s="71">
        <v>13.597176628958616</v>
      </c>
      <c r="N231" s="71">
        <v>16.063725679371775</v>
      </c>
      <c r="O231" s="71">
        <v>10.592817297965682</v>
      </c>
      <c r="P231" s="71">
        <v>15.28068048262096</v>
      </c>
      <c r="Q231" s="71">
        <v>0.67834999548394348</v>
      </c>
      <c r="R231" s="71">
        <v>3.8248030321002267</v>
      </c>
      <c r="S231" s="71">
        <v>1.6751217846272164</v>
      </c>
      <c r="T231" s="72"/>
      <c r="U231" s="71">
        <v>205574</v>
      </c>
      <c r="V231" s="71">
        <v>257</v>
      </c>
      <c r="W231" s="71">
        <v>108</v>
      </c>
      <c r="X231" s="71">
        <v>1963</v>
      </c>
      <c r="Y231" s="71">
        <v>4323</v>
      </c>
      <c r="Z231" s="71">
        <v>6230</v>
      </c>
      <c r="AA231" s="71">
        <v>3145</v>
      </c>
      <c r="AB231" s="71">
        <v>9604</v>
      </c>
      <c r="AC231" s="71">
        <v>653238.70851038687</v>
      </c>
      <c r="AD231" s="71">
        <v>1.6751217846272159</v>
      </c>
      <c r="AE231" s="72"/>
      <c r="AF231" s="71">
        <v>3549851.291741698</v>
      </c>
      <c r="AG231" s="71">
        <v>442233.46924959001</v>
      </c>
      <c r="AH231" s="71">
        <v>899381.53300742561</v>
      </c>
      <c r="AI231" s="71">
        <v>14194106.39385465</v>
      </c>
      <c r="AJ231" s="71">
        <v>17844651.869453538</v>
      </c>
      <c r="AK231" s="71">
        <v>0</v>
      </c>
      <c r="AL231" s="71">
        <v>0</v>
      </c>
      <c r="AM231" s="71">
        <v>1317210.461600228</v>
      </c>
      <c r="AN231" s="71">
        <v>0</v>
      </c>
      <c r="AO231" s="71">
        <v>0</v>
      </c>
      <c r="AP231" s="71">
        <v>38247435.01890713</v>
      </c>
      <c r="AQ231" s="72"/>
      <c r="AR231" s="71">
        <v>60</v>
      </c>
      <c r="AS231" s="71">
        <v>234</v>
      </c>
      <c r="AT231" s="71">
        <v>1</v>
      </c>
      <c r="AU231" s="71">
        <v>0</v>
      </c>
      <c r="AV231" s="71">
        <v>0</v>
      </c>
      <c r="AW231" s="71">
        <v>0</v>
      </c>
      <c r="AX231" s="71"/>
      <c r="AY231" s="72"/>
      <c r="AZ231" s="71">
        <v>357.04</v>
      </c>
      <c r="BA231" s="71">
        <v>8212.1</v>
      </c>
      <c r="BB231" s="71">
        <v>1995</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2031</v>
      </c>
      <c r="B232" s="70">
        <v>99</v>
      </c>
      <c r="C232" s="70">
        <v>14</v>
      </c>
      <c r="D232" s="70">
        <v>6</v>
      </c>
      <c r="E232" s="70">
        <v>2017</v>
      </c>
      <c r="F232" s="70" t="s">
        <v>156</v>
      </c>
      <c r="G232" s="70" t="s">
        <v>2017</v>
      </c>
      <c r="H232" s="70" t="s">
        <v>2018</v>
      </c>
      <c r="I232" s="148"/>
      <c r="J232" s="71">
        <v>3.617324115157126</v>
      </c>
      <c r="K232" s="71">
        <v>0.81309766149669749</v>
      </c>
      <c r="L232" s="71">
        <v>4.4094521230427075</v>
      </c>
      <c r="M232" s="71">
        <v>13.653274717244225</v>
      </c>
      <c r="N232" s="71">
        <v>16.494096471831377</v>
      </c>
      <c r="O232" s="71">
        <v>10.496904921260972</v>
      </c>
      <c r="P232" s="71">
        <v>15.381828518586772</v>
      </c>
      <c r="Q232" s="71">
        <v>0.64846624327834501</v>
      </c>
      <c r="R232" s="71">
        <v>3.6669491783318859</v>
      </c>
      <c r="S232" s="71">
        <v>2.1254638444258322</v>
      </c>
      <c r="T232" s="72"/>
      <c r="U232" s="71">
        <v>191416</v>
      </c>
      <c r="V232" s="71">
        <v>257</v>
      </c>
      <c r="W232" s="71">
        <v>108</v>
      </c>
      <c r="X232" s="71">
        <v>1963</v>
      </c>
      <c r="Y232" s="71">
        <v>4316</v>
      </c>
      <c r="Z232" s="71">
        <v>6276</v>
      </c>
      <c r="AA232" s="71">
        <v>3186</v>
      </c>
      <c r="AB232" s="71">
        <v>9494</v>
      </c>
      <c r="AC232" s="71">
        <v>638705.49999999977</v>
      </c>
      <c r="AD232" s="71">
        <v>2.1254638444258318</v>
      </c>
      <c r="AE232" s="72"/>
      <c r="AF232" s="71">
        <v>2849051.1277692029</v>
      </c>
      <c r="AG232" s="71">
        <v>478398.26677917712</v>
      </c>
      <c r="AH232" s="71">
        <v>940276.05222879862</v>
      </c>
      <c r="AI232" s="71">
        <v>14554853.842398111</v>
      </c>
      <c r="AJ232" s="71">
        <v>18801712.261496581</v>
      </c>
      <c r="AK232" s="71">
        <v>0</v>
      </c>
      <c r="AL232" s="71">
        <v>0</v>
      </c>
      <c r="AM232" s="71">
        <v>1304161.1793735239</v>
      </c>
      <c r="AN232" s="71">
        <v>0</v>
      </c>
      <c r="AO232" s="71">
        <v>0</v>
      </c>
      <c r="AP232" s="71">
        <v>38928452.730045401</v>
      </c>
      <c r="AQ232" s="72"/>
      <c r="AR232" s="71">
        <v>66</v>
      </c>
      <c r="AS232" s="71">
        <v>259</v>
      </c>
      <c r="AT232" s="71">
        <v>1</v>
      </c>
      <c r="AU232" s="71">
        <v>0</v>
      </c>
      <c r="AV232" s="71">
        <v>0</v>
      </c>
      <c r="AW232" s="71">
        <v>0</v>
      </c>
      <c r="AX232" s="71"/>
      <c r="AY232" s="72"/>
      <c r="AZ232" s="71">
        <v>387.24</v>
      </c>
      <c r="BA232" s="71">
        <v>9372.7000000000062</v>
      </c>
      <c r="BB232" s="71">
        <v>1995</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2032</v>
      </c>
      <c r="B233" s="70">
        <v>100</v>
      </c>
      <c r="C233" s="70">
        <v>15</v>
      </c>
      <c r="D233" s="70">
        <v>6</v>
      </c>
      <c r="E233" s="70">
        <v>2018</v>
      </c>
      <c r="F233" s="70" t="s">
        <v>183</v>
      </c>
      <c r="G233" s="70" t="s">
        <v>2017</v>
      </c>
      <c r="H233" s="70" t="s">
        <v>2018</v>
      </c>
      <c r="I233" s="148"/>
      <c r="J233" s="71">
        <v>7.6879433691234045</v>
      </c>
      <c r="K233" s="71">
        <v>0.77575620067086382</v>
      </c>
      <c r="L233" s="71">
        <v>4.1509516000809086</v>
      </c>
      <c r="M233" s="71">
        <v>15.797082198486454</v>
      </c>
      <c r="N233" s="71">
        <v>14.86305527177795</v>
      </c>
      <c r="O233" s="71">
        <v>10.321025591986324</v>
      </c>
      <c r="P233" s="71">
        <v>15.223934261361267</v>
      </c>
      <c r="Q233" s="71">
        <v>0.59647702294105398</v>
      </c>
      <c r="R233" s="71">
        <v>3.7060547571026423</v>
      </c>
      <c r="S233" s="71">
        <v>2.7448116305427854</v>
      </c>
      <c r="T233" s="72"/>
      <c r="U233" s="71">
        <v>419329</v>
      </c>
      <c r="V233" s="71">
        <v>257</v>
      </c>
      <c r="W233" s="71">
        <v>108</v>
      </c>
      <c r="X233" s="71">
        <v>1963</v>
      </c>
      <c r="Y233" s="71">
        <v>4332</v>
      </c>
      <c r="Z233" s="71">
        <v>6289</v>
      </c>
      <c r="AA233" s="71">
        <v>3185</v>
      </c>
      <c r="AB233" s="71">
        <v>9411</v>
      </c>
      <c r="AC233" s="71">
        <v>642987</v>
      </c>
      <c r="AD233" s="71">
        <v>2.744811630542785</v>
      </c>
      <c r="AE233" s="72"/>
      <c r="AF233" s="71">
        <v>4922692.4576700144</v>
      </c>
      <c r="AG233" s="71">
        <v>428384.7924145069</v>
      </c>
      <c r="AH233" s="71">
        <v>868576.52899588831</v>
      </c>
      <c r="AI233" s="71">
        <v>17068107.079203259</v>
      </c>
      <c r="AJ233" s="71">
        <v>15999126.596379859</v>
      </c>
      <c r="AK233" s="71">
        <v>0</v>
      </c>
      <c r="AL233" s="71">
        <v>0</v>
      </c>
      <c r="AM233" s="71">
        <v>1295434.602907327</v>
      </c>
      <c r="AN233" s="71">
        <v>0</v>
      </c>
      <c r="AO233" s="71">
        <v>0</v>
      </c>
      <c r="AP233" s="71">
        <v>40582322.05757086</v>
      </c>
      <c r="AQ233" s="72"/>
      <c r="AR233" s="71">
        <v>83</v>
      </c>
      <c r="AS233" s="71">
        <v>271</v>
      </c>
      <c r="AT233" s="71">
        <v>1</v>
      </c>
      <c r="AU233" s="71">
        <v>0</v>
      </c>
      <c r="AV233" s="71">
        <v>0</v>
      </c>
      <c r="AW233" s="71">
        <v>0</v>
      </c>
      <c r="AX233" s="71"/>
      <c r="AY233" s="72"/>
      <c r="AZ233" s="71">
        <v>498.84</v>
      </c>
      <c r="BA233" s="71">
        <v>12072.6</v>
      </c>
      <c r="BB233" s="71">
        <v>1995</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2033</v>
      </c>
      <c r="B234" s="70">
        <v>101</v>
      </c>
      <c r="C234" s="70">
        <v>16</v>
      </c>
      <c r="D234" s="70">
        <v>6</v>
      </c>
      <c r="E234" s="70">
        <v>2019</v>
      </c>
      <c r="F234" s="70" t="s">
        <v>158</v>
      </c>
      <c r="G234" s="70" t="s">
        <v>2017</v>
      </c>
      <c r="H234" s="70" t="s">
        <v>2018</v>
      </c>
      <c r="I234" s="148"/>
      <c r="J234" s="71">
        <v>4.0568929844347545</v>
      </c>
      <c r="K234" s="71">
        <v>0.72585773649885654</v>
      </c>
      <c r="L234" s="71">
        <v>4.2212831668297239</v>
      </c>
      <c r="M234" s="71">
        <v>13.001198571079048</v>
      </c>
      <c r="N234" s="71">
        <v>14.744939901056997</v>
      </c>
      <c r="O234" s="71">
        <v>10.107544167349477</v>
      </c>
      <c r="P234" s="71">
        <v>15.184636000628601</v>
      </c>
      <c r="Q234" s="71">
        <v>0.57760765493160005</v>
      </c>
      <c r="R234" s="71">
        <v>3.6590946076868183</v>
      </c>
      <c r="S234" s="71">
        <v>2.1264694620864577</v>
      </c>
      <c r="T234" s="72"/>
      <c r="U234" s="71">
        <v>222396</v>
      </c>
      <c r="V234" s="71">
        <v>257</v>
      </c>
      <c r="W234" s="71">
        <v>108</v>
      </c>
      <c r="X234" s="71">
        <v>1963</v>
      </c>
      <c r="Y234" s="71">
        <v>4377</v>
      </c>
      <c r="Z234" s="71">
        <v>6328</v>
      </c>
      <c r="AA234" s="71">
        <v>3153</v>
      </c>
      <c r="AB234" s="71">
        <v>9360</v>
      </c>
      <c r="AC234" s="71">
        <v>645237.5</v>
      </c>
      <c r="AD234" s="71">
        <v>2.1264694620864582</v>
      </c>
      <c r="AE234" s="72"/>
      <c r="AF234" s="71">
        <v>3306939.819313854</v>
      </c>
      <c r="AG234" s="71">
        <v>416445.11250426539</v>
      </c>
      <c r="AH234" s="71">
        <v>959574.00009220315</v>
      </c>
      <c r="AI234" s="71">
        <v>13476930.17831311</v>
      </c>
      <c r="AJ234" s="71">
        <v>16128243.293550489</v>
      </c>
      <c r="AK234" s="71">
        <v>0</v>
      </c>
      <c r="AL234" s="71">
        <v>0</v>
      </c>
      <c r="AM234" s="71">
        <v>1274761.5379577251</v>
      </c>
      <c r="AN234" s="71">
        <v>0</v>
      </c>
      <c r="AO234" s="71">
        <v>0</v>
      </c>
      <c r="AP234" s="71">
        <v>35562893.941731654</v>
      </c>
      <c r="AQ234" s="72"/>
      <c r="AR234" s="71">
        <v>93</v>
      </c>
      <c r="AS234" s="71">
        <v>279</v>
      </c>
      <c r="AT234" s="71">
        <v>1</v>
      </c>
      <c r="AU234" s="71">
        <v>0</v>
      </c>
      <c r="AV234" s="71">
        <v>0</v>
      </c>
      <c r="AW234" s="71">
        <v>0</v>
      </c>
      <c r="AX234" s="71"/>
      <c r="AY234" s="72"/>
      <c r="AZ234" s="71">
        <v>564.83999999999992</v>
      </c>
      <c r="BA234" s="71">
        <v>12717.7</v>
      </c>
      <c r="BB234" s="71">
        <v>1995</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2034</v>
      </c>
      <c r="B235" s="70">
        <v>102</v>
      </c>
      <c r="C235" s="70">
        <v>17</v>
      </c>
      <c r="D235" s="70">
        <v>6</v>
      </c>
      <c r="E235" s="70">
        <v>2020</v>
      </c>
      <c r="F235" s="70" t="s">
        <v>159</v>
      </c>
      <c r="G235" s="1064" t="s">
        <v>2017</v>
      </c>
      <c r="H235" s="70" t="s">
        <v>2018</v>
      </c>
      <c r="I235" s="148"/>
      <c r="J235" s="71">
        <v>5.5171634621170584</v>
      </c>
      <c r="K235" s="71">
        <v>0.53360036041504155</v>
      </c>
      <c r="L235" s="71">
        <v>3.4531427622717201</v>
      </c>
      <c r="M235" s="71">
        <v>11.188516724725529</v>
      </c>
      <c r="N235" s="71">
        <v>13.829378735705218</v>
      </c>
      <c r="O235" s="71">
        <v>8.8136546135302041</v>
      </c>
      <c r="P235" s="71">
        <v>14.44016811910007</v>
      </c>
      <c r="Q235" s="71">
        <v>0.54963186352473103</v>
      </c>
      <c r="R235" s="71">
        <v>3.3679431717252526</v>
      </c>
      <c r="S235" s="71">
        <v>2.6819246220761932</v>
      </c>
      <c r="T235" s="72"/>
      <c r="U235" s="71">
        <v>353423</v>
      </c>
      <c r="V235" s="71">
        <v>223</v>
      </c>
      <c r="W235" s="71">
        <v>87</v>
      </c>
      <c r="X235" s="71">
        <v>2186</v>
      </c>
      <c r="Y235" s="71">
        <v>4403</v>
      </c>
      <c r="Z235" s="71">
        <v>6298</v>
      </c>
      <c r="AA235" s="71">
        <v>3187</v>
      </c>
      <c r="AB235" s="71">
        <v>9322</v>
      </c>
      <c r="AC235" s="71">
        <v>597034.49999999988</v>
      </c>
      <c r="AD235" s="71">
        <v>2.6819246220761932</v>
      </c>
      <c r="AE235" s="72"/>
      <c r="AF235" s="71">
        <v>4706832.4153473526</v>
      </c>
      <c r="AG235" s="71">
        <v>305355.53930009232</v>
      </c>
      <c r="AH235" s="71">
        <v>865711.3644675829</v>
      </c>
      <c r="AI235" s="71">
        <v>12566438.345269252</v>
      </c>
      <c r="AJ235" s="71">
        <v>16987446.293969128</v>
      </c>
      <c r="AK235" s="71"/>
      <c r="AL235" s="71"/>
      <c r="AM235" s="71">
        <v>1216624.5695801557</v>
      </c>
      <c r="AN235" s="71"/>
      <c r="AO235" s="71"/>
      <c r="AP235" s="71">
        <v>36648408.52793356</v>
      </c>
      <c r="AQ235" s="72"/>
      <c r="AR235" s="71">
        <v>105</v>
      </c>
      <c r="AS235" s="71">
        <v>289</v>
      </c>
      <c r="AT235" s="71">
        <v>1</v>
      </c>
      <c r="AU235" s="71">
        <v>0</v>
      </c>
      <c r="AV235" s="71">
        <v>0</v>
      </c>
      <c r="AW235" s="71">
        <v>0</v>
      </c>
      <c r="AX235" s="71"/>
      <c r="AY235" s="72"/>
      <c r="AZ235" s="71">
        <v>634.04000000000008</v>
      </c>
      <c r="BA235" s="71">
        <v>13457.7</v>
      </c>
      <c r="BB235" s="71">
        <v>1995</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2035</v>
      </c>
      <c r="B236" s="70">
        <v>102</v>
      </c>
      <c r="C236" s="70">
        <v>18</v>
      </c>
      <c r="D236" s="70">
        <v>6</v>
      </c>
      <c r="E236" s="70">
        <v>2021</v>
      </c>
      <c r="F236" s="70" t="s">
        <v>160</v>
      </c>
      <c r="G236" s="1064" t="s">
        <v>2017</v>
      </c>
      <c r="H236" s="70" t="s">
        <v>2018</v>
      </c>
      <c r="I236" s="148"/>
      <c r="J236" s="71">
        <v>5.8779300905178005</v>
      </c>
      <c r="K236" s="71">
        <v>0.56506744054896119</v>
      </c>
      <c r="L236" s="71">
        <v>3.7223925441291521</v>
      </c>
      <c r="M236" s="71">
        <v>12.11103788689563</v>
      </c>
      <c r="N236" s="71">
        <v>14.809838380873144</v>
      </c>
      <c r="O236" s="71">
        <v>8.640025436693298</v>
      </c>
      <c r="P236" s="71">
        <v>14.701873728750822</v>
      </c>
      <c r="Q236" s="71">
        <v>0.54708719631397595</v>
      </c>
      <c r="R236" s="71">
        <v>3.3055582498761096</v>
      </c>
      <c r="S236" s="71">
        <v>2.0858021672705309</v>
      </c>
      <c r="T236" s="72"/>
      <c r="U236" s="71">
        <v>398825</v>
      </c>
      <c r="V236" s="71">
        <v>223</v>
      </c>
      <c r="W236" s="71">
        <v>87</v>
      </c>
      <c r="X236" s="71">
        <v>2186</v>
      </c>
      <c r="Y236" s="71">
        <v>4470</v>
      </c>
      <c r="Z236" s="71">
        <v>6357</v>
      </c>
      <c r="AA236" s="71">
        <v>3164</v>
      </c>
      <c r="AB236" s="71">
        <v>9370</v>
      </c>
      <c r="AC236" s="71">
        <v>568464.99999999988</v>
      </c>
      <c r="AD236" s="71">
        <v>2.0858021672705309</v>
      </c>
      <c r="AE236" s="72"/>
      <c r="AF236" s="71">
        <v>4966559.2348405011</v>
      </c>
      <c r="AG236" s="71">
        <v>327236.69482726033</v>
      </c>
      <c r="AH236" s="71">
        <v>915364.57023368485</v>
      </c>
      <c r="AI236" s="71">
        <v>13845340.890865082</v>
      </c>
      <c r="AJ236" s="71">
        <v>17836743.275463581</v>
      </c>
      <c r="AK236" s="71">
        <v>0</v>
      </c>
      <c r="AL236" s="71">
        <v>0</v>
      </c>
      <c r="AM236" s="71">
        <v>1229942.6287591134</v>
      </c>
      <c r="AN236" s="71">
        <v>0</v>
      </c>
      <c r="AO236" s="71">
        <v>0</v>
      </c>
      <c r="AP236" s="71">
        <v>39121187.294989228</v>
      </c>
      <c r="AQ236" s="72"/>
      <c r="AR236" s="71">
        <v>114</v>
      </c>
      <c r="AS236" s="71">
        <v>295</v>
      </c>
      <c r="AT236" s="71">
        <v>1</v>
      </c>
      <c r="AU236" s="71">
        <v>0</v>
      </c>
      <c r="AV236" s="71">
        <v>0</v>
      </c>
      <c r="AW236" s="71">
        <v>0</v>
      </c>
      <c r="AX236" s="71"/>
      <c r="AY236" s="72"/>
      <c r="AZ236" s="71">
        <v>683.43999999999994</v>
      </c>
      <c r="BA236" s="71">
        <v>13655.900000000011</v>
      </c>
      <c r="BB236" s="71">
        <v>1995</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2036</v>
      </c>
      <c r="B237" s="70">
        <v>102</v>
      </c>
      <c r="C237" s="70">
        <v>19</v>
      </c>
      <c r="D237" s="70">
        <v>6</v>
      </c>
      <c r="E237" s="70">
        <v>2022</v>
      </c>
      <c r="F237" s="70" t="s">
        <v>161</v>
      </c>
      <c r="G237" s="70" t="s">
        <v>2017</v>
      </c>
      <c r="H237" s="70" t="s">
        <v>2018</v>
      </c>
      <c r="I237" s="148"/>
      <c r="J237" s="71">
        <v>5.2745379369454177</v>
      </c>
      <c r="K237" s="71">
        <v>0.61527194459000312</v>
      </c>
      <c r="L237" s="71">
        <v>3.0338838300646129</v>
      </c>
      <c r="M237" s="71">
        <v>13.856375680832793</v>
      </c>
      <c r="N237" s="71">
        <v>14.897217699368449</v>
      </c>
      <c r="O237" s="71">
        <v>9.0908701149390012</v>
      </c>
      <c r="P237" s="71">
        <v>14.522309021812829</v>
      </c>
      <c r="Q237" s="71">
        <v>0.55125720523633703</v>
      </c>
      <c r="R237" s="71">
        <v>3.510396102039262</v>
      </c>
      <c r="S237" s="71">
        <v>2.8598894333950051</v>
      </c>
      <c r="T237" s="72"/>
      <c r="U237" s="71">
        <v>362539</v>
      </c>
      <c r="V237" s="71">
        <v>223</v>
      </c>
      <c r="W237" s="71">
        <v>87</v>
      </c>
      <c r="X237" s="71">
        <v>2186</v>
      </c>
      <c r="Y237" s="71">
        <v>4526</v>
      </c>
      <c r="Z237" s="71">
        <v>6355</v>
      </c>
      <c r="AA237" s="71">
        <v>3173</v>
      </c>
      <c r="AB237" s="71">
        <v>9364</v>
      </c>
      <c r="AC237" s="71">
        <v>611273.49999999988</v>
      </c>
      <c r="AD237" s="71">
        <v>2.8598894333950051</v>
      </c>
      <c r="AE237" s="72"/>
      <c r="AF237" s="71">
        <v>4355755.7613633024</v>
      </c>
      <c r="AG237" s="71">
        <v>371047.77856630838</v>
      </c>
      <c r="AH237" s="71">
        <v>858453.05365577911</v>
      </c>
      <c r="AI237" s="71">
        <v>15483951.945035705</v>
      </c>
      <c r="AJ237" s="71">
        <v>18402258.788762659</v>
      </c>
      <c r="AK237" s="71">
        <v>0</v>
      </c>
      <c r="AL237" s="71">
        <v>0</v>
      </c>
      <c r="AM237" s="71">
        <v>1209147.98482823</v>
      </c>
      <c r="AN237" s="71">
        <v>0</v>
      </c>
      <c r="AO237" s="71">
        <v>0</v>
      </c>
      <c r="AP237" s="71">
        <v>40680615.31221199</v>
      </c>
      <c r="AQ237" s="72"/>
      <c r="AR237" s="71">
        <v>133</v>
      </c>
      <c r="AS237" s="71">
        <v>296</v>
      </c>
      <c r="AT237" s="71">
        <v>1</v>
      </c>
      <c r="AU237" s="71">
        <v>0</v>
      </c>
      <c r="AV237" s="71">
        <v>0</v>
      </c>
      <c r="AW237" s="71">
        <v>0</v>
      </c>
      <c r="AX237" s="71"/>
      <c r="AY237" s="72"/>
      <c r="AZ237" s="71">
        <v>793.03999999999974</v>
      </c>
      <c r="BA237" s="71">
        <v>13705.400000000005</v>
      </c>
      <c r="BB237" s="71">
        <v>1995</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2037</v>
      </c>
      <c r="B238" s="70">
        <v>102</v>
      </c>
      <c r="C238" s="70">
        <v>20</v>
      </c>
      <c r="D238" s="70">
        <v>6</v>
      </c>
      <c r="E238" s="70">
        <v>2023</v>
      </c>
      <c r="F238" s="70" t="s">
        <v>1539</v>
      </c>
      <c r="G238" s="70" t="s">
        <v>2017</v>
      </c>
      <c r="H238" s="70" t="s">
        <v>2018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148</v>
      </c>
      <c r="AS238" s="71">
        <v>296</v>
      </c>
      <c r="AT238" s="71">
        <v>1</v>
      </c>
      <c r="AU238" s="71">
        <v>0</v>
      </c>
      <c r="AV238" s="71">
        <v>0</v>
      </c>
      <c r="AW238" s="71">
        <v>0</v>
      </c>
      <c r="AX238" s="71"/>
      <c r="AY238" s="72"/>
      <c r="AZ238" s="71">
        <v>889.3399999999998</v>
      </c>
      <c r="BA238" s="71">
        <v>13705.400000000005</v>
      </c>
      <c r="BB238" s="71">
        <v>1995</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2038</v>
      </c>
      <c r="B239" s="70">
        <v>102</v>
      </c>
      <c r="C239" s="70">
        <v>21</v>
      </c>
      <c r="D239" s="70">
        <v>6</v>
      </c>
      <c r="E239" s="70">
        <v>2024</v>
      </c>
      <c r="F239" s="70" t="s">
        <v>1554</v>
      </c>
      <c r="G239" s="70" t="s">
        <v>2017</v>
      </c>
      <c r="H239" s="70" t="s">
        <v>2018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2039</v>
      </c>
      <c r="B240" s="70">
        <v>273</v>
      </c>
      <c r="C240" s="70">
        <v>1</v>
      </c>
      <c r="D240" s="70">
        <v>17</v>
      </c>
      <c r="E240" s="70">
        <v>1990</v>
      </c>
      <c r="F240" s="70" t="s">
        <v>787</v>
      </c>
      <c r="G240" s="70" t="s">
        <v>2040</v>
      </c>
      <c r="H240" s="70" t="s">
        <v>2041</v>
      </c>
      <c r="I240" s="148"/>
      <c r="J240" s="71">
        <v>23.693947312382139</v>
      </c>
      <c r="K240" s="71">
        <v>1.5273868262924659</v>
      </c>
      <c r="L240" s="71">
        <v>0.45373107026946569</v>
      </c>
      <c r="M240" s="71">
        <v>2.5861388031528478</v>
      </c>
      <c r="N240" s="71">
        <v>6.4393337447062624</v>
      </c>
      <c r="O240" s="71">
        <v>7.517413307339722</v>
      </c>
      <c r="P240" s="71">
        <v>9.8512797185159116</v>
      </c>
      <c r="Q240" s="71">
        <v>0.51642559763727602</v>
      </c>
      <c r="R240" s="71">
        <v>0</v>
      </c>
      <c r="S240" s="71">
        <v>0.51121870008715486</v>
      </c>
      <c r="T240" s="72"/>
      <c r="U240" s="71">
        <v>1981340</v>
      </c>
      <c r="V240" s="71">
        <v>410</v>
      </c>
      <c r="W240" s="71">
        <v>6</v>
      </c>
      <c r="X240" s="71">
        <v>910</v>
      </c>
      <c r="Y240" s="71">
        <v>1857</v>
      </c>
      <c r="Z240" s="71">
        <v>3092</v>
      </c>
      <c r="AA240" s="71">
        <v>2392</v>
      </c>
      <c r="AB240" s="71">
        <v>8385</v>
      </c>
      <c r="AC240" s="71">
        <v>0</v>
      </c>
      <c r="AD240" s="71">
        <v>0.51121870008715486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2042</v>
      </c>
      <c r="B241" s="70">
        <v>274</v>
      </c>
      <c r="C241" s="70">
        <v>2</v>
      </c>
      <c r="D241" s="70">
        <v>17</v>
      </c>
      <c r="E241" s="70">
        <v>2005</v>
      </c>
      <c r="F241" s="70" t="s">
        <v>789</v>
      </c>
      <c r="G241" s="70" t="s">
        <v>2040</v>
      </c>
      <c r="H241" s="70" t="s">
        <v>2041</v>
      </c>
      <c r="I241" s="148"/>
      <c r="J241" s="71">
        <v>30.89683814884744</v>
      </c>
      <c r="K241" s="71">
        <v>1.168489810262481</v>
      </c>
      <c r="L241" s="71">
        <v>3.2438287711507088</v>
      </c>
      <c r="M241" s="71">
        <v>9.6793128951308667</v>
      </c>
      <c r="N241" s="71">
        <v>10.247102023550941</v>
      </c>
      <c r="O241" s="71">
        <v>12.498790498217851</v>
      </c>
      <c r="P241" s="71">
        <v>13.341044286814791</v>
      </c>
      <c r="Q241" s="71">
        <v>0.56622550011492301</v>
      </c>
      <c r="R241" s="71">
        <v>0</v>
      </c>
      <c r="S241" s="71">
        <v>0.44485456994574019</v>
      </c>
      <c r="T241" s="72"/>
      <c r="U241" s="71">
        <v>2699042</v>
      </c>
      <c r="V241" s="71">
        <v>425</v>
      </c>
      <c r="W241" s="71">
        <v>45</v>
      </c>
      <c r="X241" s="71">
        <v>1806</v>
      </c>
      <c r="Y241" s="71">
        <v>2527</v>
      </c>
      <c r="Z241" s="71">
        <v>5949</v>
      </c>
      <c r="AA241" s="71">
        <v>2653</v>
      </c>
      <c r="AB241" s="71">
        <v>9611</v>
      </c>
      <c r="AC241" s="71">
        <v>0</v>
      </c>
      <c r="AD241" s="71">
        <v>0.44485456994574019</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2043</v>
      </c>
      <c r="B242" s="70">
        <v>275</v>
      </c>
      <c r="C242" s="70">
        <v>3</v>
      </c>
      <c r="D242" s="70">
        <v>17</v>
      </c>
      <c r="E242" s="70">
        <v>2006</v>
      </c>
      <c r="F242" s="70" t="s">
        <v>790</v>
      </c>
      <c r="G242" s="70" t="s">
        <v>2040</v>
      </c>
      <c r="H242" s="70" t="s">
        <v>2041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2044</v>
      </c>
      <c r="B243" s="70">
        <v>276</v>
      </c>
      <c r="C243" s="70">
        <v>4</v>
      </c>
      <c r="D243" s="70">
        <v>17</v>
      </c>
      <c r="E243" s="70">
        <v>2007</v>
      </c>
      <c r="F243" s="70" t="s">
        <v>791</v>
      </c>
      <c r="G243" s="70" t="s">
        <v>2040</v>
      </c>
      <c r="H243" s="70" t="s">
        <v>2041</v>
      </c>
      <c r="I243" s="148"/>
      <c r="J243" s="71">
        <v>50.752965015167483</v>
      </c>
      <c r="K243" s="71">
        <v>1.1015226417925881</v>
      </c>
      <c r="L243" s="71">
        <v>3.3311372810996809</v>
      </c>
      <c r="M243" s="71">
        <v>11.007811604113069</v>
      </c>
      <c r="N243" s="71">
        <v>11.241971782485489</v>
      </c>
      <c r="O243" s="71">
        <v>12.3971465320479</v>
      </c>
      <c r="P243" s="71">
        <v>13.93564234894826</v>
      </c>
      <c r="Q243" s="71">
        <v>0.60175787440815798</v>
      </c>
      <c r="R243" s="71">
        <v>0</v>
      </c>
      <c r="S243" s="71">
        <v>0.78782919987182676</v>
      </c>
      <c r="T243" s="72"/>
      <c r="U243" s="71">
        <v>5446595</v>
      </c>
      <c r="V243" s="71">
        <v>395</v>
      </c>
      <c r="W243" s="71">
        <v>56</v>
      </c>
      <c r="X243" s="71">
        <v>2466</v>
      </c>
      <c r="Y243" s="71">
        <v>2620</v>
      </c>
      <c r="Z243" s="71">
        <v>6134</v>
      </c>
      <c r="AA243" s="71">
        <v>2729</v>
      </c>
      <c r="AB243" s="71">
        <v>9674</v>
      </c>
      <c r="AC243" s="71">
        <v>0</v>
      </c>
      <c r="AD243" s="71">
        <v>0.78782919987182676</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2045</v>
      </c>
      <c r="B244" s="70">
        <v>277</v>
      </c>
      <c r="C244" s="70">
        <v>5</v>
      </c>
      <c r="D244" s="70">
        <v>17</v>
      </c>
      <c r="E244" s="70">
        <v>2008</v>
      </c>
      <c r="F244" s="70" t="s">
        <v>792</v>
      </c>
      <c r="G244" s="70" t="s">
        <v>2040</v>
      </c>
      <c r="H244" s="70" t="s">
        <v>2041</v>
      </c>
      <c r="I244" s="148"/>
      <c r="J244" s="71">
        <v>45.616301385074422</v>
      </c>
      <c r="K244" s="71">
        <v>0.81973295214670716</v>
      </c>
      <c r="L244" s="71">
        <v>2.8824376998672898</v>
      </c>
      <c r="M244" s="71">
        <v>11.66345774460842</v>
      </c>
      <c r="N244" s="71">
        <v>11.96320519924182</v>
      </c>
      <c r="O244" s="71">
        <v>12.298948923392381</v>
      </c>
      <c r="P244" s="71">
        <v>13.511706078032059</v>
      </c>
      <c r="Q244" s="71">
        <v>0.59887447253524895</v>
      </c>
      <c r="R244" s="71">
        <v>0</v>
      </c>
      <c r="S244" s="71">
        <v>0.79762640862474354</v>
      </c>
      <c r="T244" s="72"/>
      <c r="U244" s="71">
        <v>5314764</v>
      </c>
      <c r="V244" s="71">
        <v>395</v>
      </c>
      <c r="W244" s="71">
        <v>56</v>
      </c>
      <c r="X244" s="71">
        <v>2466</v>
      </c>
      <c r="Y244" s="71">
        <v>2697</v>
      </c>
      <c r="Z244" s="71">
        <v>6299</v>
      </c>
      <c r="AA244" s="71">
        <v>2649</v>
      </c>
      <c r="AB244" s="71">
        <v>9786</v>
      </c>
      <c r="AC244" s="71">
        <v>0</v>
      </c>
      <c r="AD244" s="71">
        <v>0.79762640862474354</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2046</v>
      </c>
      <c r="B245" s="70">
        <v>278</v>
      </c>
      <c r="C245" s="70">
        <v>6</v>
      </c>
      <c r="D245" s="70">
        <v>17</v>
      </c>
      <c r="E245" s="70">
        <v>2009</v>
      </c>
      <c r="F245" s="70" t="s">
        <v>176</v>
      </c>
      <c r="G245" s="70" t="s">
        <v>2040</v>
      </c>
      <c r="H245" s="70" t="s">
        <v>2041</v>
      </c>
      <c r="I245" s="148"/>
      <c r="J245" s="71">
        <v>37.282694793358679</v>
      </c>
      <c r="K245" s="71">
        <v>0.81295898874446537</v>
      </c>
      <c r="L245" s="71">
        <v>1.745155997431298</v>
      </c>
      <c r="M245" s="71">
        <v>12.450294954335281</v>
      </c>
      <c r="N245" s="71">
        <v>11.11652818812621</v>
      </c>
      <c r="O245" s="71">
        <v>12.52758461952889</v>
      </c>
      <c r="P245" s="71">
        <v>13.09685233140697</v>
      </c>
      <c r="Q245" s="71">
        <v>0.57049794887763305</v>
      </c>
      <c r="R245" s="71">
        <v>0</v>
      </c>
      <c r="S245" s="71">
        <v>0.68147424932722633</v>
      </c>
      <c r="T245" s="72"/>
      <c r="U245" s="71">
        <v>3773065</v>
      </c>
      <c r="V245" s="71">
        <v>384</v>
      </c>
      <c r="W245" s="71">
        <v>45</v>
      </c>
      <c r="X245" s="71">
        <v>2698</v>
      </c>
      <c r="Y245" s="71">
        <v>2724</v>
      </c>
      <c r="Z245" s="71">
        <v>6333</v>
      </c>
      <c r="AA245" s="71">
        <v>2636</v>
      </c>
      <c r="AB245" s="71">
        <v>9786</v>
      </c>
      <c r="AC245" s="71">
        <v>0</v>
      </c>
      <c r="AD245" s="71">
        <v>0.68147424932722633</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13.37</v>
      </c>
      <c r="BK245" s="71">
        <v>0</v>
      </c>
      <c r="BL245" s="71">
        <v>0</v>
      </c>
      <c r="BM245" s="71">
        <v>0</v>
      </c>
      <c r="BN245" s="72"/>
      <c r="BO245" s="71">
        <v>0</v>
      </c>
      <c r="BP245" s="71">
        <v>0</v>
      </c>
      <c r="BQ245" s="71">
        <v>2</v>
      </c>
      <c r="BR245" s="71">
        <v>0</v>
      </c>
      <c r="BS245" s="71">
        <v>0</v>
      </c>
      <c r="BT245" s="71">
        <v>0</v>
      </c>
      <c r="BU245"/>
      <c r="BV245" s="70">
        <v>13.37</v>
      </c>
      <c r="BW245" s="70">
        <v>0</v>
      </c>
      <c r="BX245" s="70">
        <v>0</v>
      </c>
      <c r="BY245" s="70">
        <v>0</v>
      </c>
      <c r="BZ245" s="70">
        <v>0</v>
      </c>
      <c r="CA245" s="70">
        <v>0</v>
      </c>
      <c r="CB245" s="70">
        <v>0</v>
      </c>
      <c r="CC245" s="70">
        <v>0</v>
      </c>
      <c r="CD245" s="70">
        <v>0</v>
      </c>
    </row>
    <row r="246" spans="1:82">
      <c r="A246" s="70" t="s">
        <v>2047</v>
      </c>
      <c r="B246" s="70">
        <v>279</v>
      </c>
      <c r="C246" s="70">
        <v>7</v>
      </c>
      <c r="D246" s="70">
        <v>17</v>
      </c>
      <c r="E246" s="70">
        <v>2010</v>
      </c>
      <c r="F246" s="70" t="s">
        <v>177</v>
      </c>
      <c r="G246" s="70" t="s">
        <v>2040</v>
      </c>
      <c r="H246" s="70" t="s">
        <v>2041</v>
      </c>
      <c r="I246" s="148"/>
      <c r="J246" s="71">
        <v>41.916511817774627</v>
      </c>
      <c r="K246" s="71">
        <v>0.86046405474676502</v>
      </c>
      <c r="L246" s="71">
        <v>2.0783857702990352</v>
      </c>
      <c r="M246" s="71">
        <v>12.729696948474389</v>
      </c>
      <c r="N246" s="71">
        <v>12.62693428213683</v>
      </c>
      <c r="O246" s="71">
        <v>12.666540125748289</v>
      </c>
      <c r="P246" s="71">
        <v>13.111276496312691</v>
      </c>
      <c r="Q246" s="71">
        <v>0.59360579322353602</v>
      </c>
      <c r="R246" s="71">
        <v>0</v>
      </c>
      <c r="S246" s="71">
        <v>0.74112334984995809</v>
      </c>
      <c r="T246" s="72"/>
      <c r="U246" s="71">
        <v>3979668</v>
      </c>
      <c r="V246" s="71">
        <v>384</v>
      </c>
      <c r="W246" s="71">
        <v>45</v>
      </c>
      <c r="X246" s="71">
        <v>2698</v>
      </c>
      <c r="Y246" s="71">
        <v>2763</v>
      </c>
      <c r="Z246" s="71">
        <v>6433</v>
      </c>
      <c r="AA246" s="71">
        <v>2573</v>
      </c>
      <c r="AB246" s="71">
        <v>9757</v>
      </c>
      <c r="AC246" s="71">
        <v>0</v>
      </c>
      <c r="AD246" s="71">
        <v>0.74112334984995809</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19.870999999999999</v>
      </c>
      <c r="BK246" s="71">
        <v>0</v>
      </c>
      <c r="BL246" s="71">
        <v>0</v>
      </c>
      <c r="BM246" s="71">
        <v>0</v>
      </c>
      <c r="BN246" s="72"/>
      <c r="BO246" s="71">
        <v>0</v>
      </c>
      <c r="BP246" s="71">
        <v>0</v>
      </c>
      <c r="BQ246" s="71">
        <v>3</v>
      </c>
      <c r="BR246" s="71">
        <v>0</v>
      </c>
      <c r="BS246" s="71">
        <v>0</v>
      </c>
      <c r="BT246" s="71">
        <v>0</v>
      </c>
      <c r="BU246"/>
      <c r="BV246" s="70">
        <v>19.870999999999999</v>
      </c>
      <c r="BW246" s="70">
        <v>0</v>
      </c>
      <c r="BX246" s="70">
        <v>0</v>
      </c>
      <c r="BY246" s="70">
        <v>0</v>
      </c>
      <c r="BZ246" s="70">
        <v>0</v>
      </c>
      <c r="CA246" s="70">
        <v>0</v>
      </c>
      <c r="CB246" s="70">
        <v>0</v>
      </c>
      <c r="CC246" s="70">
        <v>0</v>
      </c>
      <c r="CD246" s="70">
        <v>0</v>
      </c>
    </row>
    <row r="247" spans="1:82">
      <c r="A247" s="70" t="s">
        <v>2048</v>
      </c>
      <c r="B247" s="70">
        <v>280</v>
      </c>
      <c r="C247" s="70">
        <v>8</v>
      </c>
      <c r="D247" s="70">
        <v>17</v>
      </c>
      <c r="E247" s="70">
        <v>2011</v>
      </c>
      <c r="F247" s="70" t="s">
        <v>178</v>
      </c>
      <c r="G247" s="70" t="s">
        <v>2040</v>
      </c>
      <c r="H247" s="70" t="s">
        <v>2041</v>
      </c>
      <c r="I247" s="148"/>
      <c r="J247" s="71">
        <v>50.990650277332918</v>
      </c>
      <c r="K247" s="71">
        <v>1.1217148962011729</v>
      </c>
      <c r="L247" s="71">
        <v>1.7518410103093029</v>
      </c>
      <c r="M247" s="71">
        <v>14.572070517388561</v>
      </c>
      <c r="N247" s="71">
        <v>12.5680499794139</v>
      </c>
      <c r="O247" s="71">
        <v>12.512838387102288</v>
      </c>
      <c r="P247" s="71">
        <v>12.578979570487085</v>
      </c>
      <c r="Q247" s="71">
        <v>0.678892702408465</v>
      </c>
      <c r="R247" s="71">
        <v>0</v>
      </c>
      <c r="S247" s="71">
        <v>0.81779624997766942</v>
      </c>
      <c r="T247" s="72"/>
      <c r="U247" s="71">
        <v>4812547</v>
      </c>
      <c r="V247" s="71">
        <v>384</v>
      </c>
      <c r="W247" s="71">
        <v>45</v>
      </c>
      <c r="X247" s="71">
        <v>2698</v>
      </c>
      <c r="Y247" s="71">
        <v>2781</v>
      </c>
      <c r="Z247" s="71">
        <v>6493</v>
      </c>
      <c r="AA247" s="71">
        <v>2542</v>
      </c>
      <c r="AB247" s="71">
        <v>9674</v>
      </c>
      <c r="AC247" s="71">
        <v>0</v>
      </c>
      <c r="AD247" s="71">
        <v>0.81779624997766942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20.742000000000001</v>
      </c>
      <c r="BK247" s="71">
        <v>0</v>
      </c>
      <c r="BL247" s="71">
        <v>0</v>
      </c>
      <c r="BM247" s="71">
        <v>0</v>
      </c>
      <c r="BN247" s="72"/>
      <c r="BO247" s="71">
        <v>0</v>
      </c>
      <c r="BP247" s="71">
        <v>0</v>
      </c>
      <c r="BQ247" s="71">
        <v>3</v>
      </c>
      <c r="BR247" s="71">
        <v>0</v>
      </c>
      <c r="BS247" s="71">
        <v>0</v>
      </c>
      <c r="BT247" s="71">
        <v>0</v>
      </c>
      <c r="BU247"/>
      <c r="BV247" s="70">
        <v>20.742000000000001</v>
      </c>
      <c r="BW247" s="70">
        <v>0</v>
      </c>
      <c r="BX247" s="70">
        <v>0</v>
      </c>
      <c r="BY247" s="70">
        <v>0</v>
      </c>
      <c r="BZ247" s="70">
        <v>0</v>
      </c>
      <c r="CA247" s="70">
        <v>0</v>
      </c>
      <c r="CB247" s="70">
        <v>0</v>
      </c>
      <c r="CC247" s="70">
        <v>0</v>
      </c>
      <c r="CD247" s="70">
        <v>0</v>
      </c>
    </row>
    <row r="248" spans="1:82">
      <c r="A248" s="70" t="s">
        <v>2049</v>
      </c>
      <c r="B248" s="70">
        <v>281</v>
      </c>
      <c r="C248" s="70">
        <v>9</v>
      </c>
      <c r="D248" s="70">
        <v>17</v>
      </c>
      <c r="E248" s="70">
        <v>2012</v>
      </c>
      <c r="F248" s="70" t="s">
        <v>179</v>
      </c>
      <c r="G248" s="70" t="s">
        <v>2040</v>
      </c>
      <c r="H248" s="70" t="s">
        <v>2041</v>
      </c>
      <c r="I248" s="148"/>
      <c r="J248" s="71">
        <v>53.668539850449001</v>
      </c>
      <c r="K248" s="71">
        <v>1.01246396964917</v>
      </c>
      <c r="L248" s="71">
        <v>1.702050360867142</v>
      </c>
      <c r="M248" s="71">
        <v>14.164343972175351</v>
      </c>
      <c r="N248" s="71">
        <v>13.301379061857469</v>
      </c>
      <c r="O248" s="71">
        <v>12.561594062574256</v>
      </c>
      <c r="P248" s="71">
        <v>12.386787292253501</v>
      </c>
      <c r="Q248" s="71">
        <v>0.76032453215821005</v>
      </c>
      <c r="R248" s="71">
        <v>0</v>
      </c>
      <c r="S248" s="71">
        <v>0.6397783880557496</v>
      </c>
      <c r="T248" s="72"/>
      <c r="U248" s="71">
        <v>5477119</v>
      </c>
      <c r="V248" s="71">
        <v>384</v>
      </c>
      <c r="W248" s="71">
        <v>45</v>
      </c>
      <c r="X248" s="71">
        <v>2698</v>
      </c>
      <c r="Y248" s="71">
        <v>3061</v>
      </c>
      <c r="Z248" s="71">
        <v>6570</v>
      </c>
      <c r="AA248" s="71">
        <v>2489</v>
      </c>
      <c r="AB248" s="71">
        <v>9972</v>
      </c>
      <c r="AC248" s="71">
        <v>0</v>
      </c>
      <c r="AD248" s="71">
        <v>0.6397783880557496</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21.082999999999998</v>
      </c>
      <c r="BK248" s="71">
        <v>0</v>
      </c>
      <c r="BL248" s="71">
        <v>0</v>
      </c>
      <c r="BM248" s="71">
        <v>0</v>
      </c>
      <c r="BN248" s="72"/>
      <c r="BO248" s="71">
        <v>0</v>
      </c>
      <c r="BP248" s="71">
        <v>0</v>
      </c>
      <c r="BQ248" s="71">
        <v>4</v>
      </c>
      <c r="BR248" s="71">
        <v>0</v>
      </c>
      <c r="BS248" s="71">
        <v>0</v>
      </c>
      <c r="BT248" s="71">
        <v>0</v>
      </c>
      <c r="BU248"/>
      <c r="BV248" s="70">
        <v>21.082999999999998</v>
      </c>
      <c r="BW248" s="70">
        <v>0</v>
      </c>
      <c r="BX248" s="70">
        <v>0</v>
      </c>
      <c r="BY248" s="70">
        <v>0</v>
      </c>
      <c r="BZ248" s="70">
        <v>0</v>
      </c>
      <c r="CA248" s="70">
        <v>0</v>
      </c>
      <c r="CB248" s="70">
        <v>0</v>
      </c>
      <c r="CC248" s="70">
        <v>0</v>
      </c>
      <c r="CD248" s="70">
        <v>0</v>
      </c>
    </row>
    <row r="249" spans="1:82">
      <c r="A249" s="70" t="s">
        <v>2050</v>
      </c>
      <c r="B249" s="70">
        <v>282</v>
      </c>
      <c r="C249" s="70">
        <v>10</v>
      </c>
      <c r="D249" s="70">
        <v>17</v>
      </c>
      <c r="E249" s="70">
        <v>2013</v>
      </c>
      <c r="F249" s="70" t="s">
        <v>180</v>
      </c>
      <c r="G249" s="70" t="s">
        <v>2040</v>
      </c>
      <c r="H249" s="70" t="s">
        <v>2041</v>
      </c>
      <c r="I249" s="148"/>
      <c r="J249" s="71">
        <v>59.849740406266122</v>
      </c>
      <c r="K249" s="71">
        <v>0.81739956921575685</v>
      </c>
      <c r="L249" s="71">
        <v>1.6500928096838019</v>
      </c>
      <c r="M249" s="71">
        <v>14.438999975708381</v>
      </c>
      <c r="N249" s="71">
        <v>12.448771143164439</v>
      </c>
      <c r="O249" s="71">
        <v>12.253493482907823</v>
      </c>
      <c r="P249" s="71">
        <v>12.478419071878552</v>
      </c>
      <c r="Q249" s="71">
        <v>0.77115093627227604</v>
      </c>
      <c r="R249" s="71">
        <v>0</v>
      </c>
      <c r="S249" s="71">
        <v>0.90045751972974142</v>
      </c>
      <c r="T249" s="72"/>
      <c r="U249" s="71">
        <v>5361997</v>
      </c>
      <c r="V249" s="71">
        <v>384</v>
      </c>
      <c r="W249" s="71">
        <v>45</v>
      </c>
      <c r="X249" s="71">
        <v>2698</v>
      </c>
      <c r="Y249" s="71">
        <v>3060</v>
      </c>
      <c r="Z249" s="71">
        <v>6695</v>
      </c>
      <c r="AA249" s="71">
        <v>2498</v>
      </c>
      <c r="AB249" s="71">
        <v>9969</v>
      </c>
      <c r="AC249" s="71">
        <v>0</v>
      </c>
      <c r="AD249" s="71">
        <v>0.90045751972974142</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26.742000000000001</v>
      </c>
      <c r="BK249" s="71">
        <v>0</v>
      </c>
      <c r="BL249" s="71">
        <v>0</v>
      </c>
      <c r="BM249" s="71">
        <v>0</v>
      </c>
      <c r="BN249" s="72"/>
      <c r="BO249" s="71">
        <v>0</v>
      </c>
      <c r="BP249" s="71">
        <v>0</v>
      </c>
      <c r="BQ249" s="71">
        <v>4</v>
      </c>
      <c r="BR249" s="71">
        <v>0</v>
      </c>
      <c r="BS249" s="71">
        <v>0</v>
      </c>
      <c r="BT249" s="71">
        <v>0</v>
      </c>
      <c r="BU249"/>
      <c r="BV249" s="70">
        <v>26.742000000000001</v>
      </c>
      <c r="BW249" s="70">
        <v>0</v>
      </c>
      <c r="BX249" s="70">
        <v>0</v>
      </c>
      <c r="BY249" s="70">
        <v>0</v>
      </c>
      <c r="BZ249" s="70">
        <v>0</v>
      </c>
      <c r="CA249" s="70">
        <v>0</v>
      </c>
      <c r="CB249" s="70">
        <v>0</v>
      </c>
      <c r="CC249" s="70">
        <v>0</v>
      </c>
      <c r="CD249" s="70">
        <v>0</v>
      </c>
    </row>
    <row r="250" spans="1:82">
      <c r="A250" s="70" t="s">
        <v>2051</v>
      </c>
      <c r="B250" s="70">
        <v>283</v>
      </c>
      <c r="C250" s="70">
        <v>11</v>
      </c>
      <c r="D250" s="70">
        <v>17</v>
      </c>
      <c r="E250" s="70">
        <v>2014</v>
      </c>
      <c r="F250" s="70" t="s">
        <v>181</v>
      </c>
      <c r="G250" s="70" t="s">
        <v>2040</v>
      </c>
      <c r="H250" s="70" t="s">
        <v>2041</v>
      </c>
      <c r="I250" s="148"/>
      <c r="J250" s="71">
        <v>50.663077512849299</v>
      </c>
      <c r="K250" s="71">
        <v>0.99430630332580039</v>
      </c>
      <c r="L250" s="71">
        <v>1.16387864472775</v>
      </c>
      <c r="M250" s="71">
        <v>13.55682307989496</v>
      </c>
      <c r="N250" s="71">
        <v>12.523435479155721</v>
      </c>
      <c r="O250" s="71">
        <v>11.806325086551855</v>
      </c>
      <c r="P250" s="71">
        <v>12.528216001221249</v>
      </c>
      <c r="Q250" s="71">
        <v>0.73935386916361301</v>
      </c>
      <c r="R250" s="71">
        <v>0</v>
      </c>
      <c r="S250" s="71">
        <v>0.90497619327987355</v>
      </c>
      <c r="T250" s="72"/>
      <c r="U250" s="71">
        <v>5503023</v>
      </c>
      <c r="V250" s="71">
        <v>401</v>
      </c>
      <c r="W250" s="71">
        <v>40</v>
      </c>
      <c r="X250" s="71">
        <v>2711</v>
      </c>
      <c r="Y250" s="71">
        <v>3120</v>
      </c>
      <c r="Z250" s="71">
        <v>6794</v>
      </c>
      <c r="AA250" s="71">
        <v>2495</v>
      </c>
      <c r="AB250" s="71">
        <v>9962</v>
      </c>
      <c r="AC250" s="71">
        <v>0</v>
      </c>
      <c r="AD250" s="71">
        <v>0.90497619327987355</v>
      </c>
      <c r="AE250" s="72"/>
      <c r="AF250" s="71"/>
      <c r="AG250" s="71"/>
      <c r="AH250" s="71"/>
      <c r="AI250" s="71"/>
      <c r="AJ250" s="71"/>
      <c r="AK250" s="71"/>
      <c r="AL250" s="71"/>
      <c r="AM250" s="71"/>
      <c r="AN250" s="71"/>
      <c r="AO250" s="71"/>
      <c r="AP250" s="71"/>
      <c r="AQ250" s="72"/>
      <c r="AR250" s="71">
        <v>299</v>
      </c>
      <c r="AS250" s="71">
        <v>78</v>
      </c>
      <c r="AT250" s="71">
        <v>0</v>
      </c>
      <c r="AU250" s="71">
        <v>0</v>
      </c>
      <c r="AV250" s="71">
        <v>0</v>
      </c>
      <c r="AW250" s="71">
        <v>0</v>
      </c>
      <c r="AX250" s="71"/>
      <c r="AY250" s="72"/>
      <c r="AZ250" s="71">
        <v>1309.5999999999999</v>
      </c>
      <c r="BA250" s="71">
        <v>4185.7</v>
      </c>
      <c r="BB250" s="71">
        <v>0</v>
      </c>
      <c r="BC250" s="71">
        <v>0</v>
      </c>
      <c r="BD250" s="71">
        <v>0</v>
      </c>
      <c r="BE250" s="71">
        <v>0</v>
      </c>
      <c r="BF250" s="71"/>
      <c r="BG250" s="72"/>
      <c r="BH250" s="71">
        <v>0</v>
      </c>
      <c r="BI250" s="71">
        <v>0</v>
      </c>
      <c r="BJ250" s="71">
        <v>26.692</v>
      </c>
      <c r="BK250" s="71">
        <v>0</v>
      </c>
      <c r="BL250" s="71">
        <v>0</v>
      </c>
      <c r="BM250" s="71">
        <v>0</v>
      </c>
      <c r="BN250" s="72"/>
      <c r="BO250" s="71">
        <v>0</v>
      </c>
      <c r="BP250" s="71">
        <v>0</v>
      </c>
      <c r="BQ250" s="71">
        <v>4</v>
      </c>
      <c r="BR250" s="71">
        <v>0</v>
      </c>
      <c r="BS250" s="71">
        <v>0</v>
      </c>
      <c r="BT250" s="71">
        <v>0</v>
      </c>
      <c r="BU250"/>
      <c r="BV250" s="70">
        <v>26.692</v>
      </c>
      <c r="BW250" s="70">
        <v>0</v>
      </c>
      <c r="BX250" s="70">
        <v>0</v>
      </c>
      <c r="BY250" s="70">
        <v>0</v>
      </c>
      <c r="BZ250" s="70">
        <v>0</v>
      </c>
      <c r="CA250" s="70">
        <v>0</v>
      </c>
      <c r="CB250" s="70">
        <v>0</v>
      </c>
      <c r="CC250" s="70">
        <v>0</v>
      </c>
      <c r="CD250" s="70">
        <v>0</v>
      </c>
    </row>
    <row r="251" spans="1:82">
      <c r="A251" s="70" t="s">
        <v>2052</v>
      </c>
      <c r="B251" s="70">
        <v>284</v>
      </c>
      <c r="C251" s="70">
        <v>12</v>
      </c>
      <c r="D251" s="70">
        <v>17</v>
      </c>
      <c r="E251" s="70">
        <v>2015</v>
      </c>
      <c r="F251" s="70" t="s">
        <v>182</v>
      </c>
      <c r="G251" s="70" t="s">
        <v>2040</v>
      </c>
      <c r="H251" s="70" t="s">
        <v>2041</v>
      </c>
      <c r="I251" s="148"/>
      <c r="J251" s="71">
        <v>36.392186717183613</v>
      </c>
      <c r="K251" s="71">
        <v>0.97922320629525161</v>
      </c>
      <c r="L251" s="71">
        <v>1.0385559182905491</v>
      </c>
      <c r="M251" s="71">
        <v>17.683839125007172</v>
      </c>
      <c r="N251" s="71">
        <v>12.11715527664999</v>
      </c>
      <c r="O251" s="71">
        <v>11.430442550723717</v>
      </c>
      <c r="P251" s="71">
        <v>12.4376080999235</v>
      </c>
      <c r="Q251" s="71">
        <v>0.72239936020324702</v>
      </c>
      <c r="R251" s="71">
        <v>0</v>
      </c>
      <c r="S251" s="71">
        <v>0.78648208308536383</v>
      </c>
      <c r="T251" s="72"/>
      <c r="U251" s="71">
        <v>4276029</v>
      </c>
      <c r="V251" s="71">
        <v>401</v>
      </c>
      <c r="W251" s="71">
        <v>40</v>
      </c>
      <c r="X251" s="71">
        <v>2711</v>
      </c>
      <c r="Y251" s="71">
        <v>3176</v>
      </c>
      <c r="Z251" s="71">
        <v>6641</v>
      </c>
      <c r="AA251" s="71">
        <v>2475</v>
      </c>
      <c r="AB251" s="71">
        <v>9943</v>
      </c>
      <c r="AC251" s="71">
        <v>0</v>
      </c>
      <c r="AD251" s="71">
        <v>0.78648208308536383</v>
      </c>
      <c r="AE251" s="72"/>
      <c r="AF251" s="71">
        <v>40982307.236240417</v>
      </c>
      <c r="AG251" s="71">
        <v>751853.82314909261</v>
      </c>
      <c r="AH251" s="71">
        <v>215909.01309771879</v>
      </c>
      <c r="AI251" s="71">
        <v>17443009.94653406</v>
      </c>
      <c r="AJ251" s="71">
        <v>18102848.50741531</v>
      </c>
      <c r="AK251" s="71">
        <v>0</v>
      </c>
      <c r="AL251" s="71">
        <v>0</v>
      </c>
      <c r="AM251" s="71">
        <v>1362646.4406837169</v>
      </c>
      <c r="AN251" s="71">
        <v>0</v>
      </c>
      <c r="AO251" s="71">
        <v>0</v>
      </c>
      <c r="AP251" s="71">
        <v>78858574.96712032</v>
      </c>
      <c r="AQ251" s="72"/>
      <c r="AR251" s="71">
        <v>328</v>
      </c>
      <c r="AS251" s="71">
        <v>103</v>
      </c>
      <c r="AT251" s="71">
        <v>0</v>
      </c>
      <c r="AU251" s="71">
        <v>0</v>
      </c>
      <c r="AV251" s="71">
        <v>0</v>
      </c>
      <c r="AW251" s="71">
        <v>0</v>
      </c>
      <c r="AX251" s="71"/>
      <c r="AY251" s="72"/>
      <c r="AZ251" s="71">
        <v>1457.4</v>
      </c>
      <c r="BA251" s="71">
        <v>4831.5</v>
      </c>
      <c r="BB251" s="71">
        <v>0</v>
      </c>
      <c r="BC251" s="71">
        <v>0</v>
      </c>
      <c r="BD251" s="71">
        <v>0</v>
      </c>
      <c r="BE251" s="71">
        <v>0</v>
      </c>
      <c r="BF251" s="71"/>
      <c r="BG251" s="72"/>
      <c r="BH251" s="71">
        <v>0</v>
      </c>
      <c r="BI251" s="71">
        <v>0</v>
      </c>
      <c r="BJ251" s="71">
        <v>30.120999999999999</v>
      </c>
      <c r="BK251" s="71">
        <v>0</v>
      </c>
      <c r="BL251" s="71">
        <v>0</v>
      </c>
      <c r="BM251" s="71">
        <v>0</v>
      </c>
      <c r="BN251" s="72"/>
      <c r="BO251" s="71">
        <v>0</v>
      </c>
      <c r="BP251" s="71">
        <v>0</v>
      </c>
      <c r="BQ251" s="71">
        <v>4</v>
      </c>
      <c r="BR251" s="71">
        <v>0</v>
      </c>
      <c r="BS251" s="71">
        <v>0</v>
      </c>
      <c r="BT251" s="71">
        <v>0</v>
      </c>
      <c r="BU251"/>
      <c r="BV251" s="70">
        <v>30.120999999999999</v>
      </c>
      <c r="BW251" s="70">
        <v>0</v>
      </c>
      <c r="BX251" s="70">
        <v>0</v>
      </c>
      <c r="BY251" s="70">
        <v>0</v>
      </c>
      <c r="BZ251" s="70">
        <v>0</v>
      </c>
      <c r="CA251" s="70">
        <v>0</v>
      </c>
      <c r="CB251" s="70">
        <v>0</v>
      </c>
      <c r="CC251" s="70">
        <v>0</v>
      </c>
      <c r="CD251" s="70">
        <v>0</v>
      </c>
    </row>
    <row r="252" spans="1:82">
      <c r="A252" s="70" t="s">
        <v>2053</v>
      </c>
      <c r="B252" s="70">
        <v>285</v>
      </c>
      <c r="C252" s="70">
        <v>13</v>
      </c>
      <c r="D252" s="70">
        <v>17</v>
      </c>
      <c r="E252" s="70">
        <v>2016</v>
      </c>
      <c r="F252" s="70" t="s">
        <v>155</v>
      </c>
      <c r="G252" s="70" t="s">
        <v>2040</v>
      </c>
      <c r="H252" s="70" t="s">
        <v>2041</v>
      </c>
      <c r="I252" s="148"/>
      <c r="J252" s="71">
        <v>56.737355816887963</v>
      </c>
      <c r="K252" s="71">
        <v>0.97352664983874981</v>
      </c>
      <c r="L252" s="71">
        <v>0.98718028069505515</v>
      </c>
      <c r="M252" s="71">
        <v>11.767016838691527</v>
      </c>
      <c r="N252" s="71">
        <v>12.190489292622606</v>
      </c>
      <c r="O252" s="71">
        <v>11.293337478826333</v>
      </c>
      <c r="P252" s="71">
        <v>12.015619342932155</v>
      </c>
      <c r="Q252" s="71">
        <v>0.70010466006214589</v>
      </c>
      <c r="R252" s="71">
        <v>0</v>
      </c>
      <c r="S252" s="71">
        <v>0.96427427789266884</v>
      </c>
      <c r="T252" s="72"/>
      <c r="U252" s="71">
        <v>6560094</v>
      </c>
      <c r="V252" s="71">
        <v>401</v>
      </c>
      <c r="W252" s="71">
        <v>40</v>
      </c>
      <c r="X252" s="71">
        <v>2711</v>
      </c>
      <c r="Y252" s="71">
        <v>3255</v>
      </c>
      <c r="Z252" s="71">
        <v>6642</v>
      </c>
      <c r="AA252" s="71">
        <v>2473</v>
      </c>
      <c r="AB252" s="71">
        <v>9912</v>
      </c>
      <c r="AC252" s="71">
        <v>0</v>
      </c>
      <c r="AD252" s="71">
        <v>0.96427427789266884</v>
      </c>
      <c r="AE252" s="72"/>
      <c r="AF252" s="71">
        <v>65457380.972388513</v>
      </c>
      <c r="AG252" s="71">
        <v>720540.04947570118</v>
      </c>
      <c r="AH252" s="71">
        <v>157555.964725714</v>
      </c>
      <c r="AI252" s="71">
        <v>17332153.089802619</v>
      </c>
      <c r="AJ252" s="71">
        <v>18253900.07637167</v>
      </c>
      <c r="AK252" s="71">
        <v>0</v>
      </c>
      <c r="AL252" s="71">
        <v>0</v>
      </c>
      <c r="AM252" s="71">
        <v>1359453.3627011101</v>
      </c>
      <c r="AN252" s="71">
        <v>0</v>
      </c>
      <c r="AO252" s="71">
        <v>0</v>
      </c>
      <c r="AP252" s="71">
        <v>103280983.51546532</v>
      </c>
      <c r="AQ252" s="72"/>
      <c r="AR252" s="71">
        <v>340</v>
      </c>
      <c r="AS252" s="71">
        <v>125</v>
      </c>
      <c r="AT252" s="71">
        <v>0</v>
      </c>
      <c r="AU252" s="71">
        <v>0</v>
      </c>
      <c r="AV252" s="71">
        <v>0</v>
      </c>
      <c r="AW252" s="71">
        <v>0</v>
      </c>
      <c r="AX252" s="71"/>
      <c r="AY252" s="72"/>
      <c r="AZ252" s="71">
        <v>1512.7</v>
      </c>
      <c r="BA252" s="71">
        <v>5213.8</v>
      </c>
      <c r="BB252" s="71">
        <v>0</v>
      </c>
      <c r="BC252" s="71">
        <v>0</v>
      </c>
      <c r="BD252" s="71">
        <v>0</v>
      </c>
      <c r="BE252" s="71">
        <v>0</v>
      </c>
      <c r="BF252" s="71"/>
      <c r="BG252" s="72"/>
      <c r="BH252" s="71">
        <v>0</v>
      </c>
      <c r="BI252" s="71">
        <v>0</v>
      </c>
      <c r="BJ252" s="71">
        <v>39.098999999999997</v>
      </c>
      <c r="BK252" s="71">
        <v>0</v>
      </c>
      <c r="BL252" s="71">
        <v>0</v>
      </c>
      <c r="BM252" s="71">
        <v>0</v>
      </c>
      <c r="BN252" s="72"/>
      <c r="BO252" s="71">
        <v>0</v>
      </c>
      <c r="BP252" s="71">
        <v>0</v>
      </c>
      <c r="BQ252" s="71">
        <v>5</v>
      </c>
      <c r="BR252" s="71">
        <v>0</v>
      </c>
      <c r="BS252" s="71">
        <v>0</v>
      </c>
      <c r="BT252" s="71">
        <v>0</v>
      </c>
      <c r="BU252"/>
      <c r="BV252" s="70">
        <v>39.098999999999997</v>
      </c>
      <c r="BW252" s="70">
        <v>0</v>
      </c>
      <c r="BX252" s="70">
        <v>0</v>
      </c>
      <c r="BY252" s="70">
        <v>0</v>
      </c>
      <c r="BZ252" s="70">
        <v>0</v>
      </c>
      <c r="CA252" s="70">
        <v>0</v>
      </c>
      <c r="CB252" s="70">
        <v>0</v>
      </c>
      <c r="CC252" s="70">
        <v>0</v>
      </c>
      <c r="CD252" s="70">
        <v>0</v>
      </c>
    </row>
    <row r="253" spans="1:82">
      <c r="A253" s="70" t="s">
        <v>2054</v>
      </c>
      <c r="B253" s="70">
        <v>286</v>
      </c>
      <c r="C253" s="70">
        <v>14</v>
      </c>
      <c r="D253" s="70">
        <v>17</v>
      </c>
      <c r="E253" s="70">
        <v>2017</v>
      </c>
      <c r="F253" s="70" t="s">
        <v>156</v>
      </c>
      <c r="G253" s="70" t="s">
        <v>2040</v>
      </c>
      <c r="H253" s="70" t="s">
        <v>2041</v>
      </c>
      <c r="I253" s="148"/>
      <c r="J253" s="71">
        <v>54.430976737261282</v>
      </c>
      <c r="K253" s="71">
        <v>0.96910892763571499</v>
      </c>
      <c r="L253" s="71">
        <v>1.0597593063668347</v>
      </c>
      <c r="M253" s="71">
        <v>10.419559946170303</v>
      </c>
      <c r="N253" s="71">
        <v>11.840927546147473</v>
      </c>
      <c r="O253" s="71">
        <v>11.17930409396245</v>
      </c>
      <c r="P253" s="71">
        <v>12.142278318972295</v>
      </c>
      <c r="Q253" s="71">
        <v>0.66827403878611003</v>
      </c>
      <c r="R253" s="71">
        <v>0</v>
      </c>
      <c r="S253" s="71">
        <v>0.99993387245756016</v>
      </c>
      <c r="T253" s="72"/>
      <c r="U253" s="71">
        <v>6402345</v>
      </c>
      <c r="V253" s="71">
        <v>401</v>
      </c>
      <c r="W253" s="71">
        <v>40</v>
      </c>
      <c r="X253" s="71">
        <v>2711</v>
      </c>
      <c r="Y253" s="71">
        <v>3272</v>
      </c>
      <c r="Z253" s="71">
        <v>6684</v>
      </c>
      <c r="AA253" s="71">
        <v>2515</v>
      </c>
      <c r="AB253" s="71">
        <v>9784</v>
      </c>
      <c r="AC253" s="71">
        <v>0</v>
      </c>
      <c r="AD253" s="71">
        <v>0.99993387245756016</v>
      </c>
      <c r="AE253" s="72"/>
      <c r="AF253" s="71">
        <v>63645539.902347483</v>
      </c>
      <c r="AG253" s="71">
        <v>725185.56686557445</v>
      </c>
      <c r="AH253" s="71">
        <v>217117.48553401991</v>
      </c>
      <c r="AI253" s="71">
        <v>16365404.21815227</v>
      </c>
      <c r="AJ253" s="71">
        <v>17126711.867365789</v>
      </c>
      <c r="AK253" s="71">
        <v>0</v>
      </c>
      <c r="AL253" s="71">
        <v>0</v>
      </c>
      <c r="AM253" s="71">
        <v>1343997.575204398</v>
      </c>
      <c r="AN253" s="71">
        <v>0</v>
      </c>
      <c r="AO253" s="71">
        <v>0</v>
      </c>
      <c r="AP253" s="71">
        <v>99423956.615469545</v>
      </c>
      <c r="AQ253" s="72"/>
      <c r="AR253" s="71">
        <v>358</v>
      </c>
      <c r="AS253" s="71">
        <v>143</v>
      </c>
      <c r="AT253" s="71">
        <v>0</v>
      </c>
      <c r="AU253" s="71">
        <v>0</v>
      </c>
      <c r="AV253" s="71">
        <v>0</v>
      </c>
      <c r="AW253" s="71">
        <v>0</v>
      </c>
      <c r="AX253" s="71"/>
      <c r="AY253" s="72"/>
      <c r="AZ253" s="71">
        <v>1605.1</v>
      </c>
      <c r="BA253" s="71">
        <v>6787.0000000000009</v>
      </c>
      <c r="BB253" s="71">
        <v>0</v>
      </c>
      <c r="BC253" s="71">
        <v>0</v>
      </c>
      <c r="BD253" s="71">
        <v>0</v>
      </c>
      <c r="BE253" s="71">
        <v>0</v>
      </c>
      <c r="BF253" s="71"/>
      <c r="BG253" s="72"/>
      <c r="BH253" s="71">
        <v>0</v>
      </c>
      <c r="BI253" s="71">
        <v>0</v>
      </c>
      <c r="BJ253" s="71">
        <v>35.723999999999997</v>
      </c>
      <c r="BK253" s="71">
        <v>0</v>
      </c>
      <c r="BL253" s="71">
        <v>0</v>
      </c>
      <c r="BM253" s="71">
        <v>0</v>
      </c>
      <c r="BN253" s="72"/>
      <c r="BO253" s="71">
        <v>0</v>
      </c>
      <c r="BP253" s="71">
        <v>0</v>
      </c>
      <c r="BQ253" s="71">
        <v>4</v>
      </c>
      <c r="BR253" s="71">
        <v>0</v>
      </c>
      <c r="BS253" s="71">
        <v>0</v>
      </c>
      <c r="BT253" s="71">
        <v>0</v>
      </c>
      <c r="BU253"/>
      <c r="BV253" s="70">
        <v>35.723999999999997</v>
      </c>
      <c r="BW253" s="70">
        <v>0</v>
      </c>
      <c r="BX253" s="70">
        <v>0</v>
      </c>
      <c r="BY253" s="70">
        <v>0</v>
      </c>
      <c r="BZ253" s="70">
        <v>0</v>
      </c>
      <c r="CA253" s="70">
        <v>0</v>
      </c>
      <c r="CB253" s="70">
        <v>0</v>
      </c>
      <c r="CC253" s="70">
        <v>0</v>
      </c>
      <c r="CD253" s="70">
        <v>0</v>
      </c>
    </row>
    <row r="254" spans="1:82">
      <c r="A254" s="70" t="s">
        <v>2055</v>
      </c>
      <c r="B254" s="70">
        <v>287</v>
      </c>
      <c r="C254" s="70">
        <v>15</v>
      </c>
      <c r="D254" s="70">
        <v>17</v>
      </c>
      <c r="E254" s="70">
        <v>2018</v>
      </c>
      <c r="F254" s="70" t="s">
        <v>183</v>
      </c>
      <c r="G254" s="1064" t="s">
        <v>2040</v>
      </c>
      <c r="H254" s="70" t="s">
        <v>2041</v>
      </c>
      <c r="I254" s="148"/>
      <c r="J254" s="71">
        <v>54.007736653809566</v>
      </c>
      <c r="K254" s="71">
        <v>0.91289515223791318</v>
      </c>
      <c r="L254" s="71">
        <v>0.93884916800542129</v>
      </c>
      <c r="M254" s="71">
        <v>10.773611695605027</v>
      </c>
      <c r="N254" s="71">
        <v>10.860551329020417</v>
      </c>
      <c r="O254" s="71">
        <v>11.036555431087299</v>
      </c>
      <c r="P254" s="71">
        <v>12.093109476057771</v>
      </c>
      <c r="Q254" s="71">
        <v>0.62030821629200905</v>
      </c>
      <c r="R254" s="71">
        <v>0</v>
      </c>
      <c r="S254" s="71">
        <v>1.0390875385448728</v>
      </c>
      <c r="T254" s="72"/>
      <c r="U254" s="71">
        <v>6774667</v>
      </c>
      <c r="V254" s="71">
        <v>401</v>
      </c>
      <c r="W254" s="71">
        <v>40</v>
      </c>
      <c r="X254" s="71">
        <v>2711</v>
      </c>
      <c r="Y254" s="71">
        <v>3343</v>
      </c>
      <c r="Z254" s="71">
        <v>6725</v>
      </c>
      <c r="AA254" s="71">
        <v>2530</v>
      </c>
      <c r="AB254" s="71">
        <v>9787</v>
      </c>
      <c r="AC254" s="71">
        <v>0</v>
      </c>
      <c r="AD254" s="71">
        <v>1.039087538544873</v>
      </c>
      <c r="AE254" s="72"/>
      <c r="AF254" s="71">
        <v>64134855.004985519</v>
      </c>
      <c r="AG254" s="71">
        <v>647091.61853422306</v>
      </c>
      <c r="AH254" s="71">
        <v>204588.8374910134</v>
      </c>
      <c r="AI254" s="71">
        <v>16666894.391643921</v>
      </c>
      <c r="AJ254" s="71">
        <v>16609389.80924817</v>
      </c>
      <c r="AK254" s="71">
        <v>0</v>
      </c>
      <c r="AL254" s="71">
        <v>0</v>
      </c>
      <c r="AM254" s="71">
        <v>1347191.4205349081</v>
      </c>
      <c r="AN254" s="71">
        <v>0</v>
      </c>
      <c r="AO254" s="71">
        <v>0</v>
      </c>
      <c r="AP254" s="71">
        <v>99610011.082437754</v>
      </c>
      <c r="AQ254" s="72"/>
      <c r="AR254" s="71">
        <v>378</v>
      </c>
      <c r="AS254" s="71">
        <v>155</v>
      </c>
      <c r="AT254" s="71">
        <v>0</v>
      </c>
      <c r="AU254" s="71">
        <v>0</v>
      </c>
      <c r="AV254" s="71">
        <v>0</v>
      </c>
      <c r="AW254" s="71">
        <v>0</v>
      </c>
      <c r="AX254" s="71"/>
      <c r="AY254" s="72"/>
      <c r="AZ254" s="71">
        <v>1716.6</v>
      </c>
      <c r="BA254" s="71">
        <v>7094</v>
      </c>
      <c r="BB254" s="71">
        <v>0</v>
      </c>
      <c r="BC254" s="71">
        <v>0</v>
      </c>
      <c r="BD254" s="71">
        <v>0</v>
      </c>
      <c r="BE254" s="71">
        <v>0</v>
      </c>
      <c r="BF254" s="71"/>
      <c r="BG254" s="72"/>
      <c r="BH254" s="71">
        <v>0</v>
      </c>
      <c r="BI254" s="71">
        <v>0</v>
      </c>
      <c r="BJ254" s="71">
        <v>34.698</v>
      </c>
      <c r="BK254" s="71">
        <v>0</v>
      </c>
      <c r="BL254" s="71">
        <v>0</v>
      </c>
      <c r="BM254" s="71">
        <v>0</v>
      </c>
      <c r="BN254" s="72"/>
      <c r="BO254" s="71">
        <v>0</v>
      </c>
      <c r="BP254" s="71">
        <v>0</v>
      </c>
      <c r="BQ254" s="71">
        <v>4</v>
      </c>
      <c r="BR254" s="71">
        <v>0</v>
      </c>
      <c r="BS254" s="71">
        <v>0</v>
      </c>
      <c r="BT254" s="71">
        <v>0</v>
      </c>
      <c r="BU254"/>
      <c r="BV254" s="70">
        <v>34.698</v>
      </c>
      <c r="BW254" s="70">
        <v>0</v>
      </c>
      <c r="BX254" s="70">
        <v>0</v>
      </c>
      <c r="BY254" s="70">
        <v>0</v>
      </c>
      <c r="BZ254" s="70">
        <v>0</v>
      </c>
      <c r="CA254" s="70">
        <v>0</v>
      </c>
      <c r="CB254" s="70">
        <v>0</v>
      </c>
      <c r="CC254" s="70">
        <v>0</v>
      </c>
      <c r="CD254" s="70">
        <v>0</v>
      </c>
    </row>
    <row r="255" spans="1:82">
      <c r="A255" s="70" t="s">
        <v>2056</v>
      </c>
      <c r="B255" s="70">
        <v>288</v>
      </c>
      <c r="C255" s="70">
        <v>16</v>
      </c>
      <c r="D255" s="70">
        <v>17</v>
      </c>
      <c r="E255" s="70">
        <v>2019</v>
      </c>
      <c r="F255" s="70" t="s">
        <v>158</v>
      </c>
      <c r="G255" s="1064" t="s">
        <v>2040</v>
      </c>
      <c r="H255" s="70" t="s">
        <v>2041</v>
      </c>
      <c r="I255" s="148"/>
      <c r="J255" s="71">
        <v>54.207210904393506</v>
      </c>
      <c r="K255" s="71">
        <v>0.83000254692036357</v>
      </c>
      <c r="L255" s="71">
        <v>0.9431256766025603</v>
      </c>
      <c r="M255" s="71">
        <v>11.062066187719768</v>
      </c>
      <c r="N255" s="71">
        <v>10.431764334547708</v>
      </c>
      <c r="O255" s="71">
        <v>10.738467041259566</v>
      </c>
      <c r="P255" s="71">
        <v>12.136150561872524</v>
      </c>
      <c r="Q255" s="71">
        <v>0.59636756167296801</v>
      </c>
      <c r="R255" s="71">
        <v>0</v>
      </c>
      <c r="S255" s="71">
        <v>1.0044444664282057</v>
      </c>
      <c r="T255" s="72"/>
      <c r="U255" s="71">
        <v>7147244</v>
      </c>
      <c r="V255" s="71">
        <v>401</v>
      </c>
      <c r="W255" s="71">
        <v>40</v>
      </c>
      <c r="X255" s="71">
        <v>2711</v>
      </c>
      <c r="Y255" s="71">
        <v>3380</v>
      </c>
      <c r="Z255" s="71">
        <v>6723</v>
      </c>
      <c r="AA255" s="71">
        <v>2520</v>
      </c>
      <c r="AB255" s="71">
        <v>9664</v>
      </c>
      <c r="AC255" s="71">
        <v>0</v>
      </c>
      <c r="AD255" s="71">
        <v>1.004444466428206</v>
      </c>
      <c r="AE255" s="72"/>
      <c r="AF255" s="71">
        <v>68066420.024696678</v>
      </c>
      <c r="AG255" s="71">
        <v>628027.5878836948</v>
      </c>
      <c r="AH255" s="71">
        <v>215656.5048126271</v>
      </c>
      <c r="AI255" s="71">
        <v>18502965.964747582</v>
      </c>
      <c r="AJ255" s="71">
        <v>15622089.008747119</v>
      </c>
      <c r="AK255" s="71">
        <v>0</v>
      </c>
      <c r="AL255" s="71">
        <v>0</v>
      </c>
      <c r="AM255" s="71">
        <v>1316164.0494469504</v>
      </c>
      <c r="AN255" s="71">
        <v>0</v>
      </c>
      <c r="AO255" s="71">
        <v>0</v>
      </c>
      <c r="AP255" s="71">
        <v>104351323.14033465</v>
      </c>
      <c r="AQ255" s="72"/>
      <c r="AR255" s="71">
        <v>394</v>
      </c>
      <c r="AS255" s="71">
        <v>163</v>
      </c>
      <c r="AT255" s="71">
        <v>0</v>
      </c>
      <c r="AU255" s="71">
        <v>0</v>
      </c>
      <c r="AV255" s="71">
        <v>0</v>
      </c>
      <c r="AW255" s="71">
        <v>0</v>
      </c>
      <c r="AX255" s="71"/>
      <c r="AY255" s="72"/>
      <c r="AZ255" s="71">
        <v>1805.3</v>
      </c>
      <c r="BA255" s="71">
        <v>7624.1000000000013</v>
      </c>
      <c r="BB255" s="71">
        <v>0</v>
      </c>
      <c r="BC255" s="71">
        <v>0</v>
      </c>
      <c r="BD255" s="71">
        <v>0</v>
      </c>
      <c r="BE255" s="71">
        <v>0</v>
      </c>
      <c r="BF255" s="71"/>
      <c r="BG255" s="72"/>
      <c r="BH255" s="71">
        <v>0</v>
      </c>
      <c r="BI255" s="71">
        <v>0</v>
      </c>
      <c r="BJ255" s="71">
        <v>42.494</v>
      </c>
      <c r="BK255" s="71">
        <v>0</v>
      </c>
      <c r="BL255" s="71">
        <v>0</v>
      </c>
      <c r="BM255" s="71">
        <v>0</v>
      </c>
      <c r="BN255" s="72"/>
      <c r="BO255" s="71">
        <v>0</v>
      </c>
      <c r="BP255" s="71">
        <v>0</v>
      </c>
      <c r="BQ255" s="71">
        <v>5</v>
      </c>
      <c r="BR255" s="71">
        <v>0</v>
      </c>
      <c r="BS255" s="71">
        <v>0</v>
      </c>
      <c r="BT255" s="71">
        <v>0</v>
      </c>
      <c r="BU255"/>
      <c r="BV255" s="70">
        <v>42.494</v>
      </c>
      <c r="BW255" s="70">
        <v>0</v>
      </c>
      <c r="BX255" s="70">
        <v>0</v>
      </c>
      <c r="BY255" s="70">
        <v>0</v>
      </c>
      <c r="BZ255" s="70">
        <v>0</v>
      </c>
      <c r="CA255" s="70">
        <v>0</v>
      </c>
      <c r="CB255" s="70">
        <v>0</v>
      </c>
      <c r="CC255" s="70">
        <v>0</v>
      </c>
      <c r="CD255" s="70">
        <v>0</v>
      </c>
    </row>
    <row r="256" spans="1:82">
      <c r="A256" s="70" t="s">
        <v>2057</v>
      </c>
      <c r="B256" s="70">
        <v>289</v>
      </c>
      <c r="C256" s="70">
        <v>17</v>
      </c>
      <c r="D256" s="70">
        <v>17</v>
      </c>
      <c r="E256" s="70">
        <v>2020</v>
      </c>
      <c r="F256" s="70" t="s">
        <v>159</v>
      </c>
      <c r="G256" s="70" t="s">
        <v>2040</v>
      </c>
      <c r="H256" s="70" t="s">
        <v>2041</v>
      </c>
      <c r="I256" s="148"/>
      <c r="J256" s="71">
        <v>57.724797831636351</v>
      </c>
      <c r="K256" s="71">
        <v>0.7826774346507982</v>
      </c>
      <c r="L256" s="71">
        <v>4.1966197777614482</v>
      </c>
      <c r="M256" s="71">
        <v>9.5597140541769505</v>
      </c>
      <c r="N256" s="71">
        <v>10.317625584898598</v>
      </c>
      <c r="O256" s="71">
        <v>9.4378035429735938</v>
      </c>
      <c r="P256" s="71">
        <v>11.381770415807773</v>
      </c>
      <c r="Q256" s="71">
        <v>0.56566918028923696</v>
      </c>
      <c r="R256" s="71">
        <v>0</v>
      </c>
      <c r="S256" s="71">
        <v>1.1418693083008229</v>
      </c>
      <c r="T256" s="72"/>
      <c r="U256" s="71">
        <v>7306732</v>
      </c>
      <c r="V256" s="71">
        <v>343</v>
      </c>
      <c r="W256" s="71">
        <v>210</v>
      </c>
      <c r="X256" s="71">
        <v>2666</v>
      </c>
      <c r="Y256" s="71">
        <v>3445</v>
      </c>
      <c r="Z256" s="71">
        <v>6744</v>
      </c>
      <c r="AA256" s="71">
        <v>2512</v>
      </c>
      <c r="AB256" s="71">
        <v>9594</v>
      </c>
      <c r="AC256" s="71">
        <v>0</v>
      </c>
      <c r="AD256" s="71">
        <v>1.1418693083008229</v>
      </c>
      <c r="AE256" s="72"/>
      <c r="AF256" s="71">
        <v>72476962.011314631</v>
      </c>
      <c r="AG256" s="71">
        <v>577544.07253695931</v>
      </c>
      <c r="AH256" s="71">
        <v>1018672.8006238652</v>
      </c>
      <c r="AI256" s="71">
        <v>16876948.871855412</v>
      </c>
      <c r="AJ256" s="71">
        <v>18634512.194174379</v>
      </c>
      <c r="AK256" s="71"/>
      <c r="AL256" s="71"/>
      <c r="AM256" s="71">
        <v>1252123.5915631852</v>
      </c>
      <c r="AN256" s="71"/>
      <c r="AO256" s="71"/>
      <c r="AP256" s="71">
        <v>110836763.54206842</v>
      </c>
      <c r="AQ256" s="72"/>
      <c r="AR256" s="71">
        <v>412</v>
      </c>
      <c r="AS256" s="71">
        <v>166</v>
      </c>
      <c r="AT256" s="71">
        <v>0</v>
      </c>
      <c r="AU256" s="71">
        <v>0</v>
      </c>
      <c r="AV256" s="71">
        <v>0</v>
      </c>
      <c r="AW256" s="71">
        <v>0</v>
      </c>
      <c r="AX256" s="71"/>
      <c r="AY256" s="72"/>
      <c r="AZ256" s="71">
        <v>1903.1999999999989</v>
      </c>
      <c r="BA256" s="71">
        <v>7734.099999999994</v>
      </c>
      <c r="BB256" s="71">
        <v>0</v>
      </c>
      <c r="BC256" s="71">
        <v>0</v>
      </c>
      <c r="BD256" s="71">
        <v>0</v>
      </c>
      <c r="BE256" s="71">
        <v>0</v>
      </c>
      <c r="BF256" s="71"/>
      <c r="BG256" s="72"/>
      <c r="BH256" s="71">
        <v>0</v>
      </c>
      <c r="BI256" s="71">
        <v>0</v>
      </c>
      <c r="BJ256" s="71">
        <v>41.017000000000003</v>
      </c>
      <c r="BK256" s="71">
        <v>0</v>
      </c>
      <c r="BL256" s="71">
        <v>0</v>
      </c>
      <c r="BM256" s="71">
        <v>0</v>
      </c>
      <c r="BN256" s="72"/>
      <c r="BO256" s="71">
        <v>0</v>
      </c>
      <c r="BP256" s="71">
        <v>0</v>
      </c>
      <c r="BQ256" s="71">
        <v>5</v>
      </c>
      <c r="BR256" s="71">
        <v>0</v>
      </c>
      <c r="BS256" s="71">
        <v>0</v>
      </c>
      <c r="BT256" s="71">
        <v>0</v>
      </c>
      <c r="BU256"/>
      <c r="BV256" s="70">
        <v>41.017000000000003</v>
      </c>
      <c r="BW256" s="70">
        <v>0</v>
      </c>
      <c r="BX256" s="70">
        <v>0</v>
      </c>
      <c r="BY256" s="70">
        <v>0</v>
      </c>
      <c r="BZ256" s="70">
        <v>0</v>
      </c>
      <c r="CA256" s="70">
        <v>0</v>
      </c>
      <c r="CB256" s="70">
        <v>0</v>
      </c>
      <c r="CC256" s="70">
        <v>0</v>
      </c>
      <c r="CD256" s="70">
        <v>0</v>
      </c>
    </row>
    <row r="257" spans="1:82">
      <c r="A257" s="70" t="s">
        <v>2058</v>
      </c>
      <c r="B257" s="70">
        <v>289</v>
      </c>
      <c r="C257" s="70">
        <v>18</v>
      </c>
      <c r="D257" s="70">
        <v>17</v>
      </c>
      <c r="E257" s="70">
        <v>2021</v>
      </c>
      <c r="F257" s="70" t="s">
        <v>160</v>
      </c>
      <c r="G257" s="70" t="s">
        <v>2040</v>
      </c>
      <c r="H257" s="70" t="s">
        <v>2041</v>
      </c>
      <c r="I257" s="148"/>
      <c r="J257" s="71">
        <v>58.363260610408211</v>
      </c>
      <c r="K257" s="71">
        <v>0.85333903984518111</v>
      </c>
      <c r="L257" s="71">
        <v>4.7254026445194999</v>
      </c>
      <c r="M257" s="71">
        <v>10.916925081351831</v>
      </c>
      <c r="N257" s="71">
        <v>10.463724382516519</v>
      </c>
      <c r="O257" s="71">
        <v>9.1442647692421755</v>
      </c>
      <c r="P257" s="71">
        <v>11.714103562004052</v>
      </c>
      <c r="Q257" s="71">
        <v>0.549013970858091</v>
      </c>
      <c r="R257" s="71">
        <v>0</v>
      </c>
      <c r="S257" s="71">
        <v>1.006396676405783</v>
      </c>
      <c r="T257" s="72"/>
      <c r="U257" s="71">
        <v>7933960</v>
      </c>
      <c r="V257" s="71">
        <v>343</v>
      </c>
      <c r="W257" s="71">
        <v>210</v>
      </c>
      <c r="X257" s="71">
        <v>2666</v>
      </c>
      <c r="Y257" s="71">
        <v>3366</v>
      </c>
      <c r="Z257" s="71">
        <v>6728</v>
      </c>
      <c r="AA257" s="71">
        <v>2521</v>
      </c>
      <c r="AB257" s="71">
        <v>9403</v>
      </c>
      <c r="AC257" s="71">
        <v>0</v>
      </c>
      <c r="AD257" s="71">
        <v>1.006396676405783</v>
      </c>
      <c r="AE257" s="72"/>
      <c r="AF257" s="71">
        <v>71159075.601445243</v>
      </c>
      <c r="AG257" s="71">
        <v>588818.1738613057</v>
      </c>
      <c r="AH257" s="71">
        <v>1096011.6096020497</v>
      </c>
      <c r="AI257" s="71">
        <v>16755725.669647241</v>
      </c>
      <c r="AJ257" s="71">
        <v>17619520.71455463</v>
      </c>
      <c r="AK257" s="71">
        <v>0</v>
      </c>
      <c r="AL257" s="71">
        <v>0</v>
      </c>
      <c r="AM257" s="71">
        <v>1234274.3370567709</v>
      </c>
      <c r="AN257" s="71">
        <v>0</v>
      </c>
      <c r="AO257" s="71">
        <v>0</v>
      </c>
      <c r="AP257" s="71">
        <v>108453426.10616724</v>
      </c>
      <c r="AQ257" s="72"/>
      <c r="AR257" s="71">
        <v>425</v>
      </c>
      <c r="AS257" s="71">
        <v>167</v>
      </c>
      <c r="AT257" s="71">
        <v>0</v>
      </c>
      <c r="AU257" s="71">
        <v>0</v>
      </c>
      <c r="AV257" s="71">
        <v>0</v>
      </c>
      <c r="AW257" s="71">
        <v>0</v>
      </c>
      <c r="AX257" s="71"/>
      <c r="AY257" s="72"/>
      <c r="AZ257" s="71">
        <v>1985.3</v>
      </c>
      <c r="BA257" s="71">
        <v>7984.099999999994</v>
      </c>
      <c r="BB257" s="71">
        <v>0</v>
      </c>
      <c r="BC257" s="71">
        <v>0</v>
      </c>
      <c r="BD257" s="71">
        <v>0</v>
      </c>
      <c r="BE257" s="71">
        <v>0</v>
      </c>
      <c r="BF257" s="71"/>
      <c r="BG257" s="72"/>
      <c r="BH257" s="71">
        <v>0</v>
      </c>
      <c r="BI257" s="71">
        <v>0</v>
      </c>
      <c r="BJ257" s="71">
        <v>39.262999999999998</v>
      </c>
      <c r="BK257" s="71">
        <v>0</v>
      </c>
      <c r="BL257" s="71">
        <v>0</v>
      </c>
      <c r="BM257" s="71">
        <v>0</v>
      </c>
      <c r="BN257" s="72"/>
      <c r="BO257" s="71">
        <v>0</v>
      </c>
      <c r="BP257" s="71">
        <v>0</v>
      </c>
      <c r="BQ257" s="71">
        <v>5</v>
      </c>
      <c r="BR257" s="71">
        <v>0</v>
      </c>
      <c r="BS257" s="71">
        <v>0</v>
      </c>
      <c r="BT257" s="71">
        <v>0</v>
      </c>
      <c r="BU257"/>
      <c r="BV257" s="70">
        <v>39.262999999999998</v>
      </c>
      <c r="BW257" s="70">
        <v>0</v>
      </c>
      <c r="BX257" s="70">
        <v>0</v>
      </c>
      <c r="BY257" s="70">
        <v>0</v>
      </c>
      <c r="BZ257" s="70">
        <v>0</v>
      </c>
      <c r="CA257" s="70">
        <v>0</v>
      </c>
      <c r="CB257" s="70">
        <v>0</v>
      </c>
      <c r="CC257" s="70">
        <v>0</v>
      </c>
      <c r="CD257" s="70">
        <v>0</v>
      </c>
    </row>
    <row r="258" spans="1:82">
      <c r="A258" s="70" t="s">
        <v>2059</v>
      </c>
      <c r="B258" s="70">
        <v>289</v>
      </c>
      <c r="C258" s="70">
        <v>19</v>
      </c>
      <c r="D258" s="70">
        <v>17</v>
      </c>
      <c r="E258" s="70">
        <v>2022</v>
      </c>
      <c r="F258" s="70" t="s">
        <v>161</v>
      </c>
      <c r="G258" s="70" t="s">
        <v>2040</v>
      </c>
      <c r="H258" s="70" t="s">
        <v>2041</v>
      </c>
      <c r="I258" s="148"/>
      <c r="J258" s="71">
        <v>55.486585048973161</v>
      </c>
      <c r="K258" s="71">
        <v>0.81367760765147823</v>
      </c>
      <c r="L258" s="71">
        <v>4.0100771352394196</v>
      </c>
      <c r="M258" s="71">
        <v>9.8654732993565997</v>
      </c>
      <c r="N258" s="71">
        <v>11.273967703399428</v>
      </c>
      <c r="O258" s="71">
        <v>9.6373236765293555</v>
      </c>
      <c r="P258" s="71">
        <v>11.693822738963688</v>
      </c>
      <c r="Q258" s="71">
        <v>0.54902015122106784</v>
      </c>
      <c r="R258" s="71">
        <v>0</v>
      </c>
      <c r="S258" s="71">
        <v>1.156222713041408</v>
      </c>
      <c r="T258" s="72"/>
      <c r="U258" s="71">
        <v>8509284</v>
      </c>
      <c r="V258" s="71">
        <v>343</v>
      </c>
      <c r="W258" s="71">
        <v>210</v>
      </c>
      <c r="X258" s="71">
        <v>2666</v>
      </c>
      <c r="Y258" s="71">
        <v>3417</v>
      </c>
      <c r="Z258" s="71">
        <v>6737</v>
      </c>
      <c r="AA258" s="71">
        <v>2555</v>
      </c>
      <c r="AB258" s="71">
        <v>9326</v>
      </c>
      <c r="AC258" s="71">
        <v>0</v>
      </c>
      <c r="AD258" s="71">
        <v>1.156222713041408</v>
      </c>
      <c r="AE258" s="72"/>
      <c r="AF258" s="71">
        <v>67714584.301664338</v>
      </c>
      <c r="AG258" s="71">
        <v>597142.6418400273</v>
      </c>
      <c r="AH258" s="71">
        <v>1158360.1392644858</v>
      </c>
      <c r="AI258" s="71">
        <v>16154839.630496617</v>
      </c>
      <c r="AJ258" s="71">
        <v>19174095.865436792</v>
      </c>
      <c r="AK258" s="71">
        <v>0</v>
      </c>
      <c r="AL258" s="71">
        <v>0</v>
      </c>
      <c r="AM258" s="71">
        <v>1204241.1476407598</v>
      </c>
      <c r="AN258" s="71">
        <v>0</v>
      </c>
      <c r="AO258" s="71">
        <v>0</v>
      </c>
      <c r="AP258" s="71">
        <v>106003263.72634304</v>
      </c>
      <c r="AQ258" s="72"/>
      <c r="AR258" s="71">
        <v>444</v>
      </c>
      <c r="AS258" s="71">
        <v>167</v>
      </c>
      <c r="AT258" s="71">
        <v>0</v>
      </c>
      <c r="AU258" s="71">
        <v>0</v>
      </c>
      <c r="AV258" s="71">
        <v>0</v>
      </c>
      <c r="AW258" s="71">
        <v>0</v>
      </c>
      <c r="AX258" s="71"/>
      <c r="AY258" s="72"/>
      <c r="AZ258" s="71">
        <v>2109.1</v>
      </c>
      <c r="BA258" s="71">
        <v>7984.099999999994</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2060</v>
      </c>
      <c r="B259" s="70">
        <v>289</v>
      </c>
      <c r="C259" s="70">
        <v>20</v>
      </c>
      <c r="D259" s="70">
        <v>17</v>
      </c>
      <c r="E259" s="70">
        <v>2023</v>
      </c>
      <c r="F259" s="70" t="s">
        <v>1539</v>
      </c>
      <c r="G259" s="70" t="s">
        <v>2040</v>
      </c>
      <c r="H259" s="70" t="s">
        <v>2041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463</v>
      </c>
      <c r="AS259" s="71">
        <v>167</v>
      </c>
      <c r="AT259" s="71">
        <v>0</v>
      </c>
      <c r="AU259" s="71">
        <v>0</v>
      </c>
      <c r="AV259" s="71">
        <v>0</v>
      </c>
      <c r="AW259" s="71">
        <v>0</v>
      </c>
      <c r="AX259" s="71"/>
      <c r="AY259" s="72"/>
      <c r="AZ259" s="71">
        <v>2214.8000000000002</v>
      </c>
      <c r="BA259" s="71">
        <v>7984.099999999994</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2061</v>
      </c>
      <c r="B260" s="70">
        <v>289</v>
      </c>
      <c r="C260" s="70">
        <v>21</v>
      </c>
      <c r="D260" s="70">
        <v>17</v>
      </c>
      <c r="E260" s="70">
        <v>2024</v>
      </c>
      <c r="F260" s="70" t="s">
        <v>1554</v>
      </c>
      <c r="G260" s="70" t="s">
        <v>2040</v>
      </c>
      <c r="H260" s="70" t="s">
        <v>2041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2062</v>
      </c>
      <c r="B261" s="70">
        <v>222</v>
      </c>
      <c r="C261" s="70">
        <v>1</v>
      </c>
      <c r="D261" s="70">
        <v>14</v>
      </c>
      <c r="E261" s="70">
        <v>1990</v>
      </c>
      <c r="F261" s="70" t="s">
        <v>787</v>
      </c>
      <c r="G261" s="70" t="s">
        <v>2063</v>
      </c>
      <c r="H261" s="70" t="s">
        <v>1684</v>
      </c>
      <c r="I261" s="148"/>
      <c r="J261" s="71">
        <v>19.621216880651499</v>
      </c>
      <c r="K261" s="71">
        <v>1.9066734291017799</v>
      </c>
      <c r="L261" s="71">
        <v>0.35126465064631229</v>
      </c>
      <c r="M261" s="71">
        <v>5.1926500907197308</v>
      </c>
      <c r="N261" s="71">
        <v>11.67222628438661</v>
      </c>
      <c r="O261" s="71">
        <v>8.6528052913396092</v>
      </c>
      <c r="P261" s="71">
        <v>12.005217549947281</v>
      </c>
      <c r="Q261" s="71">
        <v>0.64798016848440998</v>
      </c>
      <c r="R261" s="71">
        <v>0</v>
      </c>
      <c r="S261" s="71">
        <v>0.58414585968210209</v>
      </c>
      <c r="T261" s="72"/>
      <c r="U261" s="71">
        <v>2921151</v>
      </c>
      <c r="V261" s="71">
        <v>556</v>
      </c>
      <c r="W261" s="71">
        <v>5</v>
      </c>
      <c r="X261" s="71">
        <v>1787</v>
      </c>
      <c r="Y261" s="71">
        <v>2901</v>
      </c>
      <c r="Z261" s="71">
        <v>3559</v>
      </c>
      <c r="AA261" s="71">
        <v>2915</v>
      </c>
      <c r="AB261" s="71">
        <v>10521</v>
      </c>
      <c r="AC261" s="71">
        <v>0</v>
      </c>
      <c r="AD261" s="71">
        <v>0.58414585968210209</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2064</v>
      </c>
      <c r="B262" s="70">
        <v>223</v>
      </c>
      <c r="C262" s="70">
        <v>2</v>
      </c>
      <c r="D262" s="70">
        <v>14</v>
      </c>
      <c r="E262" s="70">
        <v>2005</v>
      </c>
      <c r="F262" s="70" t="s">
        <v>789</v>
      </c>
      <c r="G262" s="70" t="s">
        <v>2063</v>
      </c>
      <c r="H262" s="70" t="s">
        <v>1684</v>
      </c>
      <c r="I262" s="148"/>
      <c r="J262" s="71">
        <v>9.6367794765600596</v>
      </c>
      <c r="K262" s="71">
        <v>0.67943812211892884</v>
      </c>
      <c r="L262" s="71">
        <v>0.22435176588887859</v>
      </c>
      <c r="M262" s="71">
        <v>9.8078734597450268</v>
      </c>
      <c r="N262" s="71">
        <v>19.54407175321785</v>
      </c>
      <c r="O262" s="71">
        <v>13.194218243201901</v>
      </c>
      <c r="P262" s="71">
        <v>12.23976697855529</v>
      </c>
      <c r="Q262" s="71">
        <v>0.63515525093528102</v>
      </c>
      <c r="R262" s="71">
        <v>0</v>
      </c>
      <c r="S262" s="71">
        <v>1.0322843892814031</v>
      </c>
      <c r="T262" s="72"/>
      <c r="U262" s="71">
        <v>1736420</v>
      </c>
      <c r="V262" s="71">
        <v>261</v>
      </c>
      <c r="W262" s="71">
        <v>3</v>
      </c>
      <c r="X262" s="71">
        <v>1800</v>
      </c>
      <c r="Y262" s="71">
        <v>3652</v>
      </c>
      <c r="Z262" s="71">
        <v>6280</v>
      </c>
      <c r="AA262" s="71">
        <v>2434</v>
      </c>
      <c r="AB262" s="71">
        <v>10781</v>
      </c>
      <c r="AC262" s="71">
        <v>0</v>
      </c>
      <c r="AD262" s="71">
        <v>1.0322843892814031</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2065</v>
      </c>
      <c r="B263" s="70">
        <v>224</v>
      </c>
      <c r="C263" s="70">
        <v>3</v>
      </c>
      <c r="D263" s="70">
        <v>14</v>
      </c>
      <c r="E263" s="70">
        <v>2006</v>
      </c>
      <c r="F263" s="70" t="s">
        <v>790</v>
      </c>
      <c r="G263" s="70" t="s">
        <v>2063</v>
      </c>
      <c r="H263" s="70" t="s">
        <v>1684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2066</v>
      </c>
      <c r="B264" s="70">
        <v>225</v>
      </c>
      <c r="C264" s="70">
        <v>4</v>
      </c>
      <c r="D264" s="70">
        <v>14</v>
      </c>
      <c r="E264" s="70">
        <v>2007</v>
      </c>
      <c r="F264" s="70" t="s">
        <v>791</v>
      </c>
      <c r="G264" s="70" t="s">
        <v>2063</v>
      </c>
      <c r="H264" s="70" t="s">
        <v>1684</v>
      </c>
      <c r="I264" s="148"/>
      <c r="J264" s="71">
        <v>11.80648412767054</v>
      </c>
      <c r="K264" s="71">
        <v>0.85360677939892515</v>
      </c>
      <c r="L264" s="71">
        <v>1.2895396152222589</v>
      </c>
      <c r="M264" s="71">
        <v>12.244390969153081</v>
      </c>
      <c r="N264" s="71">
        <v>17.504248352598669</v>
      </c>
      <c r="O264" s="71">
        <v>12.762957344291239</v>
      </c>
      <c r="P264" s="71">
        <v>11.87772228056199</v>
      </c>
      <c r="Q264" s="71">
        <v>0.66489455442927503</v>
      </c>
      <c r="R264" s="71">
        <v>0</v>
      </c>
      <c r="S264" s="71">
        <v>1.0236835720613571</v>
      </c>
      <c r="T264" s="72"/>
      <c r="U264" s="71">
        <v>2176359</v>
      </c>
      <c r="V264" s="71">
        <v>319</v>
      </c>
      <c r="W264" s="71">
        <v>21</v>
      </c>
      <c r="X264" s="71">
        <v>2622</v>
      </c>
      <c r="Y264" s="71">
        <v>3726</v>
      </c>
      <c r="Z264" s="71">
        <v>6315</v>
      </c>
      <c r="AA264" s="71">
        <v>2326</v>
      </c>
      <c r="AB264" s="71">
        <v>10689</v>
      </c>
      <c r="AC264" s="71">
        <v>0</v>
      </c>
      <c r="AD264" s="71">
        <v>1.0236835720613571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2067</v>
      </c>
      <c r="B265" s="70">
        <v>226</v>
      </c>
      <c r="C265" s="70">
        <v>5</v>
      </c>
      <c r="D265" s="70">
        <v>14</v>
      </c>
      <c r="E265" s="70">
        <v>2008</v>
      </c>
      <c r="F265" s="70" t="s">
        <v>792</v>
      </c>
      <c r="G265" s="70" t="s">
        <v>2063</v>
      </c>
      <c r="H265" s="70" t="s">
        <v>1684</v>
      </c>
      <c r="I265" s="148"/>
      <c r="J265" s="71">
        <v>9.2479481944295774</v>
      </c>
      <c r="K265" s="71">
        <v>0.63276645552597077</v>
      </c>
      <c r="L265" s="71">
        <v>1.1715766535922629</v>
      </c>
      <c r="M265" s="71">
        <v>13.24603011032967</v>
      </c>
      <c r="N265" s="71">
        <v>15.98980136788558</v>
      </c>
      <c r="O265" s="71">
        <v>12.50005889943769</v>
      </c>
      <c r="P265" s="71">
        <v>11.59895040447147</v>
      </c>
      <c r="Q265" s="71">
        <v>0.65211591859141804</v>
      </c>
      <c r="R265" s="71">
        <v>0</v>
      </c>
      <c r="S265" s="71">
        <v>1.52719457756667</v>
      </c>
      <c r="T265" s="72"/>
      <c r="U265" s="71">
        <v>1978196</v>
      </c>
      <c r="V265" s="71">
        <v>319</v>
      </c>
      <c r="W265" s="71">
        <v>21</v>
      </c>
      <c r="X265" s="71">
        <v>2622</v>
      </c>
      <c r="Y265" s="71">
        <v>3745</v>
      </c>
      <c r="Z265" s="71">
        <v>6402</v>
      </c>
      <c r="AA265" s="71">
        <v>2274</v>
      </c>
      <c r="AB265" s="71">
        <v>10656</v>
      </c>
      <c r="AC265" s="71">
        <v>0</v>
      </c>
      <c r="AD265" s="71">
        <v>1.52719457756667</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2068</v>
      </c>
      <c r="B266" s="70">
        <v>227</v>
      </c>
      <c r="C266" s="70">
        <v>6</v>
      </c>
      <c r="D266" s="70">
        <v>14</v>
      </c>
      <c r="E266" s="70">
        <v>2009</v>
      </c>
      <c r="F266" s="70" t="s">
        <v>176</v>
      </c>
      <c r="G266" s="70" t="s">
        <v>2063</v>
      </c>
      <c r="H266" s="70" t="s">
        <v>1684</v>
      </c>
      <c r="I266" s="148"/>
      <c r="J266" s="71">
        <v>8.4101357849498282</v>
      </c>
      <c r="K266" s="71">
        <v>0.79080646015926481</v>
      </c>
      <c r="L266" s="71">
        <v>2.0024242644577268</v>
      </c>
      <c r="M266" s="71">
        <v>13.550898219395499</v>
      </c>
      <c r="N266" s="71">
        <v>16.26011514189689</v>
      </c>
      <c r="O266" s="71">
        <v>12.772874449439129</v>
      </c>
      <c r="P266" s="71">
        <v>11.218775631379719</v>
      </c>
      <c r="Q266" s="71">
        <v>0.61678605141276899</v>
      </c>
      <c r="R266" s="71">
        <v>0</v>
      </c>
      <c r="S266" s="71">
        <v>0.96594135189790753</v>
      </c>
      <c r="T266" s="72"/>
      <c r="U266" s="71">
        <v>1336389</v>
      </c>
      <c r="V266" s="71">
        <v>382</v>
      </c>
      <c r="W266" s="71">
        <v>50</v>
      </c>
      <c r="X266" s="71">
        <v>2735</v>
      </c>
      <c r="Y266" s="71">
        <v>3779</v>
      </c>
      <c r="Z266" s="71">
        <v>6457</v>
      </c>
      <c r="AA266" s="71">
        <v>2258</v>
      </c>
      <c r="AB266" s="71">
        <v>10580</v>
      </c>
      <c r="AC266" s="71">
        <v>0</v>
      </c>
      <c r="AD266" s="71">
        <v>0.96594135189790753</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2069</v>
      </c>
      <c r="B267" s="70">
        <v>228</v>
      </c>
      <c r="C267" s="70">
        <v>7</v>
      </c>
      <c r="D267" s="70">
        <v>14</v>
      </c>
      <c r="E267" s="70">
        <v>2010</v>
      </c>
      <c r="F267" s="70" t="s">
        <v>177</v>
      </c>
      <c r="G267" s="70" t="s">
        <v>2063</v>
      </c>
      <c r="H267" s="70" t="s">
        <v>1684</v>
      </c>
      <c r="I267" s="148"/>
      <c r="J267" s="71">
        <v>8.9827367647906584</v>
      </c>
      <c r="K267" s="71">
        <v>0.84718203974362827</v>
      </c>
      <c r="L267" s="71">
        <v>2.039157186141682</v>
      </c>
      <c r="M267" s="71">
        <v>14.00075157935717</v>
      </c>
      <c r="N267" s="71">
        <v>17.451615870658031</v>
      </c>
      <c r="O267" s="71">
        <v>12.76105185061008</v>
      </c>
      <c r="P267" s="71">
        <v>11.28191455998301</v>
      </c>
      <c r="Q267" s="71">
        <v>0.64154689858995395</v>
      </c>
      <c r="R267" s="71">
        <v>0</v>
      </c>
      <c r="S267" s="71">
        <v>1.0139529657993021</v>
      </c>
      <c r="T267" s="72"/>
      <c r="U267" s="71">
        <v>1666818</v>
      </c>
      <c r="V267" s="71">
        <v>382</v>
      </c>
      <c r="W267" s="71">
        <v>50</v>
      </c>
      <c r="X267" s="71">
        <v>2735</v>
      </c>
      <c r="Y267" s="71">
        <v>3811</v>
      </c>
      <c r="Z267" s="71">
        <v>6481</v>
      </c>
      <c r="AA267" s="71">
        <v>2214</v>
      </c>
      <c r="AB267" s="71">
        <v>10545</v>
      </c>
      <c r="AC267" s="71">
        <v>0</v>
      </c>
      <c r="AD267" s="71">
        <v>1.0139529657993021</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2070</v>
      </c>
      <c r="B268" s="70">
        <v>229</v>
      </c>
      <c r="C268" s="70">
        <v>8</v>
      </c>
      <c r="D268" s="70">
        <v>14</v>
      </c>
      <c r="E268" s="70">
        <v>2011</v>
      </c>
      <c r="F268" s="70" t="s">
        <v>178</v>
      </c>
      <c r="G268" s="70" t="s">
        <v>2063</v>
      </c>
      <c r="H268" s="70" t="s">
        <v>1684</v>
      </c>
      <c r="I268" s="148"/>
      <c r="J268" s="71">
        <v>7.7284208017620157</v>
      </c>
      <c r="K268" s="71">
        <v>1.0633236389037799</v>
      </c>
      <c r="L268" s="71">
        <v>1.819461241773082</v>
      </c>
      <c r="M268" s="71">
        <v>15.4079957196807</v>
      </c>
      <c r="N268" s="71">
        <v>16.611814068386739</v>
      </c>
      <c r="O268" s="71">
        <v>12.701696875002492</v>
      </c>
      <c r="P268" s="71">
        <v>10.94104005914514</v>
      </c>
      <c r="Q268" s="71">
        <v>0.73749053231450801</v>
      </c>
      <c r="R268" s="71">
        <v>0</v>
      </c>
      <c r="S268" s="71">
        <v>1.152903899053159</v>
      </c>
      <c r="T268" s="72"/>
      <c r="U268" s="71">
        <v>1359860</v>
      </c>
      <c r="V268" s="71">
        <v>382</v>
      </c>
      <c r="W268" s="71">
        <v>50</v>
      </c>
      <c r="X268" s="71">
        <v>2735</v>
      </c>
      <c r="Y268" s="71">
        <v>3863</v>
      </c>
      <c r="Z268" s="71">
        <v>6591</v>
      </c>
      <c r="AA268" s="71">
        <v>2211</v>
      </c>
      <c r="AB268" s="71">
        <v>10509</v>
      </c>
      <c r="AC268" s="71">
        <v>0</v>
      </c>
      <c r="AD268" s="71">
        <v>1.152903899053159</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2071</v>
      </c>
      <c r="B269" s="70">
        <v>230</v>
      </c>
      <c r="C269" s="70">
        <v>9</v>
      </c>
      <c r="D269" s="70">
        <v>14</v>
      </c>
      <c r="E269" s="70">
        <v>2012</v>
      </c>
      <c r="F269" s="70" t="s">
        <v>179</v>
      </c>
      <c r="G269" s="70" t="s">
        <v>2063</v>
      </c>
      <c r="H269" s="70" t="s">
        <v>1684</v>
      </c>
      <c r="I269" s="148"/>
      <c r="J269" s="71">
        <v>11.006939524132591</v>
      </c>
      <c r="K269" s="71">
        <v>0.95978411339428238</v>
      </c>
      <c r="L269" s="71">
        <v>1.849960432679477</v>
      </c>
      <c r="M269" s="71">
        <v>13.87195499855954</v>
      </c>
      <c r="N269" s="71">
        <v>16.244298565284812</v>
      </c>
      <c r="O269" s="71">
        <v>12.697343404802989</v>
      </c>
      <c r="P269" s="71">
        <v>10.993335929525104</v>
      </c>
      <c r="Q269" s="71">
        <v>0.79844750308471502</v>
      </c>
      <c r="R269" s="71">
        <v>0</v>
      </c>
      <c r="S269" s="71">
        <v>1.036346098849561</v>
      </c>
      <c r="T269" s="72"/>
      <c r="U269" s="71">
        <v>1987248</v>
      </c>
      <c r="V269" s="71">
        <v>382</v>
      </c>
      <c r="W269" s="71">
        <v>50</v>
      </c>
      <c r="X269" s="71">
        <v>2735</v>
      </c>
      <c r="Y269" s="71">
        <v>3900</v>
      </c>
      <c r="Z269" s="71">
        <v>6641</v>
      </c>
      <c r="AA269" s="71">
        <v>2209</v>
      </c>
      <c r="AB269" s="71">
        <v>10472</v>
      </c>
      <c r="AC269" s="71">
        <v>0</v>
      </c>
      <c r="AD269" s="71">
        <v>1.036346098849561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2072</v>
      </c>
      <c r="B270" s="70">
        <v>231</v>
      </c>
      <c r="C270" s="70">
        <v>10</v>
      </c>
      <c r="D270" s="70">
        <v>14</v>
      </c>
      <c r="E270" s="70">
        <v>2013</v>
      </c>
      <c r="F270" s="70" t="s">
        <v>180</v>
      </c>
      <c r="G270" s="70" t="s">
        <v>2063</v>
      </c>
      <c r="H270" s="70" t="s">
        <v>1684</v>
      </c>
      <c r="I270" s="148"/>
      <c r="J270" s="71">
        <v>9.0045183973031797</v>
      </c>
      <c r="K270" s="71">
        <v>0.78950415146117614</v>
      </c>
      <c r="L270" s="71">
        <v>1.8805519703360341</v>
      </c>
      <c r="M270" s="71">
        <v>13.372823710137791</v>
      </c>
      <c r="N270" s="71">
        <v>17.479292590303888</v>
      </c>
      <c r="O270" s="71">
        <v>12.207737345929075</v>
      </c>
      <c r="P270" s="71">
        <v>11.049744990790776</v>
      </c>
      <c r="Q270" s="71">
        <v>0.80712096188834703</v>
      </c>
      <c r="R270" s="71">
        <v>0</v>
      </c>
      <c r="S270" s="71">
        <v>0.88961454629073244</v>
      </c>
      <c r="T270" s="72"/>
      <c r="U270" s="71">
        <v>1614405</v>
      </c>
      <c r="V270" s="71">
        <v>382</v>
      </c>
      <c r="W270" s="71">
        <v>50</v>
      </c>
      <c r="X270" s="71">
        <v>2735</v>
      </c>
      <c r="Y270" s="71">
        <v>3921</v>
      </c>
      <c r="Z270" s="71">
        <v>6670</v>
      </c>
      <c r="AA270" s="71">
        <v>2212</v>
      </c>
      <c r="AB270" s="71">
        <v>10434</v>
      </c>
      <c r="AC270" s="71">
        <v>0</v>
      </c>
      <c r="AD270" s="71">
        <v>0.88961454629073244</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2073</v>
      </c>
      <c r="B271" s="70">
        <v>232</v>
      </c>
      <c r="C271" s="70">
        <v>11</v>
      </c>
      <c r="D271" s="70">
        <v>14</v>
      </c>
      <c r="E271" s="70">
        <v>2014</v>
      </c>
      <c r="F271" s="70" t="s">
        <v>181</v>
      </c>
      <c r="G271" s="70" t="s">
        <v>2063</v>
      </c>
      <c r="H271" s="70" t="s">
        <v>1684</v>
      </c>
      <c r="I271" s="148"/>
      <c r="J271" s="71">
        <v>9.2339737105349133</v>
      </c>
      <c r="K271" s="71">
        <v>0.66743026525830784</v>
      </c>
      <c r="L271" s="71">
        <v>0.86674867336149708</v>
      </c>
      <c r="M271" s="71">
        <v>12.42223561807716</v>
      </c>
      <c r="N271" s="71">
        <v>17.399465336862502</v>
      </c>
      <c r="O271" s="71">
        <v>11.804587328958895</v>
      </c>
      <c r="P271" s="71">
        <v>11.14735051010468</v>
      </c>
      <c r="Q271" s="71">
        <v>0.76896661698496205</v>
      </c>
      <c r="R271" s="71">
        <v>0</v>
      </c>
      <c r="S271" s="71">
        <v>0.9263370718379994</v>
      </c>
      <c r="T271" s="72"/>
      <c r="U271" s="71">
        <v>1812259</v>
      </c>
      <c r="V271" s="71">
        <v>275</v>
      </c>
      <c r="W271" s="71">
        <v>32</v>
      </c>
      <c r="X271" s="71">
        <v>2552</v>
      </c>
      <c r="Y271" s="71">
        <v>3937</v>
      </c>
      <c r="Z271" s="71">
        <v>6793</v>
      </c>
      <c r="AA271" s="71">
        <v>2220</v>
      </c>
      <c r="AB271" s="71">
        <v>10361</v>
      </c>
      <c r="AC271" s="71">
        <v>0</v>
      </c>
      <c r="AD271" s="71">
        <v>0.9263370718379994</v>
      </c>
      <c r="AE271" s="72"/>
      <c r="AF271" s="71"/>
      <c r="AG271" s="71"/>
      <c r="AH271" s="71"/>
      <c r="AI271" s="71"/>
      <c r="AJ271" s="71"/>
      <c r="AK271" s="71"/>
      <c r="AL271" s="71"/>
      <c r="AM271" s="71"/>
      <c r="AN271" s="71"/>
      <c r="AO271" s="71"/>
      <c r="AP271" s="71"/>
      <c r="AQ271" s="72"/>
      <c r="AR271" s="71">
        <v>302</v>
      </c>
      <c r="AS271" s="71">
        <v>49</v>
      </c>
      <c r="AT271" s="71">
        <v>0</v>
      </c>
      <c r="AU271" s="71">
        <v>0</v>
      </c>
      <c r="AV271" s="71">
        <v>0</v>
      </c>
      <c r="AW271" s="71">
        <v>0</v>
      </c>
      <c r="AX271" s="71"/>
      <c r="AY271" s="72"/>
      <c r="AZ271" s="71">
        <v>1317.5</v>
      </c>
      <c r="BA271" s="71">
        <v>2780.7</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2074</v>
      </c>
      <c r="B272" s="70">
        <v>233</v>
      </c>
      <c r="C272" s="70">
        <v>12</v>
      </c>
      <c r="D272" s="70">
        <v>14</v>
      </c>
      <c r="E272" s="70">
        <v>2015</v>
      </c>
      <c r="F272" s="70" t="s">
        <v>182</v>
      </c>
      <c r="G272" s="70" t="s">
        <v>2063</v>
      </c>
      <c r="H272" s="70" t="s">
        <v>1684</v>
      </c>
      <c r="I272" s="148"/>
      <c r="J272" s="71">
        <v>9.689550829532072</v>
      </c>
      <c r="K272" s="71">
        <v>0.62110967066989675</v>
      </c>
      <c r="L272" s="71">
        <v>0.93509055960789367</v>
      </c>
      <c r="M272" s="71">
        <v>13.242712336809459</v>
      </c>
      <c r="N272" s="71">
        <v>14.9242958103156</v>
      </c>
      <c r="O272" s="71">
        <v>11.58879230447565</v>
      </c>
      <c r="P272" s="71">
        <v>10.950120424134669</v>
      </c>
      <c r="Q272" s="71">
        <v>0.74601193106375696</v>
      </c>
      <c r="R272" s="71">
        <v>0</v>
      </c>
      <c r="S272" s="71">
        <v>1.1602249046736639</v>
      </c>
      <c r="T272" s="72"/>
      <c r="U272" s="71">
        <v>2052741</v>
      </c>
      <c r="V272" s="71">
        <v>275</v>
      </c>
      <c r="W272" s="71">
        <v>32</v>
      </c>
      <c r="X272" s="71">
        <v>2552</v>
      </c>
      <c r="Y272" s="71">
        <v>3940</v>
      </c>
      <c r="Z272" s="71">
        <v>6733</v>
      </c>
      <c r="AA272" s="71">
        <v>2179</v>
      </c>
      <c r="AB272" s="71">
        <v>10268</v>
      </c>
      <c r="AC272" s="71">
        <v>0</v>
      </c>
      <c r="AD272" s="71">
        <v>1.1602249046736639</v>
      </c>
      <c r="AE272" s="72"/>
      <c r="AF272" s="71">
        <v>13941985.86927624</v>
      </c>
      <c r="AG272" s="71">
        <v>477521.14105234121</v>
      </c>
      <c r="AH272" s="71">
        <v>196643.65040980649</v>
      </c>
      <c r="AI272" s="71">
        <v>16572757.20242927</v>
      </c>
      <c r="AJ272" s="71">
        <v>19368913.98208569</v>
      </c>
      <c r="AK272" s="71">
        <v>0</v>
      </c>
      <c r="AL272" s="71">
        <v>0</v>
      </c>
      <c r="AM272" s="71">
        <v>1407186.327359993</v>
      </c>
      <c r="AN272" s="71">
        <v>0</v>
      </c>
      <c r="AO272" s="71">
        <v>0</v>
      </c>
      <c r="AP272" s="71">
        <v>51965008.172613338</v>
      </c>
      <c r="AQ272" s="72"/>
      <c r="AR272" s="71">
        <v>319</v>
      </c>
      <c r="AS272" s="71">
        <v>71</v>
      </c>
      <c r="AT272" s="71">
        <v>0</v>
      </c>
      <c r="AU272" s="71">
        <v>0</v>
      </c>
      <c r="AV272" s="71">
        <v>0</v>
      </c>
      <c r="AW272" s="71">
        <v>0</v>
      </c>
      <c r="AX272" s="71"/>
      <c r="AY272" s="72"/>
      <c r="AZ272" s="71">
        <v>1410.9</v>
      </c>
      <c r="BA272" s="71">
        <v>3234.5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2075</v>
      </c>
      <c r="B273" s="70">
        <v>234</v>
      </c>
      <c r="C273" s="70">
        <v>13</v>
      </c>
      <c r="D273" s="70">
        <v>14</v>
      </c>
      <c r="E273" s="70">
        <v>2016</v>
      </c>
      <c r="F273" s="70" t="s">
        <v>155</v>
      </c>
      <c r="G273" s="1064" t="s">
        <v>2063</v>
      </c>
      <c r="H273" s="70" t="s">
        <v>1684</v>
      </c>
      <c r="I273" s="148"/>
      <c r="J273" s="71">
        <v>8.4632862523294037</v>
      </c>
      <c r="K273" s="71">
        <v>0.62484203000844041</v>
      </c>
      <c r="L273" s="71">
        <v>0.89864781866471866</v>
      </c>
      <c r="M273" s="71">
        <v>10.705228037779086</v>
      </c>
      <c r="N273" s="71">
        <v>15.957630013348723</v>
      </c>
      <c r="O273" s="71">
        <v>11.412357897904599</v>
      </c>
      <c r="P273" s="71">
        <v>10.611448703988609</v>
      </c>
      <c r="Q273" s="71">
        <v>0.71705634674645924</v>
      </c>
      <c r="R273" s="71">
        <v>0</v>
      </c>
      <c r="S273" s="71">
        <v>1.3259672065689465</v>
      </c>
      <c r="T273" s="72"/>
      <c r="U273" s="71">
        <v>1779315</v>
      </c>
      <c r="V273" s="71">
        <v>275</v>
      </c>
      <c r="W273" s="71">
        <v>32</v>
      </c>
      <c r="X273" s="71">
        <v>2552</v>
      </c>
      <c r="Y273" s="71">
        <v>3957</v>
      </c>
      <c r="Z273" s="71">
        <v>6712</v>
      </c>
      <c r="AA273" s="71">
        <v>2184</v>
      </c>
      <c r="AB273" s="71">
        <v>10152</v>
      </c>
      <c r="AC273" s="71">
        <v>0</v>
      </c>
      <c r="AD273" s="71">
        <v>1.325967206568947</v>
      </c>
      <c r="AE273" s="72"/>
      <c r="AF273" s="71">
        <v>12431834.66921439</v>
      </c>
      <c r="AG273" s="71">
        <v>461740.53614150482</v>
      </c>
      <c r="AH273" s="71">
        <v>146760.77153905889</v>
      </c>
      <c r="AI273" s="71">
        <v>16122561.4237283</v>
      </c>
      <c r="AJ273" s="71">
        <v>19428176.307648148</v>
      </c>
      <c r="AK273" s="71">
        <v>0</v>
      </c>
      <c r="AL273" s="71">
        <v>0</v>
      </c>
      <c r="AM273" s="71">
        <v>1392369.9090134851</v>
      </c>
      <c r="AN273" s="71">
        <v>0</v>
      </c>
      <c r="AO273" s="71">
        <v>0</v>
      </c>
      <c r="AP273" s="71">
        <v>49983443.617284887</v>
      </c>
      <c r="AQ273" s="72"/>
      <c r="AR273" s="71">
        <v>338</v>
      </c>
      <c r="AS273" s="71">
        <v>82</v>
      </c>
      <c r="AT273" s="71">
        <v>0</v>
      </c>
      <c r="AU273" s="71">
        <v>0</v>
      </c>
      <c r="AV273" s="71">
        <v>0</v>
      </c>
      <c r="AW273" s="71">
        <v>0</v>
      </c>
      <c r="AX273" s="71"/>
      <c r="AY273" s="72"/>
      <c r="AZ273" s="71">
        <v>1521.4</v>
      </c>
      <c r="BA273" s="71">
        <v>3525.9</v>
      </c>
      <c r="BB273" s="71">
        <v>0</v>
      </c>
      <c r="BC273" s="71">
        <v>0</v>
      </c>
      <c r="BD273" s="71">
        <v>0</v>
      </c>
      <c r="BE273" s="71">
        <v>0</v>
      </c>
      <c r="BF273" s="71"/>
      <c r="BG273" s="72"/>
      <c r="BH273" s="71">
        <v>0</v>
      </c>
      <c r="BI273" s="71">
        <v>0</v>
      </c>
      <c r="BJ273" s="71">
        <v>0</v>
      </c>
      <c r="BK273" s="71">
        <v>0</v>
      </c>
      <c r="BL273" s="71">
        <v>3.7469999999999999</v>
      </c>
      <c r="BM273" s="71">
        <v>0</v>
      </c>
      <c r="BN273" s="72"/>
      <c r="BO273" s="71">
        <v>0</v>
      </c>
      <c r="BP273" s="71">
        <v>0</v>
      </c>
      <c r="BQ273" s="71">
        <v>0</v>
      </c>
      <c r="BR273" s="71">
        <v>0</v>
      </c>
      <c r="BS273" s="71">
        <v>1</v>
      </c>
      <c r="BT273" s="71">
        <v>0</v>
      </c>
      <c r="BU273"/>
      <c r="BV273" s="70">
        <v>3.7469999999999999</v>
      </c>
      <c r="BW273" s="70">
        <v>0</v>
      </c>
      <c r="BX273" s="70">
        <v>0</v>
      </c>
      <c r="BY273" s="70">
        <v>0</v>
      </c>
      <c r="BZ273" s="70">
        <v>0</v>
      </c>
      <c r="CA273" s="70">
        <v>0</v>
      </c>
      <c r="CB273" s="70">
        <v>0</v>
      </c>
      <c r="CC273" s="70">
        <v>0</v>
      </c>
      <c r="CD273" s="70">
        <v>0</v>
      </c>
    </row>
    <row r="274" spans="1:82">
      <c r="A274" s="70" t="s">
        <v>2076</v>
      </c>
      <c r="B274" s="70">
        <v>235</v>
      </c>
      <c r="C274" s="70">
        <v>14</v>
      </c>
      <c r="D274" s="70">
        <v>14</v>
      </c>
      <c r="E274" s="70">
        <v>2017</v>
      </c>
      <c r="F274" s="70" t="s">
        <v>156</v>
      </c>
      <c r="G274" s="1064" t="s">
        <v>2063</v>
      </c>
      <c r="H274" s="70" t="s">
        <v>1684</v>
      </c>
      <c r="I274" s="148"/>
      <c r="J274" s="71">
        <v>6.7613475112543124</v>
      </c>
      <c r="K274" s="71">
        <v>0.61620546245131369</v>
      </c>
      <c r="L274" s="71">
        <v>0.88371663593481664</v>
      </c>
      <c r="M274" s="71">
        <v>10.169941731072869</v>
      </c>
      <c r="N274" s="71">
        <v>16.432377748089696</v>
      </c>
      <c r="O274" s="71">
        <v>11.212755033800757</v>
      </c>
      <c r="P274" s="71">
        <v>10.384906824695589</v>
      </c>
      <c r="Q274" s="71">
        <v>0.68534972456866605</v>
      </c>
      <c r="R274" s="71">
        <v>0</v>
      </c>
      <c r="S274" s="71">
        <v>1.1459244785328995</v>
      </c>
      <c r="T274" s="72"/>
      <c r="U274" s="71">
        <v>1509100</v>
      </c>
      <c r="V274" s="71">
        <v>275</v>
      </c>
      <c r="W274" s="71">
        <v>32</v>
      </c>
      <c r="X274" s="71">
        <v>2552</v>
      </c>
      <c r="Y274" s="71">
        <v>3955</v>
      </c>
      <c r="Z274" s="71">
        <v>6704</v>
      </c>
      <c r="AA274" s="71">
        <v>2151</v>
      </c>
      <c r="AB274" s="71">
        <v>10034</v>
      </c>
      <c r="AC274" s="71">
        <v>0</v>
      </c>
      <c r="AD274" s="71">
        <v>1.145924478532899</v>
      </c>
      <c r="AE274" s="72"/>
      <c r="AF274" s="71">
        <v>10067204.4051717</v>
      </c>
      <c r="AG274" s="71">
        <v>460502.61396817601</v>
      </c>
      <c r="AH274" s="71">
        <v>189276.3012082527</v>
      </c>
      <c r="AI274" s="71">
        <v>15969166.66717249</v>
      </c>
      <c r="AJ274" s="71">
        <v>19362557.30933122</v>
      </c>
      <c r="AK274" s="71">
        <v>0</v>
      </c>
      <c r="AL274" s="71">
        <v>0</v>
      </c>
      <c r="AM274" s="71">
        <v>1378339.295748255</v>
      </c>
      <c r="AN274" s="71">
        <v>0</v>
      </c>
      <c r="AO274" s="71">
        <v>0</v>
      </c>
      <c r="AP274" s="71">
        <v>47427046.5926001</v>
      </c>
      <c r="AQ274" s="72"/>
      <c r="AR274" s="71">
        <v>360</v>
      </c>
      <c r="AS274" s="71">
        <v>90</v>
      </c>
      <c r="AT274" s="71">
        <v>0</v>
      </c>
      <c r="AU274" s="71">
        <v>0</v>
      </c>
      <c r="AV274" s="71">
        <v>0</v>
      </c>
      <c r="AW274" s="71">
        <v>0</v>
      </c>
      <c r="AX274" s="71"/>
      <c r="AY274" s="72"/>
      <c r="AZ274" s="71">
        <v>1631.2</v>
      </c>
      <c r="BA274" s="71">
        <v>3783.1</v>
      </c>
      <c r="BB274" s="71">
        <v>0</v>
      </c>
      <c r="BC274" s="71">
        <v>0</v>
      </c>
      <c r="BD274" s="71">
        <v>0</v>
      </c>
      <c r="BE274" s="71">
        <v>0</v>
      </c>
      <c r="BF274" s="71"/>
      <c r="BG274" s="72"/>
      <c r="BH274" s="71">
        <v>0</v>
      </c>
      <c r="BI274" s="71">
        <v>0</v>
      </c>
      <c r="BJ274" s="71">
        <v>0</v>
      </c>
      <c r="BK274" s="71">
        <v>0</v>
      </c>
      <c r="BL274" s="71">
        <v>3.5009999999999999</v>
      </c>
      <c r="BM274" s="71">
        <v>0</v>
      </c>
      <c r="BN274" s="72"/>
      <c r="BO274" s="71">
        <v>0</v>
      </c>
      <c r="BP274" s="71">
        <v>0</v>
      </c>
      <c r="BQ274" s="71">
        <v>0</v>
      </c>
      <c r="BR274" s="71">
        <v>0</v>
      </c>
      <c r="BS274" s="71">
        <v>1</v>
      </c>
      <c r="BT274" s="71">
        <v>0</v>
      </c>
      <c r="BU274"/>
      <c r="BV274" s="70">
        <v>3.5009999999999999</v>
      </c>
      <c r="BW274" s="70">
        <v>0</v>
      </c>
      <c r="BX274" s="70">
        <v>0</v>
      </c>
      <c r="BY274" s="70">
        <v>0</v>
      </c>
      <c r="BZ274" s="70">
        <v>0</v>
      </c>
      <c r="CA274" s="70">
        <v>0</v>
      </c>
      <c r="CB274" s="70">
        <v>0</v>
      </c>
      <c r="CC274" s="70">
        <v>0</v>
      </c>
      <c r="CD274" s="70">
        <v>0</v>
      </c>
    </row>
    <row r="275" spans="1:82">
      <c r="A275" s="70" t="s">
        <v>2077</v>
      </c>
      <c r="B275" s="70">
        <v>236</v>
      </c>
      <c r="C275" s="70">
        <v>15</v>
      </c>
      <c r="D275" s="70">
        <v>14</v>
      </c>
      <c r="E275" s="70">
        <v>2018</v>
      </c>
      <c r="F275" s="70" t="s">
        <v>183</v>
      </c>
      <c r="G275" s="70" t="s">
        <v>2063</v>
      </c>
      <c r="H275" s="70" t="s">
        <v>1684</v>
      </c>
      <c r="I275" s="148"/>
      <c r="J275" s="71">
        <v>6.5433231411035502</v>
      </c>
      <c r="K275" s="71">
        <v>0.57822044829265307</v>
      </c>
      <c r="L275" s="71">
        <v>0.79225146054166307</v>
      </c>
      <c r="M275" s="71">
        <v>9.8975665591005288</v>
      </c>
      <c r="N275" s="71">
        <v>15.870157307390802</v>
      </c>
      <c r="O275" s="71">
        <v>10.903624428868998</v>
      </c>
      <c r="P275" s="71">
        <v>10.267193341728099</v>
      </c>
      <c r="Q275" s="71">
        <v>0.62360401962778</v>
      </c>
      <c r="R275" s="71">
        <v>0</v>
      </c>
      <c r="S275" s="71">
        <v>1.3855860819504582</v>
      </c>
      <c r="T275" s="72"/>
      <c r="U275" s="71">
        <v>1570099</v>
      </c>
      <c r="V275" s="71">
        <v>275</v>
      </c>
      <c r="W275" s="71">
        <v>32</v>
      </c>
      <c r="X275" s="71">
        <v>2552</v>
      </c>
      <c r="Y275" s="71">
        <v>3941</v>
      </c>
      <c r="Z275" s="71">
        <v>6644</v>
      </c>
      <c r="AA275" s="71">
        <v>2148</v>
      </c>
      <c r="AB275" s="71">
        <v>9839</v>
      </c>
      <c r="AC275" s="71">
        <v>0</v>
      </c>
      <c r="AD275" s="71">
        <v>1.385586081950458</v>
      </c>
      <c r="AE275" s="72"/>
      <c r="AF275" s="71">
        <v>10015083.514148241</v>
      </c>
      <c r="AG275" s="71">
        <v>409061.69951914612</v>
      </c>
      <c r="AH275" s="71">
        <v>178852.27723103101</v>
      </c>
      <c r="AI275" s="71">
        <v>15253431.02958408</v>
      </c>
      <c r="AJ275" s="71">
        <v>18516731.337667368</v>
      </c>
      <c r="AK275" s="71">
        <v>0</v>
      </c>
      <c r="AL275" s="71">
        <v>0</v>
      </c>
      <c r="AM275" s="71">
        <v>1354349.278291913</v>
      </c>
      <c r="AN275" s="71">
        <v>0</v>
      </c>
      <c r="AO275" s="71">
        <v>0</v>
      </c>
      <c r="AP275" s="71">
        <v>45727509.136441775</v>
      </c>
      <c r="AQ275" s="72"/>
      <c r="AR275" s="71">
        <v>382</v>
      </c>
      <c r="AS275" s="71">
        <v>101</v>
      </c>
      <c r="AT275" s="71">
        <v>0</v>
      </c>
      <c r="AU275" s="71">
        <v>0</v>
      </c>
      <c r="AV275" s="71">
        <v>0</v>
      </c>
      <c r="AW275" s="71">
        <v>0</v>
      </c>
      <c r="AX275" s="71"/>
      <c r="AY275" s="72"/>
      <c r="AZ275" s="71">
        <v>1736.3</v>
      </c>
      <c r="BA275" s="71">
        <v>3968</v>
      </c>
      <c r="BB275" s="71">
        <v>0</v>
      </c>
      <c r="BC275" s="71">
        <v>0</v>
      </c>
      <c r="BD275" s="71">
        <v>0</v>
      </c>
      <c r="BE275" s="71">
        <v>0</v>
      </c>
      <c r="BF275" s="71"/>
      <c r="BG275" s="72"/>
      <c r="BH275" s="71">
        <v>0</v>
      </c>
      <c r="BI275" s="71">
        <v>0</v>
      </c>
      <c r="BJ275" s="71">
        <v>0</v>
      </c>
      <c r="BK275" s="71">
        <v>0</v>
      </c>
      <c r="BL275" s="71">
        <v>3.4929999999999999</v>
      </c>
      <c r="BM275" s="71">
        <v>0</v>
      </c>
      <c r="BN275" s="72"/>
      <c r="BO275" s="71">
        <v>0</v>
      </c>
      <c r="BP275" s="71">
        <v>0</v>
      </c>
      <c r="BQ275" s="71">
        <v>0</v>
      </c>
      <c r="BR275" s="71">
        <v>0</v>
      </c>
      <c r="BS275" s="71">
        <v>1</v>
      </c>
      <c r="BT275" s="71">
        <v>0</v>
      </c>
      <c r="BU275"/>
      <c r="BV275" s="70">
        <v>3.4929999999999999</v>
      </c>
      <c r="BW275" s="70">
        <v>0</v>
      </c>
      <c r="BX275" s="70">
        <v>0</v>
      </c>
      <c r="BY275" s="70">
        <v>0</v>
      </c>
      <c r="BZ275" s="70">
        <v>0</v>
      </c>
      <c r="CA275" s="70">
        <v>0</v>
      </c>
      <c r="CB275" s="70">
        <v>0</v>
      </c>
      <c r="CC275" s="70">
        <v>0</v>
      </c>
      <c r="CD275" s="70">
        <v>0</v>
      </c>
    </row>
    <row r="276" spans="1:82">
      <c r="A276" s="70" t="s">
        <v>2078</v>
      </c>
      <c r="B276" s="70">
        <v>237</v>
      </c>
      <c r="C276" s="70">
        <v>16</v>
      </c>
      <c r="D276" s="70">
        <v>14</v>
      </c>
      <c r="E276" s="70">
        <v>2019</v>
      </c>
      <c r="F276" s="70" t="s">
        <v>158</v>
      </c>
      <c r="G276" s="70" t="s">
        <v>2063</v>
      </c>
      <c r="H276" s="70" t="s">
        <v>1684</v>
      </c>
      <c r="I276" s="148"/>
      <c r="J276" s="71">
        <v>5.8401947952848712</v>
      </c>
      <c r="K276" s="71">
        <v>0.52486153779642519</v>
      </c>
      <c r="L276" s="71">
        <v>0.7965638705677669</v>
      </c>
      <c r="M276" s="71">
        <v>9.4779722371096025</v>
      </c>
      <c r="N276" s="71">
        <v>14.271910532988963</v>
      </c>
      <c r="O276" s="71">
        <v>10.583531550704432</v>
      </c>
      <c r="P276" s="71">
        <v>10.089379137747198</v>
      </c>
      <c r="Q276" s="71">
        <v>0.60383449823778901</v>
      </c>
      <c r="R276" s="71">
        <v>0</v>
      </c>
      <c r="S276" s="71">
        <v>1.3888665775991536</v>
      </c>
      <c r="T276" s="72"/>
      <c r="U276" s="71">
        <v>1420528</v>
      </c>
      <c r="V276" s="71">
        <v>275</v>
      </c>
      <c r="W276" s="71">
        <v>32</v>
      </c>
      <c r="X276" s="71">
        <v>2552</v>
      </c>
      <c r="Y276" s="71">
        <v>3993</v>
      </c>
      <c r="Z276" s="71">
        <v>6626</v>
      </c>
      <c r="AA276" s="71">
        <v>2095</v>
      </c>
      <c r="AB276" s="71">
        <v>9785</v>
      </c>
      <c r="AC276" s="71">
        <v>0</v>
      </c>
      <c r="AD276" s="71">
        <v>1.388866577599154</v>
      </c>
      <c r="AE276" s="72"/>
      <c r="AF276" s="71">
        <v>9486392.1026377082</v>
      </c>
      <c r="AG276" s="71">
        <v>396080.08289196889</v>
      </c>
      <c r="AH276" s="71">
        <v>188913.13307996461</v>
      </c>
      <c r="AI276" s="71">
        <v>15630947.67438722</v>
      </c>
      <c r="AJ276" s="71">
        <v>18226892.028374471</v>
      </c>
      <c r="AK276" s="71">
        <v>0</v>
      </c>
      <c r="AL276" s="71">
        <v>0</v>
      </c>
      <c r="AM276" s="71">
        <v>1332643.338559438</v>
      </c>
      <c r="AN276" s="71">
        <v>0</v>
      </c>
      <c r="AO276" s="71">
        <v>0</v>
      </c>
      <c r="AP276" s="71">
        <v>45261868.359930776</v>
      </c>
      <c r="AQ276" s="72"/>
      <c r="AR276" s="71">
        <v>407</v>
      </c>
      <c r="AS276" s="71">
        <v>108</v>
      </c>
      <c r="AT276" s="71">
        <v>0</v>
      </c>
      <c r="AU276" s="71">
        <v>0</v>
      </c>
      <c r="AV276" s="71">
        <v>0</v>
      </c>
      <c r="AW276" s="71">
        <v>0</v>
      </c>
      <c r="AX276" s="71"/>
      <c r="AY276" s="72"/>
      <c r="AZ276" s="71">
        <v>1860.6</v>
      </c>
      <c r="BA276" s="71">
        <v>4122.4999999999991</v>
      </c>
      <c r="BB276" s="71">
        <v>0</v>
      </c>
      <c r="BC276" s="71">
        <v>0</v>
      </c>
      <c r="BD276" s="71">
        <v>0</v>
      </c>
      <c r="BE276" s="71">
        <v>0</v>
      </c>
      <c r="BF276" s="71"/>
      <c r="BG276" s="72"/>
      <c r="BH276" s="71">
        <v>0</v>
      </c>
      <c r="BI276" s="71">
        <v>0</v>
      </c>
      <c r="BJ276" s="71">
        <v>0</v>
      </c>
      <c r="BK276" s="71">
        <v>0</v>
      </c>
      <c r="BL276" s="71">
        <v>3.5019999999999998</v>
      </c>
      <c r="BM276" s="71">
        <v>0</v>
      </c>
      <c r="BN276" s="72"/>
      <c r="BO276" s="71">
        <v>0</v>
      </c>
      <c r="BP276" s="71">
        <v>0</v>
      </c>
      <c r="BQ276" s="71">
        <v>0</v>
      </c>
      <c r="BR276" s="71">
        <v>0</v>
      </c>
      <c r="BS276" s="71">
        <v>1</v>
      </c>
      <c r="BT276" s="71">
        <v>0</v>
      </c>
      <c r="BU276"/>
      <c r="BV276" s="70">
        <v>3.5019999999999998</v>
      </c>
      <c r="BW276" s="70">
        <v>0</v>
      </c>
      <c r="BX276" s="70">
        <v>0</v>
      </c>
      <c r="BY276" s="70">
        <v>0</v>
      </c>
      <c r="BZ276" s="70">
        <v>0</v>
      </c>
      <c r="CA276" s="70">
        <v>0</v>
      </c>
      <c r="CB276" s="70">
        <v>0</v>
      </c>
      <c r="CC276" s="70">
        <v>0</v>
      </c>
      <c r="CD276" s="70">
        <v>0</v>
      </c>
    </row>
    <row r="277" spans="1:82">
      <c r="A277" s="70" t="s">
        <v>2079</v>
      </c>
      <c r="B277" s="70">
        <v>238</v>
      </c>
      <c r="C277" s="70">
        <v>17</v>
      </c>
      <c r="D277" s="70">
        <v>14</v>
      </c>
      <c r="E277" s="70">
        <v>2020</v>
      </c>
      <c r="F277" s="70" t="s">
        <v>159</v>
      </c>
      <c r="G277" s="70" t="s">
        <v>2063</v>
      </c>
      <c r="H277" s="70" t="s">
        <v>1684</v>
      </c>
      <c r="I277" s="148"/>
      <c r="J277" s="71">
        <v>5.3891641863852593</v>
      </c>
      <c r="K277" s="71">
        <v>0.56499137295165203</v>
      </c>
      <c r="L277" s="71">
        <v>1.3566511622538437</v>
      </c>
      <c r="M277" s="71">
        <v>10.388691712897039</v>
      </c>
      <c r="N277" s="71">
        <v>14.1491903080829</v>
      </c>
      <c r="O277" s="71">
        <v>9.3090553333126245</v>
      </c>
      <c r="P277" s="71">
        <v>9.4379887643820037</v>
      </c>
      <c r="Q277" s="71">
        <v>0.57132940973553303</v>
      </c>
      <c r="R277" s="71">
        <v>0</v>
      </c>
      <c r="S277" s="71">
        <v>1.1937156847158781</v>
      </c>
      <c r="T277" s="72"/>
      <c r="U277" s="71">
        <v>1333641</v>
      </c>
      <c r="V277" s="71">
        <v>259</v>
      </c>
      <c r="W277" s="71">
        <v>61</v>
      </c>
      <c r="X277" s="71">
        <v>3108</v>
      </c>
      <c r="Y277" s="71">
        <v>4038</v>
      </c>
      <c r="Z277" s="71">
        <v>6652</v>
      </c>
      <c r="AA277" s="71">
        <v>2083</v>
      </c>
      <c r="AB277" s="71">
        <v>9690</v>
      </c>
      <c r="AC277" s="71">
        <v>0</v>
      </c>
      <c r="AD277" s="71">
        <v>1.1937156847158781</v>
      </c>
      <c r="AE277" s="72"/>
      <c r="AF277" s="71">
        <v>8990855.2438566815</v>
      </c>
      <c r="AG277" s="71">
        <v>407403.66293559677</v>
      </c>
      <c r="AH277" s="71">
        <v>349082.76090414845</v>
      </c>
      <c r="AI277" s="71">
        <v>17958861.057855789</v>
      </c>
      <c r="AJ277" s="71">
        <v>18444657.08664465</v>
      </c>
      <c r="AK277" s="71"/>
      <c r="AL277" s="71"/>
      <c r="AM277" s="71">
        <v>1264652.658145431</v>
      </c>
      <c r="AN277" s="71"/>
      <c r="AO277" s="71"/>
      <c r="AP277" s="71">
        <v>47415512.470342293</v>
      </c>
      <c r="AQ277" s="72"/>
      <c r="AR277" s="71">
        <v>424</v>
      </c>
      <c r="AS277" s="71">
        <v>113</v>
      </c>
      <c r="AT277" s="71">
        <v>0</v>
      </c>
      <c r="AU277" s="71">
        <v>0</v>
      </c>
      <c r="AV277" s="71">
        <v>0</v>
      </c>
      <c r="AW277" s="71">
        <v>0</v>
      </c>
      <c r="AX277" s="71"/>
      <c r="AY277" s="72"/>
      <c r="AZ277" s="71">
        <v>1962.1</v>
      </c>
      <c r="BA277" s="71">
        <v>4353.5</v>
      </c>
      <c r="BB277" s="71">
        <v>0</v>
      </c>
      <c r="BC277" s="71">
        <v>0</v>
      </c>
      <c r="BD277" s="71">
        <v>0</v>
      </c>
      <c r="BE277" s="71">
        <v>0</v>
      </c>
      <c r="BF277" s="71"/>
      <c r="BG277" s="72"/>
      <c r="BH277" s="71">
        <v>0</v>
      </c>
      <c r="BI277" s="71">
        <v>0</v>
      </c>
      <c r="BJ277" s="71">
        <v>0</v>
      </c>
      <c r="BK277" s="71">
        <v>0</v>
      </c>
      <c r="BL277" s="71">
        <v>3.4489999999999998</v>
      </c>
      <c r="BM277" s="71">
        <v>0</v>
      </c>
      <c r="BN277" s="72"/>
      <c r="BO277" s="71">
        <v>0</v>
      </c>
      <c r="BP277" s="71">
        <v>0</v>
      </c>
      <c r="BQ277" s="71">
        <v>0</v>
      </c>
      <c r="BR277" s="71">
        <v>0</v>
      </c>
      <c r="BS277" s="71">
        <v>1</v>
      </c>
      <c r="BT277" s="71">
        <v>0</v>
      </c>
      <c r="BU277"/>
      <c r="BV277" s="70">
        <v>3.4489999999999998</v>
      </c>
      <c r="BW277" s="70">
        <v>0</v>
      </c>
      <c r="BX277" s="70">
        <v>0</v>
      </c>
      <c r="BY277" s="70">
        <v>0</v>
      </c>
      <c r="BZ277" s="70">
        <v>0</v>
      </c>
      <c r="CA277" s="70">
        <v>0</v>
      </c>
      <c r="CB277" s="70">
        <v>0</v>
      </c>
      <c r="CC277" s="70">
        <v>0</v>
      </c>
      <c r="CD277" s="70">
        <v>0</v>
      </c>
    </row>
    <row r="278" spans="1:82">
      <c r="A278" s="70" t="s">
        <v>2080</v>
      </c>
      <c r="B278" s="70">
        <v>238</v>
      </c>
      <c r="C278" s="70">
        <v>18</v>
      </c>
      <c r="D278" s="70">
        <v>14</v>
      </c>
      <c r="E278" s="70">
        <v>2021</v>
      </c>
      <c r="F278" s="70" t="s">
        <v>160</v>
      </c>
      <c r="G278" s="70" t="s">
        <v>2063</v>
      </c>
      <c r="H278" s="70" t="s">
        <v>1684</v>
      </c>
      <c r="I278" s="148"/>
      <c r="J278" s="71">
        <v>6.2999177485558944</v>
      </c>
      <c r="K278" s="71">
        <v>0.60584803005512622</v>
      </c>
      <c r="L278" s="71">
        <v>1.7798191656784099</v>
      </c>
      <c r="M278" s="71">
        <v>11.751172150611254</v>
      </c>
      <c r="N278" s="71">
        <v>15.500594284161693</v>
      </c>
      <c r="O278" s="71">
        <v>8.9091342988083326</v>
      </c>
      <c r="P278" s="71">
        <v>9.6881816448942679</v>
      </c>
      <c r="Q278" s="71">
        <v>0.55800558539729594</v>
      </c>
      <c r="R278" s="71">
        <v>0</v>
      </c>
      <c r="S278" s="71">
        <v>1.2784327138042499</v>
      </c>
      <c r="T278" s="72"/>
      <c r="U278" s="71">
        <v>1648982</v>
      </c>
      <c r="V278" s="71">
        <v>259</v>
      </c>
      <c r="W278" s="71">
        <v>61</v>
      </c>
      <c r="X278" s="71">
        <v>3108</v>
      </c>
      <c r="Y278" s="71">
        <v>4052</v>
      </c>
      <c r="Z278" s="71">
        <v>6555</v>
      </c>
      <c r="AA278" s="71">
        <v>2085</v>
      </c>
      <c r="AB278" s="71">
        <v>9557</v>
      </c>
      <c r="AC278" s="71">
        <v>0</v>
      </c>
      <c r="AD278" s="71">
        <v>1.2784327138042499</v>
      </c>
      <c r="AE278" s="72"/>
      <c r="AF278" s="71">
        <v>9950373.2011456396</v>
      </c>
      <c r="AG278" s="71">
        <v>419541.48015174875</v>
      </c>
      <c r="AH278" s="71">
        <v>418152.93748581433</v>
      </c>
      <c r="AI278" s="71">
        <v>19219516.705399036</v>
      </c>
      <c r="AJ278" s="71">
        <v>19631257.832169641</v>
      </c>
      <c r="AK278" s="71">
        <v>0</v>
      </c>
      <c r="AL278" s="71">
        <v>0</v>
      </c>
      <c r="AM278" s="71">
        <v>1254488.9757791727</v>
      </c>
      <c r="AN278" s="71">
        <v>0</v>
      </c>
      <c r="AO278" s="71">
        <v>0</v>
      </c>
      <c r="AP278" s="71">
        <v>50893331.132131055</v>
      </c>
      <c r="AQ278" s="72"/>
      <c r="AR278" s="71">
        <v>440</v>
      </c>
      <c r="AS278" s="71">
        <v>114</v>
      </c>
      <c r="AT278" s="71">
        <v>0</v>
      </c>
      <c r="AU278" s="71">
        <v>0</v>
      </c>
      <c r="AV278" s="71">
        <v>0</v>
      </c>
      <c r="AW278" s="71">
        <v>0</v>
      </c>
      <c r="AX278" s="71"/>
      <c r="AY278" s="72"/>
      <c r="AZ278" s="71">
        <v>2055.4</v>
      </c>
      <c r="BA278" s="71">
        <v>4403</v>
      </c>
      <c r="BB278" s="71">
        <v>0</v>
      </c>
      <c r="BC278" s="71">
        <v>0</v>
      </c>
      <c r="BD278" s="71">
        <v>0</v>
      </c>
      <c r="BE278" s="71">
        <v>0</v>
      </c>
      <c r="BF278" s="71"/>
      <c r="BG278" s="72"/>
      <c r="BH278" s="71">
        <v>0</v>
      </c>
      <c r="BI278" s="71">
        <v>0</v>
      </c>
      <c r="BJ278" s="71">
        <v>0</v>
      </c>
      <c r="BK278" s="71">
        <v>0</v>
      </c>
      <c r="BL278" s="71">
        <v>3.351</v>
      </c>
      <c r="BM278" s="71">
        <v>0</v>
      </c>
      <c r="BN278" s="72"/>
      <c r="BO278" s="71">
        <v>0</v>
      </c>
      <c r="BP278" s="71">
        <v>0</v>
      </c>
      <c r="BQ278" s="71">
        <v>0</v>
      </c>
      <c r="BR278" s="71">
        <v>0</v>
      </c>
      <c r="BS278" s="71">
        <v>1</v>
      </c>
      <c r="BT278" s="71">
        <v>0</v>
      </c>
      <c r="BU278"/>
      <c r="BV278" s="70">
        <v>3.351</v>
      </c>
      <c r="BW278" s="70">
        <v>0</v>
      </c>
      <c r="BX278" s="70">
        <v>0</v>
      </c>
      <c r="BY278" s="70">
        <v>0</v>
      </c>
      <c r="BZ278" s="70">
        <v>0</v>
      </c>
      <c r="CA278" s="70">
        <v>0</v>
      </c>
      <c r="CB278" s="70">
        <v>0</v>
      </c>
      <c r="CC278" s="70">
        <v>0</v>
      </c>
      <c r="CD278" s="70">
        <v>0</v>
      </c>
    </row>
    <row r="279" spans="1:82">
      <c r="A279" s="70" t="s">
        <v>2081</v>
      </c>
      <c r="B279" s="70">
        <v>238</v>
      </c>
      <c r="C279" s="70">
        <v>19</v>
      </c>
      <c r="D279" s="70">
        <v>14</v>
      </c>
      <c r="E279" s="70">
        <v>2022</v>
      </c>
      <c r="F279" s="70" t="s">
        <v>161</v>
      </c>
      <c r="G279" s="70" t="s">
        <v>2063</v>
      </c>
      <c r="H279" s="70" t="s">
        <v>1684</v>
      </c>
      <c r="I279" s="148"/>
      <c r="J279" s="71">
        <v>7.6792066520394808</v>
      </c>
      <c r="K279" s="71">
        <v>0.54582566571959312</v>
      </c>
      <c r="L279" s="71">
        <v>1.140451439739254</v>
      </c>
      <c r="M279" s="71">
        <v>11.604933673760847</v>
      </c>
      <c r="N279" s="71">
        <v>15.176750790689676</v>
      </c>
      <c r="O279" s="71">
        <v>9.2568088928041341</v>
      </c>
      <c r="P279" s="71">
        <v>9.6205148326033925</v>
      </c>
      <c r="Q279" s="71">
        <v>0.55225799255895747</v>
      </c>
      <c r="R279" s="71">
        <v>0</v>
      </c>
      <c r="S279" s="71">
        <v>1.1538476790339851</v>
      </c>
      <c r="T279" s="72"/>
      <c r="U279" s="71">
        <v>2230456</v>
      </c>
      <c r="V279" s="71">
        <v>259</v>
      </c>
      <c r="W279" s="71">
        <v>61</v>
      </c>
      <c r="X279" s="71">
        <v>3108</v>
      </c>
      <c r="Y279" s="71">
        <v>4057</v>
      </c>
      <c r="Z279" s="71">
        <v>6471</v>
      </c>
      <c r="AA279" s="71">
        <v>2102</v>
      </c>
      <c r="AB279" s="71">
        <v>9381</v>
      </c>
      <c r="AC279" s="71">
        <v>0</v>
      </c>
      <c r="AD279" s="71">
        <v>1.1538476790339851</v>
      </c>
      <c r="AE279" s="72"/>
      <c r="AF279" s="71">
        <v>11954215.296671432</v>
      </c>
      <c r="AG279" s="71">
        <v>407453.96514220373</v>
      </c>
      <c r="AH279" s="71">
        <v>326455.63002444792</v>
      </c>
      <c r="AI279" s="71">
        <v>19087086.448371511</v>
      </c>
      <c r="AJ279" s="71">
        <v>19488374.904919397</v>
      </c>
      <c r="AK279" s="71">
        <v>0</v>
      </c>
      <c r="AL279" s="71">
        <v>0</v>
      </c>
      <c r="AM279" s="71">
        <v>1211343.148833151</v>
      </c>
      <c r="AN279" s="71">
        <v>0</v>
      </c>
      <c r="AO279" s="71">
        <v>0</v>
      </c>
      <c r="AP279" s="71">
        <v>52474929.393962137</v>
      </c>
      <c r="AQ279" s="72"/>
      <c r="AR279" s="71">
        <v>464</v>
      </c>
      <c r="AS279" s="71">
        <v>114</v>
      </c>
      <c r="AT279" s="71">
        <v>0</v>
      </c>
      <c r="AU279" s="71">
        <v>0</v>
      </c>
      <c r="AV279" s="71">
        <v>0</v>
      </c>
      <c r="AW279" s="71">
        <v>0</v>
      </c>
      <c r="AX279" s="71"/>
      <c r="AY279" s="72"/>
      <c r="AZ279" s="71">
        <v>2194.2000000000007</v>
      </c>
      <c r="BA279" s="71">
        <v>4403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2082</v>
      </c>
      <c r="B280" s="70">
        <v>238</v>
      </c>
      <c r="C280" s="70">
        <v>20</v>
      </c>
      <c r="D280" s="70">
        <v>14</v>
      </c>
      <c r="E280" s="70">
        <v>2023</v>
      </c>
      <c r="F280" s="70" t="s">
        <v>1539</v>
      </c>
      <c r="G280" s="70" t="s">
        <v>2063</v>
      </c>
      <c r="H280" s="70" t="s">
        <v>1684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486</v>
      </c>
      <c r="AS280" s="71">
        <v>114</v>
      </c>
      <c r="AT280" s="71">
        <v>0</v>
      </c>
      <c r="AU280" s="71">
        <v>0</v>
      </c>
      <c r="AV280" s="71">
        <v>0</v>
      </c>
      <c r="AW280" s="71">
        <v>0</v>
      </c>
      <c r="AX280" s="71"/>
      <c r="AY280" s="72"/>
      <c r="AZ280" s="71">
        <v>2333.5000000000014</v>
      </c>
      <c r="BA280" s="71">
        <v>4403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2083</v>
      </c>
      <c r="B281" s="70">
        <v>238</v>
      </c>
      <c r="C281" s="70">
        <v>21</v>
      </c>
      <c r="D281" s="70">
        <v>14</v>
      </c>
      <c r="E281" s="70">
        <v>2024</v>
      </c>
      <c r="F281" s="70" t="s">
        <v>1554</v>
      </c>
      <c r="G281" s="70" t="s">
        <v>2063</v>
      </c>
      <c r="H281" s="70" t="s">
        <v>1684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2084</v>
      </c>
      <c r="B282" s="70">
        <v>188</v>
      </c>
      <c r="C282" s="70">
        <v>1</v>
      </c>
      <c r="D282" s="70">
        <v>12</v>
      </c>
      <c r="E282" s="70">
        <v>1990</v>
      </c>
      <c r="F282" s="70" t="s">
        <v>787</v>
      </c>
      <c r="G282" s="70" t="s">
        <v>2085</v>
      </c>
      <c r="H282" s="70" t="s">
        <v>2086</v>
      </c>
      <c r="I282" s="148"/>
      <c r="J282" s="71">
        <v>32.977626690145378</v>
      </c>
      <c r="K282" s="71">
        <v>1.4144345162201799</v>
      </c>
      <c r="L282" s="71">
        <v>19.737391911502129</v>
      </c>
      <c r="M282" s="71">
        <v>4.5840542051016264</v>
      </c>
      <c r="N282" s="71">
        <v>9.3514264928391668</v>
      </c>
      <c r="O282" s="71">
        <v>7.2183700224746552</v>
      </c>
      <c r="P282" s="71">
        <v>17.989293399029059</v>
      </c>
      <c r="Q282" s="71">
        <v>0.72342696122211603</v>
      </c>
      <c r="R282" s="71">
        <v>0</v>
      </c>
      <c r="S282" s="71">
        <v>0.87020156129662829</v>
      </c>
      <c r="T282" s="72"/>
      <c r="U282" s="71">
        <v>693198</v>
      </c>
      <c r="V282" s="71">
        <v>574</v>
      </c>
      <c r="W282" s="71">
        <v>208</v>
      </c>
      <c r="X282" s="71">
        <v>1855</v>
      </c>
      <c r="Y282" s="71">
        <v>3496</v>
      </c>
      <c r="Z282" s="71">
        <v>2969</v>
      </c>
      <c r="AA282" s="71">
        <v>4368</v>
      </c>
      <c r="AB282" s="71">
        <v>11746</v>
      </c>
      <c r="AC282" s="71">
        <v>0</v>
      </c>
      <c r="AD282" s="71">
        <v>0.87020156129662829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2087</v>
      </c>
      <c r="B283" s="70">
        <v>189</v>
      </c>
      <c r="C283" s="70">
        <v>2</v>
      </c>
      <c r="D283" s="70">
        <v>12</v>
      </c>
      <c r="E283" s="70">
        <v>2005</v>
      </c>
      <c r="F283" s="70" t="s">
        <v>789</v>
      </c>
      <c r="G283" s="70" t="s">
        <v>2085</v>
      </c>
      <c r="H283" s="70" t="s">
        <v>2086</v>
      </c>
      <c r="I283" s="148"/>
      <c r="J283" s="71">
        <v>61.059124439588281</v>
      </c>
      <c r="K283" s="71">
        <v>1.374760195090563</v>
      </c>
      <c r="L283" s="71">
        <v>9.4496449000103659</v>
      </c>
      <c r="M283" s="71">
        <v>7.96043866315736</v>
      </c>
      <c r="N283" s="71">
        <v>14.664301375538081</v>
      </c>
      <c r="O283" s="71">
        <v>11.463002346323179</v>
      </c>
      <c r="P283" s="71">
        <v>20.124711359152951</v>
      </c>
      <c r="Q283" s="71">
        <v>0.67975338885922199</v>
      </c>
      <c r="R283" s="71">
        <v>0</v>
      </c>
      <c r="S283" s="71">
        <v>1.254564044645214</v>
      </c>
      <c r="T283" s="72"/>
      <c r="U283" s="71">
        <v>1658184</v>
      </c>
      <c r="V283" s="71">
        <v>689</v>
      </c>
      <c r="W283" s="71">
        <v>92</v>
      </c>
      <c r="X283" s="71">
        <v>1574</v>
      </c>
      <c r="Y283" s="71">
        <v>4132</v>
      </c>
      <c r="Z283" s="71">
        <v>5456</v>
      </c>
      <c r="AA283" s="71">
        <v>4002</v>
      </c>
      <c r="AB283" s="71">
        <v>11538</v>
      </c>
      <c r="AC283" s="71">
        <v>0</v>
      </c>
      <c r="AD283" s="71">
        <v>1.254564044645214</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2088</v>
      </c>
      <c r="B284" s="70">
        <v>190</v>
      </c>
      <c r="C284" s="70">
        <v>3</v>
      </c>
      <c r="D284" s="70">
        <v>12</v>
      </c>
      <c r="E284" s="70">
        <v>2006</v>
      </c>
      <c r="F284" s="70" t="s">
        <v>790</v>
      </c>
      <c r="G284" s="70" t="s">
        <v>2085</v>
      </c>
      <c r="H284" s="70" t="s">
        <v>2086</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2089</v>
      </c>
      <c r="B285" s="70">
        <v>191</v>
      </c>
      <c r="C285" s="70">
        <v>4</v>
      </c>
      <c r="D285" s="70">
        <v>12</v>
      </c>
      <c r="E285" s="70">
        <v>2007</v>
      </c>
      <c r="F285" s="70" t="s">
        <v>791</v>
      </c>
      <c r="G285" s="70" t="s">
        <v>2085</v>
      </c>
      <c r="H285" s="70" t="s">
        <v>2086</v>
      </c>
      <c r="I285" s="148"/>
      <c r="J285" s="71">
        <v>61.222006085676277</v>
      </c>
      <c r="K285" s="71">
        <v>1.355112050238676</v>
      </c>
      <c r="L285" s="71">
        <v>9.4427982272758317</v>
      </c>
      <c r="M285" s="71">
        <v>7.8527982192280863</v>
      </c>
      <c r="N285" s="71">
        <v>16.01956000301794</v>
      </c>
      <c r="O285" s="71">
        <v>11.09962972840024</v>
      </c>
      <c r="P285" s="71">
        <v>20.283023602060279</v>
      </c>
      <c r="Q285" s="71">
        <v>0.70234113706248902</v>
      </c>
      <c r="R285" s="71">
        <v>0</v>
      </c>
      <c r="S285" s="71">
        <v>0.90896187574923248</v>
      </c>
      <c r="T285" s="72"/>
      <c r="U285" s="71">
        <v>1931674</v>
      </c>
      <c r="V285" s="71">
        <v>660</v>
      </c>
      <c r="W285" s="71">
        <v>96</v>
      </c>
      <c r="X285" s="71">
        <v>2088</v>
      </c>
      <c r="Y285" s="71">
        <v>4154</v>
      </c>
      <c r="Z285" s="71">
        <v>5492</v>
      </c>
      <c r="AA285" s="71">
        <v>3972</v>
      </c>
      <c r="AB285" s="71">
        <v>11291</v>
      </c>
      <c r="AC285" s="71">
        <v>0</v>
      </c>
      <c r="AD285" s="71">
        <v>0.90896187574923248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2090</v>
      </c>
      <c r="B286" s="70">
        <v>192</v>
      </c>
      <c r="C286" s="70">
        <v>5</v>
      </c>
      <c r="D286" s="70">
        <v>12</v>
      </c>
      <c r="E286" s="70">
        <v>2008</v>
      </c>
      <c r="F286" s="70" t="s">
        <v>792</v>
      </c>
      <c r="G286" s="70" t="s">
        <v>2085</v>
      </c>
      <c r="H286" s="70" t="s">
        <v>2086</v>
      </c>
      <c r="I286" s="148"/>
      <c r="J286" s="71">
        <v>60.72261427369569</v>
      </c>
      <c r="K286" s="71">
        <v>0.98503798224140449</v>
      </c>
      <c r="L286" s="71">
        <v>8.3189275540768257</v>
      </c>
      <c r="M286" s="71">
        <v>8.6064380694914497</v>
      </c>
      <c r="N286" s="71">
        <v>14.53256810220239</v>
      </c>
      <c r="O286" s="71">
        <v>10.859938706446799</v>
      </c>
      <c r="P286" s="71">
        <v>19.749839914737699</v>
      </c>
      <c r="Q286" s="71">
        <v>0.68069494768133798</v>
      </c>
      <c r="R286" s="71">
        <v>0</v>
      </c>
      <c r="S286" s="71">
        <v>1.153351835101444</v>
      </c>
      <c r="T286" s="72"/>
      <c r="U286" s="71">
        <v>2091993</v>
      </c>
      <c r="V286" s="71">
        <v>660</v>
      </c>
      <c r="W286" s="71">
        <v>96</v>
      </c>
      <c r="X286" s="71">
        <v>2088</v>
      </c>
      <c r="Y286" s="71">
        <v>4124</v>
      </c>
      <c r="Z286" s="71">
        <v>5562</v>
      </c>
      <c r="AA286" s="71">
        <v>3872</v>
      </c>
      <c r="AB286" s="71">
        <v>11123</v>
      </c>
      <c r="AC286" s="71">
        <v>0</v>
      </c>
      <c r="AD286" s="71">
        <v>1.153351835101444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2091</v>
      </c>
      <c r="B287" s="70">
        <v>193</v>
      </c>
      <c r="C287" s="70">
        <v>6</v>
      </c>
      <c r="D287" s="70">
        <v>12</v>
      </c>
      <c r="E287" s="70">
        <v>2009</v>
      </c>
      <c r="F287" s="70" t="s">
        <v>176</v>
      </c>
      <c r="G287" s="70" t="s">
        <v>2085</v>
      </c>
      <c r="H287" s="70" t="s">
        <v>2086</v>
      </c>
      <c r="I287" s="148"/>
      <c r="J287" s="71">
        <v>68.315688547283173</v>
      </c>
      <c r="K287" s="71">
        <v>0.75601119101830094</v>
      </c>
      <c r="L287" s="71">
        <v>11.93570696105626</v>
      </c>
      <c r="M287" s="71">
        <v>7.6277677610242209</v>
      </c>
      <c r="N287" s="71">
        <v>12.06474877383827</v>
      </c>
      <c r="O287" s="71">
        <v>11.150796541968161</v>
      </c>
      <c r="P287" s="71">
        <v>18.8801361378401</v>
      </c>
      <c r="Q287" s="71">
        <v>0.64307816003159302</v>
      </c>
      <c r="R287" s="71">
        <v>0</v>
      </c>
      <c r="S287" s="71">
        <v>0.83086038419090624</v>
      </c>
      <c r="T287" s="72"/>
      <c r="U287" s="71">
        <v>1784313</v>
      </c>
      <c r="V287" s="71">
        <v>553</v>
      </c>
      <c r="W287" s="71">
        <v>153</v>
      </c>
      <c r="X287" s="71">
        <v>2105</v>
      </c>
      <c r="Y287" s="71">
        <v>4115</v>
      </c>
      <c r="Z287" s="71">
        <v>5637</v>
      </c>
      <c r="AA287" s="71">
        <v>3800</v>
      </c>
      <c r="AB287" s="71">
        <v>11031</v>
      </c>
      <c r="AC287" s="71">
        <v>0</v>
      </c>
      <c r="AD287" s="71">
        <v>0.83086038419090624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4.07</v>
      </c>
      <c r="BK287" s="71">
        <v>0</v>
      </c>
      <c r="BL287" s="71">
        <v>0</v>
      </c>
      <c r="BM287" s="71">
        <v>0</v>
      </c>
      <c r="BN287" s="72"/>
      <c r="BO287" s="71">
        <v>0</v>
      </c>
      <c r="BP287" s="71">
        <v>0</v>
      </c>
      <c r="BQ287" s="71">
        <v>1</v>
      </c>
      <c r="BR287" s="71">
        <v>0</v>
      </c>
      <c r="BS287" s="71">
        <v>0</v>
      </c>
      <c r="BT287" s="71">
        <v>0</v>
      </c>
      <c r="BU287"/>
      <c r="BV287" s="70">
        <v>4.07</v>
      </c>
      <c r="BW287" s="70">
        <v>0</v>
      </c>
      <c r="BX287" s="70">
        <v>0</v>
      </c>
      <c r="BY287" s="70">
        <v>0</v>
      </c>
      <c r="BZ287" s="70">
        <v>0</v>
      </c>
      <c r="CA287" s="70">
        <v>0</v>
      </c>
      <c r="CB287" s="70">
        <v>0</v>
      </c>
      <c r="CC287" s="70">
        <v>0</v>
      </c>
      <c r="CD287" s="70">
        <v>0</v>
      </c>
    </row>
    <row r="288" spans="1:82">
      <c r="A288" s="70" t="s">
        <v>2092</v>
      </c>
      <c r="B288" s="70">
        <v>194</v>
      </c>
      <c r="C288" s="70">
        <v>7</v>
      </c>
      <c r="D288" s="70">
        <v>12</v>
      </c>
      <c r="E288" s="70">
        <v>2010</v>
      </c>
      <c r="F288" s="70" t="s">
        <v>177</v>
      </c>
      <c r="G288" s="70" t="s">
        <v>2085</v>
      </c>
      <c r="H288" s="70" t="s">
        <v>2086</v>
      </c>
      <c r="I288" s="148"/>
      <c r="J288" s="71">
        <v>67.559156118022045</v>
      </c>
      <c r="K288" s="71">
        <v>0.83943541915688669</v>
      </c>
      <c r="L288" s="71">
        <v>11.645045493027091</v>
      </c>
      <c r="M288" s="71">
        <v>8.3328372695385564</v>
      </c>
      <c r="N288" s="71">
        <v>12.96110837554191</v>
      </c>
      <c r="O288" s="71">
        <v>11.179949453442999</v>
      </c>
      <c r="P288" s="71">
        <v>18.93567954150717</v>
      </c>
      <c r="Q288" s="71">
        <v>0.662597180895514</v>
      </c>
      <c r="R288" s="71">
        <v>0</v>
      </c>
      <c r="S288" s="71">
        <v>0.81970266594124419</v>
      </c>
      <c r="T288" s="72"/>
      <c r="U288" s="71">
        <v>1716320</v>
      </c>
      <c r="V288" s="71">
        <v>553</v>
      </c>
      <c r="W288" s="71">
        <v>153</v>
      </c>
      <c r="X288" s="71">
        <v>2105</v>
      </c>
      <c r="Y288" s="71">
        <v>4135</v>
      </c>
      <c r="Z288" s="71">
        <v>5678</v>
      </c>
      <c r="AA288" s="71">
        <v>3716</v>
      </c>
      <c r="AB288" s="71">
        <v>10891</v>
      </c>
      <c r="AC288" s="71">
        <v>0</v>
      </c>
      <c r="AD288" s="71">
        <v>0.81970266594124419</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11.776999999999999</v>
      </c>
      <c r="BK288" s="71">
        <v>0</v>
      </c>
      <c r="BL288" s="71">
        <v>0</v>
      </c>
      <c r="BM288" s="71">
        <v>0</v>
      </c>
      <c r="BN288" s="72"/>
      <c r="BO288" s="71">
        <v>0</v>
      </c>
      <c r="BP288" s="71">
        <v>0</v>
      </c>
      <c r="BQ288" s="71">
        <v>2</v>
      </c>
      <c r="BR288" s="71">
        <v>0</v>
      </c>
      <c r="BS288" s="71">
        <v>0</v>
      </c>
      <c r="BT288" s="71">
        <v>0</v>
      </c>
      <c r="BU288"/>
      <c r="BV288" s="70">
        <v>11.776999999999999</v>
      </c>
      <c r="BW288" s="70">
        <v>0</v>
      </c>
      <c r="BX288" s="70">
        <v>0</v>
      </c>
      <c r="BY288" s="70">
        <v>0</v>
      </c>
      <c r="BZ288" s="70">
        <v>0</v>
      </c>
      <c r="CA288" s="70">
        <v>0</v>
      </c>
      <c r="CB288" s="70">
        <v>0</v>
      </c>
      <c r="CC288" s="70">
        <v>0</v>
      </c>
      <c r="CD288" s="70">
        <v>0</v>
      </c>
    </row>
    <row r="289" spans="1:82">
      <c r="A289" s="70" t="s">
        <v>2093</v>
      </c>
      <c r="B289" s="70">
        <v>195</v>
      </c>
      <c r="C289" s="70">
        <v>8</v>
      </c>
      <c r="D289" s="70">
        <v>12</v>
      </c>
      <c r="E289" s="70">
        <v>2011</v>
      </c>
      <c r="F289" s="70" t="s">
        <v>178</v>
      </c>
      <c r="G289" s="70" t="s">
        <v>2085</v>
      </c>
      <c r="H289" s="70" t="s">
        <v>2086</v>
      </c>
      <c r="I289" s="148"/>
      <c r="J289" s="71">
        <v>60.589372606845657</v>
      </c>
      <c r="K289" s="71">
        <v>1.209190854529351</v>
      </c>
      <c r="L289" s="71">
        <v>6.3493882077199624</v>
      </c>
      <c r="M289" s="71">
        <v>10.93727800528818</v>
      </c>
      <c r="N289" s="71">
        <v>16.67024570144914</v>
      </c>
      <c r="O289" s="71">
        <v>10.967282190204701</v>
      </c>
      <c r="P289" s="71">
        <v>18.086613033096103</v>
      </c>
      <c r="Q289" s="71">
        <v>0.75749098922854696</v>
      </c>
      <c r="R289" s="71">
        <v>0</v>
      </c>
      <c r="S289" s="71">
        <v>1.3829658101821389</v>
      </c>
      <c r="T289" s="72"/>
      <c r="U289" s="71">
        <v>1616181</v>
      </c>
      <c r="V289" s="71">
        <v>553</v>
      </c>
      <c r="W289" s="71">
        <v>153</v>
      </c>
      <c r="X289" s="71">
        <v>2105</v>
      </c>
      <c r="Y289" s="71">
        <v>4157</v>
      </c>
      <c r="Z289" s="71">
        <v>5691</v>
      </c>
      <c r="AA289" s="71">
        <v>3655</v>
      </c>
      <c r="AB289" s="71">
        <v>10794</v>
      </c>
      <c r="AC289" s="71">
        <v>0</v>
      </c>
      <c r="AD289" s="71">
        <v>1.3829658101821389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11.284000000000001</v>
      </c>
      <c r="BK289" s="71">
        <v>0</v>
      </c>
      <c r="BL289" s="71">
        <v>0</v>
      </c>
      <c r="BM289" s="71">
        <v>0</v>
      </c>
      <c r="BN289" s="72"/>
      <c r="BO289" s="71">
        <v>0</v>
      </c>
      <c r="BP289" s="71">
        <v>0</v>
      </c>
      <c r="BQ289" s="71">
        <v>2</v>
      </c>
      <c r="BR289" s="71">
        <v>0</v>
      </c>
      <c r="BS289" s="71">
        <v>0</v>
      </c>
      <c r="BT289" s="71">
        <v>0</v>
      </c>
      <c r="BU289"/>
      <c r="BV289" s="70">
        <v>11.284000000000001</v>
      </c>
      <c r="BW289" s="70">
        <v>0</v>
      </c>
      <c r="BX289" s="70">
        <v>0</v>
      </c>
      <c r="BY289" s="70">
        <v>0</v>
      </c>
      <c r="BZ289" s="70">
        <v>0</v>
      </c>
      <c r="CA289" s="70">
        <v>0</v>
      </c>
      <c r="CB289" s="70">
        <v>0</v>
      </c>
      <c r="CC289" s="70">
        <v>0</v>
      </c>
      <c r="CD289" s="70">
        <v>0</v>
      </c>
    </row>
    <row r="290" spans="1:82">
      <c r="A290" s="70" t="s">
        <v>2094</v>
      </c>
      <c r="B290" s="70">
        <v>196</v>
      </c>
      <c r="C290" s="70">
        <v>9</v>
      </c>
      <c r="D290" s="70">
        <v>12</v>
      </c>
      <c r="E290" s="70">
        <v>2012</v>
      </c>
      <c r="F290" s="70" t="s">
        <v>179</v>
      </c>
      <c r="G290" s="70" t="s">
        <v>2085</v>
      </c>
      <c r="H290" s="70" t="s">
        <v>2086</v>
      </c>
      <c r="I290" s="148"/>
      <c r="J290" s="71">
        <v>57.192880179186737</v>
      </c>
      <c r="K290" s="71">
        <v>1.1711136147288601</v>
      </c>
      <c r="L290" s="71">
        <v>6.5388202477594168</v>
      </c>
      <c r="M290" s="71">
        <v>11.43347620855859</v>
      </c>
      <c r="N290" s="71">
        <v>18.13554118444431</v>
      </c>
      <c r="O290" s="71">
        <v>10.93642588096267</v>
      </c>
      <c r="P290" s="71">
        <v>18.189516895615327</v>
      </c>
      <c r="Q290" s="71">
        <v>0.81598406971090698</v>
      </c>
      <c r="R290" s="71">
        <v>0</v>
      </c>
      <c r="S290" s="71">
        <v>0.82332049808687358</v>
      </c>
      <c r="T290" s="72"/>
      <c r="U290" s="71">
        <v>1555274</v>
      </c>
      <c r="V290" s="71">
        <v>553</v>
      </c>
      <c r="W290" s="71">
        <v>153</v>
      </c>
      <c r="X290" s="71">
        <v>2105</v>
      </c>
      <c r="Y290" s="71">
        <v>4172</v>
      </c>
      <c r="Z290" s="71">
        <v>5720</v>
      </c>
      <c r="AA290" s="71">
        <v>3655</v>
      </c>
      <c r="AB290" s="71">
        <v>10702</v>
      </c>
      <c r="AC290" s="71">
        <v>0</v>
      </c>
      <c r="AD290" s="71">
        <v>0.82332049808687358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12.608000000000001</v>
      </c>
      <c r="BK290" s="71">
        <v>0</v>
      </c>
      <c r="BL290" s="71">
        <v>0</v>
      </c>
      <c r="BM290" s="71">
        <v>0</v>
      </c>
      <c r="BN290" s="72"/>
      <c r="BO290" s="71">
        <v>0</v>
      </c>
      <c r="BP290" s="71">
        <v>0</v>
      </c>
      <c r="BQ290" s="71">
        <v>2</v>
      </c>
      <c r="BR290" s="71">
        <v>0</v>
      </c>
      <c r="BS290" s="71">
        <v>0</v>
      </c>
      <c r="BT290" s="71">
        <v>0</v>
      </c>
      <c r="BU290"/>
      <c r="BV290" s="70">
        <v>12.608000000000001</v>
      </c>
      <c r="BW290" s="70">
        <v>0</v>
      </c>
      <c r="BX290" s="70">
        <v>0</v>
      </c>
      <c r="BY290" s="70">
        <v>0</v>
      </c>
      <c r="BZ290" s="70">
        <v>0</v>
      </c>
      <c r="CA290" s="70">
        <v>0</v>
      </c>
      <c r="CB290" s="70">
        <v>0</v>
      </c>
      <c r="CC290" s="70">
        <v>0</v>
      </c>
      <c r="CD290" s="70">
        <v>0</v>
      </c>
    </row>
    <row r="291" spans="1:82">
      <c r="A291" s="70" t="s">
        <v>2095</v>
      </c>
      <c r="B291" s="70">
        <v>197</v>
      </c>
      <c r="C291" s="70">
        <v>10</v>
      </c>
      <c r="D291" s="70">
        <v>12</v>
      </c>
      <c r="E291" s="70">
        <v>2013</v>
      </c>
      <c r="F291" s="70" t="s">
        <v>180</v>
      </c>
      <c r="G291" s="70" t="s">
        <v>2085</v>
      </c>
      <c r="H291" s="70" t="s">
        <v>2086</v>
      </c>
      <c r="I291" s="148"/>
      <c r="J291" s="71">
        <v>62.410620952979571</v>
      </c>
      <c r="K291" s="71">
        <v>1.1189765903046309</v>
      </c>
      <c r="L291" s="71">
        <v>5.8429397102396061</v>
      </c>
      <c r="M291" s="71">
        <v>11.75883699995882</v>
      </c>
      <c r="N291" s="71">
        <v>17.122981780800441</v>
      </c>
      <c r="O291" s="71">
        <v>10.624575006464513</v>
      </c>
      <c r="P291" s="71">
        <v>18.218092215829092</v>
      </c>
      <c r="Q291" s="71">
        <v>0.82166368192237105</v>
      </c>
      <c r="R291" s="71">
        <v>0</v>
      </c>
      <c r="S291" s="71">
        <v>0.87954889603556186</v>
      </c>
      <c r="T291" s="72"/>
      <c r="U291" s="71">
        <v>1604988</v>
      </c>
      <c r="V291" s="71">
        <v>553</v>
      </c>
      <c r="W291" s="71">
        <v>153</v>
      </c>
      <c r="X291" s="71">
        <v>2105</v>
      </c>
      <c r="Y291" s="71">
        <v>4180</v>
      </c>
      <c r="Z291" s="71">
        <v>5805</v>
      </c>
      <c r="AA291" s="71">
        <v>3647</v>
      </c>
      <c r="AB291" s="71">
        <v>10622</v>
      </c>
      <c r="AC291" s="71">
        <v>0</v>
      </c>
      <c r="AD291" s="71">
        <v>0.87954889603556186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12.913</v>
      </c>
      <c r="BK291" s="71">
        <v>0</v>
      </c>
      <c r="BL291" s="71">
        <v>0</v>
      </c>
      <c r="BM291" s="71">
        <v>0</v>
      </c>
      <c r="BN291" s="72"/>
      <c r="BO291" s="71">
        <v>0</v>
      </c>
      <c r="BP291" s="71">
        <v>0</v>
      </c>
      <c r="BQ291" s="71">
        <v>2</v>
      </c>
      <c r="BR291" s="71">
        <v>0</v>
      </c>
      <c r="BS291" s="71">
        <v>0</v>
      </c>
      <c r="BT291" s="71">
        <v>0</v>
      </c>
      <c r="BU291"/>
      <c r="BV291" s="70">
        <v>12.913</v>
      </c>
      <c r="BW291" s="70">
        <v>0</v>
      </c>
      <c r="BX291" s="70">
        <v>0</v>
      </c>
      <c r="BY291" s="70">
        <v>0</v>
      </c>
      <c r="BZ291" s="70">
        <v>0</v>
      </c>
      <c r="CA291" s="70">
        <v>0</v>
      </c>
      <c r="CB291" s="70">
        <v>0</v>
      </c>
      <c r="CC291" s="70">
        <v>0</v>
      </c>
      <c r="CD291" s="70">
        <v>0</v>
      </c>
    </row>
    <row r="292" spans="1:82">
      <c r="A292" s="70" t="s">
        <v>2096</v>
      </c>
      <c r="B292" s="70">
        <v>198</v>
      </c>
      <c r="C292" s="70">
        <v>11</v>
      </c>
      <c r="D292" s="70">
        <v>12</v>
      </c>
      <c r="E292" s="70">
        <v>2014</v>
      </c>
      <c r="F292" s="70" t="s">
        <v>181</v>
      </c>
      <c r="G292" s="1064" t="s">
        <v>2085</v>
      </c>
      <c r="H292" s="70" t="s">
        <v>2086</v>
      </c>
      <c r="I292" s="148"/>
      <c r="J292" s="71">
        <v>59.077891178113873</v>
      </c>
      <c r="K292" s="71">
        <v>1.3729710632119629</v>
      </c>
      <c r="L292" s="71">
        <v>6.3626833093256128</v>
      </c>
      <c r="M292" s="71">
        <v>10.644968012904551</v>
      </c>
      <c r="N292" s="71">
        <v>17.3727243674319</v>
      </c>
      <c r="O292" s="71">
        <v>10.136340039719894</v>
      </c>
      <c r="P292" s="71">
        <v>18.07678461098056</v>
      </c>
      <c r="Q292" s="71">
        <v>0.77534931451036604</v>
      </c>
      <c r="R292" s="71">
        <v>0</v>
      </c>
      <c r="S292" s="71">
        <v>0.68963884758612959</v>
      </c>
      <c r="T292" s="72"/>
      <c r="U292" s="71">
        <v>1554975</v>
      </c>
      <c r="V292" s="71">
        <v>601</v>
      </c>
      <c r="W292" s="71">
        <v>130</v>
      </c>
      <c r="X292" s="71">
        <v>1845</v>
      </c>
      <c r="Y292" s="71">
        <v>4151</v>
      </c>
      <c r="Z292" s="71">
        <v>5833</v>
      </c>
      <c r="AA292" s="71">
        <v>3600</v>
      </c>
      <c r="AB292" s="71">
        <v>10447</v>
      </c>
      <c r="AC292" s="71">
        <v>0</v>
      </c>
      <c r="AD292" s="71">
        <v>0.68963884758612959</v>
      </c>
      <c r="AE292" s="72"/>
      <c r="AF292" s="71"/>
      <c r="AG292" s="71"/>
      <c r="AH292" s="71"/>
      <c r="AI292" s="71"/>
      <c r="AJ292" s="71"/>
      <c r="AK292" s="71"/>
      <c r="AL292" s="71"/>
      <c r="AM292" s="71"/>
      <c r="AN292" s="71"/>
      <c r="AO292" s="71"/>
      <c r="AP292" s="71"/>
      <c r="AQ292" s="72"/>
      <c r="AR292" s="71">
        <v>231</v>
      </c>
      <c r="AS292" s="71">
        <v>79</v>
      </c>
      <c r="AT292" s="71">
        <v>2</v>
      </c>
      <c r="AU292" s="71">
        <v>0</v>
      </c>
      <c r="AV292" s="71">
        <v>0</v>
      </c>
      <c r="AW292" s="71">
        <v>0</v>
      </c>
      <c r="AX292" s="71"/>
      <c r="AY292" s="72"/>
      <c r="AZ292" s="71">
        <v>978.2</v>
      </c>
      <c r="BA292" s="71">
        <v>2931.4</v>
      </c>
      <c r="BB292" s="71">
        <v>40000</v>
      </c>
      <c r="BC292" s="71">
        <v>0</v>
      </c>
      <c r="BD292" s="71">
        <v>0</v>
      </c>
      <c r="BE292" s="71">
        <v>0</v>
      </c>
      <c r="BF292" s="71"/>
      <c r="BG292" s="72"/>
      <c r="BH292" s="71">
        <v>0</v>
      </c>
      <c r="BI292" s="71">
        <v>0</v>
      </c>
      <c r="BJ292" s="71">
        <v>12.202999999999999</v>
      </c>
      <c r="BK292" s="71">
        <v>0</v>
      </c>
      <c r="BL292" s="71">
        <v>0</v>
      </c>
      <c r="BM292" s="71">
        <v>0</v>
      </c>
      <c r="BN292" s="72"/>
      <c r="BO292" s="71">
        <v>0</v>
      </c>
      <c r="BP292" s="71">
        <v>0</v>
      </c>
      <c r="BQ292" s="71">
        <v>2</v>
      </c>
      <c r="BR292" s="71">
        <v>0</v>
      </c>
      <c r="BS292" s="71">
        <v>0</v>
      </c>
      <c r="BT292" s="71">
        <v>0</v>
      </c>
      <c r="BU292"/>
      <c r="BV292" s="70">
        <v>12.202999999999999</v>
      </c>
      <c r="BW292" s="70">
        <v>0</v>
      </c>
      <c r="BX292" s="70">
        <v>0</v>
      </c>
      <c r="BY292" s="70">
        <v>0</v>
      </c>
      <c r="BZ292" s="70">
        <v>0</v>
      </c>
      <c r="CA292" s="70">
        <v>0</v>
      </c>
      <c r="CB292" s="70">
        <v>0</v>
      </c>
      <c r="CC292" s="70">
        <v>0</v>
      </c>
      <c r="CD292" s="70">
        <v>0</v>
      </c>
    </row>
    <row r="293" spans="1:82">
      <c r="A293" s="70" t="s">
        <v>2097</v>
      </c>
      <c r="B293" s="70">
        <v>199</v>
      </c>
      <c r="C293" s="70">
        <v>12</v>
      </c>
      <c r="D293" s="70">
        <v>12</v>
      </c>
      <c r="E293" s="70">
        <v>2015</v>
      </c>
      <c r="F293" s="70" t="s">
        <v>182</v>
      </c>
      <c r="G293" s="1064" t="s">
        <v>2085</v>
      </c>
      <c r="H293" s="70" t="s">
        <v>2086</v>
      </c>
      <c r="I293" s="148"/>
      <c r="J293" s="71">
        <v>70.557954511426374</v>
      </c>
      <c r="K293" s="71">
        <v>1.2421812690323839</v>
      </c>
      <c r="L293" s="71">
        <v>7.3173575592859823</v>
      </c>
      <c r="M293" s="71">
        <v>8.8538801434054459</v>
      </c>
      <c r="N293" s="71">
        <v>14.81907009507634</v>
      </c>
      <c r="O293" s="71">
        <v>10.05348817027213</v>
      </c>
      <c r="P293" s="71">
        <v>17.935282144899787</v>
      </c>
      <c r="Q293" s="71">
        <v>0.74681112576980502</v>
      </c>
      <c r="R293" s="71">
        <v>0</v>
      </c>
      <c r="S293" s="71">
        <v>0.54861603933280889</v>
      </c>
      <c r="T293" s="72"/>
      <c r="U293" s="71">
        <v>1817418</v>
      </c>
      <c r="V293" s="71">
        <v>601</v>
      </c>
      <c r="W293" s="71">
        <v>130</v>
      </c>
      <c r="X293" s="71">
        <v>1845</v>
      </c>
      <c r="Y293" s="71">
        <v>4152</v>
      </c>
      <c r="Z293" s="71">
        <v>5841</v>
      </c>
      <c r="AA293" s="71">
        <v>3569</v>
      </c>
      <c r="AB293" s="71">
        <v>10279</v>
      </c>
      <c r="AC293" s="71">
        <v>0</v>
      </c>
      <c r="AD293" s="71">
        <v>0.54861603933280889</v>
      </c>
      <c r="AE293" s="72"/>
      <c r="AF293" s="71">
        <v>16980789.22593819</v>
      </c>
      <c r="AG293" s="71">
        <v>951824.21965638851</v>
      </c>
      <c r="AH293" s="71">
        <v>1324143.994192461</v>
      </c>
      <c r="AI293" s="71">
        <v>11619161.0762922</v>
      </c>
      <c r="AJ293" s="71">
        <v>24754327.323891211</v>
      </c>
      <c r="AK293" s="71">
        <v>0</v>
      </c>
      <c r="AL293" s="71">
        <v>0</v>
      </c>
      <c r="AM293" s="71">
        <v>1408693.831216729</v>
      </c>
      <c r="AN293" s="71">
        <v>0</v>
      </c>
      <c r="AO293" s="71">
        <v>0</v>
      </c>
      <c r="AP293" s="71">
        <v>57038939.671187185</v>
      </c>
      <c r="AQ293" s="72"/>
      <c r="AR293" s="71">
        <v>246</v>
      </c>
      <c r="AS293" s="71">
        <v>123</v>
      </c>
      <c r="AT293" s="71">
        <v>2</v>
      </c>
      <c r="AU293" s="71">
        <v>0</v>
      </c>
      <c r="AV293" s="71">
        <v>0</v>
      </c>
      <c r="AW293" s="71">
        <v>0</v>
      </c>
      <c r="AX293" s="71"/>
      <c r="AY293" s="72"/>
      <c r="AZ293" s="71">
        <v>1064</v>
      </c>
      <c r="BA293" s="71">
        <v>16355.1</v>
      </c>
      <c r="BB293" s="71">
        <v>40000</v>
      </c>
      <c r="BC293" s="71">
        <v>0</v>
      </c>
      <c r="BD293" s="71">
        <v>0</v>
      </c>
      <c r="BE293" s="71">
        <v>0</v>
      </c>
      <c r="BF293" s="71"/>
      <c r="BG293" s="72"/>
      <c r="BH293" s="71">
        <v>0</v>
      </c>
      <c r="BI293" s="71">
        <v>0</v>
      </c>
      <c r="BJ293" s="71">
        <v>12.026</v>
      </c>
      <c r="BK293" s="71">
        <v>0</v>
      </c>
      <c r="BL293" s="71">
        <v>0</v>
      </c>
      <c r="BM293" s="71">
        <v>0</v>
      </c>
      <c r="BN293" s="72"/>
      <c r="BO293" s="71">
        <v>0</v>
      </c>
      <c r="BP293" s="71">
        <v>0</v>
      </c>
      <c r="BQ293" s="71">
        <v>2</v>
      </c>
      <c r="BR293" s="71">
        <v>0</v>
      </c>
      <c r="BS293" s="71">
        <v>0</v>
      </c>
      <c r="BT293" s="71">
        <v>0</v>
      </c>
      <c r="BU293"/>
      <c r="BV293" s="70">
        <v>12.026</v>
      </c>
      <c r="BW293" s="70">
        <v>0</v>
      </c>
      <c r="BX293" s="70">
        <v>0</v>
      </c>
      <c r="BY293" s="70">
        <v>0</v>
      </c>
      <c r="BZ293" s="70">
        <v>0</v>
      </c>
      <c r="CA293" s="70">
        <v>0</v>
      </c>
      <c r="CB293" s="70">
        <v>0</v>
      </c>
      <c r="CC293" s="70">
        <v>0</v>
      </c>
      <c r="CD293" s="70">
        <v>0</v>
      </c>
    </row>
    <row r="294" spans="1:82">
      <c r="A294" s="70" t="s">
        <v>2098</v>
      </c>
      <c r="B294" s="70">
        <v>200</v>
      </c>
      <c r="C294" s="70">
        <v>13</v>
      </c>
      <c r="D294" s="70">
        <v>12</v>
      </c>
      <c r="E294" s="70">
        <v>2016</v>
      </c>
      <c r="F294" s="70" t="s">
        <v>155</v>
      </c>
      <c r="G294" s="70" t="s">
        <v>2085</v>
      </c>
      <c r="H294" s="70" t="s">
        <v>2086</v>
      </c>
      <c r="I294" s="148"/>
      <c r="J294" s="71">
        <v>68.270086127086444</v>
      </c>
      <c r="K294" s="71">
        <v>1.2608089680590531</v>
      </c>
      <c r="L294" s="71">
        <v>10.19636444549832</v>
      </c>
      <c r="M294" s="71">
        <v>9.0945516195485965</v>
      </c>
      <c r="N294" s="71">
        <v>15.023511196070265</v>
      </c>
      <c r="O294" s="71">
        <v>9.9348044096329833</v>
      </c>
      <c r="P294" s="71">
        <v>17.471964074882344</v>
      </c>
      <c r="Q294" s="71">
        <v>0.71592623430083846</v>
      </c>
      <c r="R294" s="71">
        <v>0</v>
      </c>
      <c r="S294" s="71">
        <v>0.74768197570521988</v>
      </c>
      <c r="T294" s="72"/>
      <c r="U294" s="71">
        <v>1627199</v>
      </c>
      <c r="V294" s="71">
        <v>601</v>
      </c>
      <c r="W294" s="71">
        <v>130</v>
      </c>
      <c r="X294" s="71">
        <v>1845</v>
      </c>
      <c r="Y294" s="71">
        <v>4147</v>
      </c>
      <c r="Z294" s="71">
        <v>5843</v>
      </c>
      <c r="AA294" s="71">
        <v>3596</v>
      </c>
      <c r="AB294" s="71">
        <v>10136</v>
      </c>
      <c r="AC294" s="71">
        <v>0</v>
      </c>
      <c r="AD294" s="71">
        <v>0.74768197570521988</v>
      </c>
      <c r="AE294" s="72"/>
      <c r="AF294" s="71">
        <v>15317236.6955382</v>
      </c>
      <c r="AG294" s="71">
        <v>922221.60928467242</v>
      </c>
      <c r="AH294" s="71">
        <v>1564660.0784097849</v>
      </c>
      <c r="AI294" s="71">
        <v>13780003.351019811</v>
      </c>
      <c r="AJ294" s="71">
        <v>22407512.676315501</v>
      </c>
      <c r="AK294" s="71">
        <v>0</v>
      </c>
      <c r="AL294" s="71">
        <v>0</v>
      </c>
      <c r="AM294" s="71">
        <v>1390175.47259266</v>
      </c>
      <c r="AN294" s="71">
        <v>0</v>
      </c>
      <c r="AO294" s="71">
        <v>0</v>
      </c>
      <c r="AP294" s="71">
        <v>55381809.883160628</v>
      </c>
      <c r="AQ294" s="72"/>
      <c r="AR294" s="71">
        <v>257</v>
      </c>
      <c r="AS294" s="71">
        <v>146</v>
      </c>
      <c r="AT294" s="71">
        <v>2</v>
      </c>
      <c r="AU294" s="71">
        <v>0</v>
      </c>
      <c r="AV294" s="71">
        <v>0</v>
      </c>
      <c r="AW294" s="71">
        <v>0</v>
      </c>
      <c r="AX294" s="71"/>
      <c r="AY294" s="72"/>
      <c r="AZ294" s="71">
        <v>1135.9000000000001</v>
      </c>
      <c r="BA294" s="71">
        <v>17134.099999999999</v>
      </c>
      <c r="BB294" s="71">
        <v>40000</v>
      </c>
      <c r="BC294" s="71">
        <v>0</v>
      </c>
      <c r="BD294" s="71">
        <v>0</v>
      </c>
      <c r="BE294" s="71">
        <v>0</v>
      </c>
      <c r="BF294" s="71"/>
      <c r="BG294" s="72"/>
      <c r="BH294" s="71">
        <v>0</v>
      </c>
      <c r="BI294" s="71">
        <v>0</v>
      </c>
      <c r="BJ294" s="71">
        <v>11.526999999999999</v>
      </c>
      <c r="BK294" s="71">
        <v>0</v>
      </c>
      <c r="BL294" s="71">
        <v>0</v>
      </c>
      <c r="BM294" s="71">
        <v>0</v>
      </c>
      <c r="BN294" s="72"/>
      <c r="BO294" s="71">
        <v>0</v>
      </c>
      <c r="BP294" s="71">
        <v>0</v>
      </c>
      <c r="BQ294" s="71">
        <v>2</v>
      </c>
      <c r="BR294" s="71">
        <v>0</v>
      </c>
      <c r="BS294" s="71">
        <v>0</v>
      </c>
      <c r="BT294" s="71">
        <v>0</v>
      </c>
      <c r="BU294"/>
      <c r="BV294" s="70">
        <v>11.526999999999999</v>
      </c>
      <c r="BW294" s="70">
        <v>0</v>
      </c>
      <c r="BX294" s="70">
        <v>0</v>
      </c>
      <c r="BY294" s="70">
        <v>0</v>
      </c>
      <c r="BZ294" s="70">
        <v>0</v>
      </c>
      <c r="CA294" s="70">
        <v>0</v>
      </c>
      <c r="CB294" s="70">
        <v>0</v>
      </c>
      <c r="CC294" s="70">
        <v>0</v>
      </c>
      <c r="CD294" s="70">
        <v>0</v>
      </c>
    </row>
    <row r="295" spans="1:82">
      <c r="A295" s="70" t="s">
        <v>2099</v>
      </c>
      <c r="B295" s="70">
        <v>201</v>
      </c>
      <c r="C295" s="70">
        <v>14</v>
      </c>
      <c r="D295" s="70">
        <v>12</v>
      </c>
      <c r="E295" s="70">
        <v>2017</v>
      </c>
      <c r="F295" s="70" t="s">
        <v>156</v>
      </c>
      <c r="G295" s="70" t="s">
        <v>2085</v>
      </c>
      <c r="H295" s="70" t="s">
        <v>2086</v>
      </c>
      <c r="I295" s="148"/>
      <c r="J295" s="71">
        <v>63.026818683716307</v>
      </c>
      <c r="K295" s="71">
        <v>1.1961657320146843</v>
      </c>
      <c r="L295" s="71">
        <v>9.447173488709101</v>
      </c>
      <c r="M295" s="71">
        <v>6.6408420157987349</v>
      </c>
      <c r="N295" s="71">
        <v>13.397847371359983</v>
      </c>
      <c r="O295" s="71">
        <v>9.7910900906726788</v>
      </c>
      <c r="P295" s="71">
        <v>17.086092632541934</v>
      </c>
      <c r="Q295" s="71">
        <v>0.68480330262362399</v>
      </c>
      <c r="R295" s="71">
        <v>0</v>
      </c>
      <c r="S295" s="71">
        <v>1.1456839032405335</v>
      </c>
      <c r="T295" s="72"/>
      <c r="U295" s="71">
        <v>1575856</v>
      </c>
      <c r="V295" s="71">
        <v>601</v>
      </c>
      <c r="W295" s="71">
        <v>130</v>
      </c>
      <c r="X295" s="71">
        <v>1845</v>
      </c>
      <c r="Y295" s="71">
        <v>4190</v>
      </c>
      <c r="Z295" s="71">
        <v>5854</v>
      </c>
      <c r="AA295" s="71">
        <v>3539</v>
      </c>
      <c r="AB295" s="71">
        <v>10026</v>
      </c>
      <c r="AC295" s="71">
        <v>0</v>
      </c>
      <c r="AD295" s="71">
        <v>1.145683903240533</v>
      </c>
      <c r="AE295" s="72"/>
      <c r="AF295" s="71">
        <v>14349576.19384807</v>
      </c>
      <c r="AG295" s="71">
        <v>921998.26581923838</v>
      </c>
      <c r="AH295" s="71">
        <v>1937069.5967724409</v>
      </c>
      <c r="AI295" s="71">
        <v>11291467.606038859</v>
      </c>
      <c r="AJ295" s="71">
        <v>24272889.867870301</v>
      </c>
      <c r="AK295" s="71">
        <v>0</v>
      </c>
      <c r="AL295" s="71">
        <v>0</v>
      </c>
      <c r="AM295" s="71">
        <v>1377240.3606908519</v>
      </c>
      <c r="AN295" s="71">
        <v>0</v>
      </c>
      <c r="AO295" s="71">
        <v>0</v>
      </c>
      <c r="AP295" s="71">
        <v>54150241.891039766</v>
      </c>
      <c r="AQ295" s="72"/>
      <c r="AR295" s="71">
        <v>272</v>
      </c>
      <c r="AS295" s="71">
        <v>160</v>
      </c>
      <c r="AT295" s="71">
        <v>2</v>
      </c>
      <c r="AU295" s="71">
        <v>0</v>
      </c>
      <c r="AV295" s="71">
        <v>0</v>
      </c>
      <c r="AW295" s="71">
        <v>0</v>
      </c>
      <c r="AX295" s="71"/>
      <c r="AY295" s="72"/>
      <c r="AZ295" s="71">
        <v>1205</v>
      </c>
      <c r="BA295" s="71">
        <v>17569.099999999999</v>
      </c>
      <c r="BB295" s="71">
        <v>40000</v>
      </c>
      <c r="BC295" s="71">
        <v>0</v>
      </c>
      <c r="BD295" s="71">
        <v>0</v>
      </c>
      <c r="BE295" s="71">
        <v>0</v>
      </c>
      <c r="BF295" s="71"/>
      <c r="BG295" s="72"/>
      <c r="BH295" s="71">
        <v>0</v>
      </c>
      <c r="BI295" s="71">
        <v>0</v>
      </c>
      <c r="BJ295" s="71">
        <v>11.984</v>
      </c>
      <c r="BK295" s="71">
        <v>0</v>
      </c>
      <c r="BL295" s="71">
        <v>0</v>
      </c>
      <c r="BM295" s="71">
        <v>0</v>
      </c>
      <c r="BN295" s="72"/>
      <c r="BO295" s="71">
        <v>0</v>
      </c>
      <c r="BP295" s="71">
        <v>0</v>
      </c>
      <c r="BQ295" s="71">
        <v>2</v>
      </c>
      <c r="BR295" s="71">
        <v>0</v>
      </c>
      <c r="BS295" s="71">
        <v>0</v>
      </c>
      <c r="BT295" s="71">
        <v>0</v>
      </c>
      <c r="BU295"/>
      <c r="BV295" s="70">
        <v>11.984</v>
      </c>
      <c r="BW295" s="70">
        <v>0</v>
      </c>
      <c r="BX295" s="70">
        <v>0</v>
      </c>
      <c r="BY295" s="70">
        <v>0</v>
      </c>
      <c r="BZ295" s="70">
        <v>0</v>
      </c>
      <c r="CA295" s="70">
        <v>0</v>
      </c>
      <c r="CB295" s="70">
        <v>0</v>
      </c>
      <c r="CC295" s="70">
        <v>0</v>
      </c>
      <c r="CD295" s="70">
        <v>0</v>
      </c>
    </row>
    <row r="296" spans="1:82">
      <c r="A296" s="70" t="s">
        <v>2100</v>
      </c>
      <c r="B296" s="70">
        <v>202</v>
      </c>
      <c r="C296" s="70">
        <v>15</v>
      </c>
      <c r="D296" s="70">
        <v>12</v>
      </c>
      <c r="E296" s="70">
        <v>2018</v>
      </c>
      <c r="F296" s="70" t="s">
        <v>183</v>
      </c>
      <c r="G296" s="70" t="s">
        <v>2085</v>
      </c>
      <c r="H296" s="70" t="s">
        <v>2086</v>
      </c>
      <c r="I296" s="148"/>
      <c r="J296" s="71">
        <v>63.889816207913704</v>
      </c>
      <c r="K296" s="71">
        <v>1.0745389701796522</v>
      </c>
      <c r="L296" s="71">
        <v>8.570280294327798</v>
      </c>
      <c r="M296" s="71">
        <v>5.8033622504395925</v>
      </c>
      <c r="N296" s="71">
        <v>10.19722329880698</v>
      </c>
      <c r="O296" s="71">
        <v>9.5940078884961117</v>
      </c>
      <c r="P296" s="71">
        <v>16.849095218618043</v>
      </c>
      <c r="Q296" s="71">
        <v>0.630259007132701</v>
      </c>
      <c r="R296" s="71">
        <v>0</v>
      </c>
      <c r="S296" s="71">
        <v>1.1695727497905983</v>
      </c>
      <c r="T296" s="72"/>
      <c r="U296" s="71">
        <v>1714320</v>
      </c>
      <c r="V296" s="71">
        <v>601</v>
      </c>
      <c r="W296" s="71">
        <v>130</v>
      </c>
      <c r="X296" s="71">
        <v>1845</v>
      </c>
      <c r="Y296" s="71">
        <v>4215</v>
      </c>
      <c r="Z296" s="71">
        <v>5846</v>
      </c>
      <c r="AA296" s="71">
        <v>3525</v>
      </c>
      <c r="AB296" s="71">
        <v>9944</v>
      </c>
      <c r="AC296" s="71">
        <v>0</v>
      </c>
      <c r="AD296" s="71">
        <v>1.1695727497905981</v>
      </c>
      <c r="AE296" s="72"/>
      <c r="AF296" s="71">
        <v>15174848.914292829</v>
      </c>
      <c r="AG296" s="71">
        <v>820648.40875980665</v>
      </c>
      <c r="AH296" s="71">
        <v>1797611.8473286999</v>
      </c>
      <c r="AI296" s="71">
        <v>11027399.395595331</v>
      </c>
      <c r="AJ296" s="71">
        <v>20905970.666334718</v>
      </c>
      <c r="AK296" s="71">
        <v>0</v>
      </c>
      <c r="AL296" s="71">
        <v>0</v>
      </c>
      <c r="AM296" s="71">
        <v>1368802.6449166359</v>
      </c>
      <c r="AN296" s="71">
        <v>0</v>
      </c>
      <c r="AO296" s="71">
        <v>0</v>
      </c>
      <c r="AP296" s="71">
        <v>51095281.877228022</v>
      </c>
      <c r="AQ296" s="72"/>
      <c r="AR296" s="71">
        <v>284</v>
      </c>
      <c r="AS296" s="71">
        <v>185</v>
      </c>
      <c r="AT296" s="71">
        <v>2</v>
      </c>
      <c r="AU296" s="71">
        <v>0</v>
      </c>
      <c r="AV296" s="71">
        <v>0</v>
      </c>
      <c r="AW296" s="71">
        <v>0</v>
      </c>
      <c r="AX296" s="71"/>
      <c r="AY296" s="72"/>
      <c r="AZ296" s="71">
        <v>1271.0000000000002</v>
      </c>
      <c r="BA296" s="71">
        <v>19067.2</v>
      </c>
      <c r="BB296" s="71">
        <v>40000</v>
      </c>
      <c r="BC296" s="71">
        <v>0</v>
      </c>
      <c r="BD296" s="71">
        <v>0</v>
      </c>
      <c r="BE296" s="71">
        <v>0</v>
      </c>
      <c r="BF296" s="71"/>
      <c r="BG296" s="72"/>
      <c r="BH296" s="71">
        <v>0</v>
      </c>
      <c r="BI296" s="71">
        <v>0</v>
      </c>
      <c r="BJ296" s="71">
        <v>10.689</v>
      </c>
      <c r="BK296" s="71">
        <v>0</v>
      </c>
      <c r="BL296" s="71">
        <v>0</v>
      </c>
      <c r="BM296" s="71">
        <v>0</v>
      </c>
      <c r="BN296" s="72"/>
      <c r="BO296" s="71">
        <v>0</v>
      </c>
      <c r="BP296" s="71">
        <v>0</v>
      </c>
      <c r="BQ296" s="71">
        <v>2</v>
      </c>
      <c r="BR296" s="71">
        <v>0</v>
      </c>
      <c r="BS296" s="71">
        <v>0</v>
      </c>
      <c r="BT296" s="71">
        <v>0</v>
      </c>
      <c r="BU296"/>
      <c r="BV296" s="70">
        <v>10.689</v>
      </c>
      <c r="BW296" s="70">
        <v>0</v>
      </c>
      <c r="BX296" s="70">
        <v>0</v>
      </c>
      <c r="BY296" s="70">
        <v>0</v>
      </c>
      <c r="BZ296" s="70">
        <v>0</v>
      </c>
      <c r="CA296" s="70">
        <v>0</v>
      </c>
      <c r="CB296" s="70">
        <v>0</v>
      </c>
      <c r="CC296" s="70">
        <v>0</v>
      </c>
      <c r="CD296" s="70">
        <v>0</v>
      </c>
    </row>
    <row r="297" spans="1:82">
      <c r="A297" s="70" t="s">
        <v>2101</v>
      </c>
      <c r="B297" s="70">
        <v>203</v>
      </c>
      <c r="C297" s="70">
        <v>16</v>
      </c>
      <c r="D297" s="70">
        <v>12</v>
      </c>
      <c r="E297" s="70">
        <v>2019</v>
      </c>
      <c r="F297" s="70" t="s">
        <v>158</v>
      </c>
      <c r="G297" s="70" t="s">
        <v>2085</v>
      </c>
      <c r="H297" s="70" t="s">
        <v>2086</v>
      </c>
      <c r="I297" s="148"/>
      <c r="J297" s="71">
        <v>82.665104933935851</v>
      </c>
      <c r="K297" s="71">
        <v>0.98453686950365971</v>
      </c>
      <c r="L297" s="71">
        <v>8.6501960308928787</v>
      </c>
      <c r="M297" s="71">
        <v>5.601294838079629</v>
      </c>
      <c r="N297" s="71">
        <v>10.058014228481774</v>
      </c>
      <c r="O297" s="71">
        <v>9.3057130718991861</v>
      </c>
      <c r="P297" s="71">
        <v>16.566808703508524</v>
      </c>
      <c r="Q297" s="71">
        <v>0.60309397560326194</v>
      </c>
      <c r="R297" s="71">
        <v>0</v>
      </c>
      <c r="S297" s="71">
        <v>0.74085075914148979</v>
      </c>
      <c r="T297" s="72"/>
      <c r="U297" s="71">
        <v>2007707</v>
      </c>
      <c r="V297" s="71">
        <v>601</v>
      </c>
      <c r="W297" s="71">
        <v>130</v>
      </c>
      <c r="X297" s="71">
        <v>1845</v>
      </c>
      <c r="Y297" s="71">
        <v>4186</v>
      </c>
      <c r="Z297" s="71">
        <v>5826</v>
      </c>
      <c r="AA297" s="71">
        <v>3440</v>
      </c>
      <c r="AB297" s="71">
        <v>9773</v>
      </c>
      <c r="AC297" s="71">
        <v>0</v>
      </c>
      <c r="AD297" s="71">
        <v>0.74085075914148979</v>
      </c>
      <c r="AE297" s="72"/>
      <c r="AF297" s="71">
        <v>18445181.426680289</v>
      </c>
      <c r="AG297" s="71">
        <v>796240.15793671727</v>
      </c>
      <c r="AH297" s="71">
        <v>1979101.9389039101</v>
      </c>
      <c r="AI297" s="71">
        <v>10820114.071868051</v>
      </c>
      <c r="AJ297" s="71">
        <v>19984146.066453651</v>
      </c>
      <c r="AK297" s="71">
        <v>0</v>
      </c>
      <c r="AL297" s="71">
        <v>0</v>
      </c>
      <c r="AM297" s="71">
        <v>1331009.0288953898</v>
      </c>
      <c r="AN297" s="71">
        <v>0</v>
      </c>
      <c r="AO297" s="71">
        <v>0</v>
      </c>
      <c r="AP297" s="71">
        <v>53355792.690738007</v>
      </c>
      <c r="AQ297" s="72"/>
      <c r="AR297" s="71">
        <v>300</v>
      </c>
      <c r="AS297" s="71">
        <v>198</v>
      </c>
      <c r="AT297" s="71">
        <v>2</v>
      </c>
      <c r="AU297" s="71">
        <v>0</v>
      </c>
      <c r="AV297" s="71">
        <v>0</v>
      </c>
      <c r="AW297" s="71">
        <v>0</v>
      </c>
      <c r="AX297" s="71"/>
      <c r="AY297" s="72"/>
      <c r="AZ297" s="71">
        <v>1372.3</v>
      </c>
      <c r="BA297" s="71">
        <v>19499.3</v>
      </c>
      <c r="BB297" s="71">
        <v>40000</v>
      </c>
      <c r="BC297" s="71">
        <v>0</v>
      </c>
      <c r="BD297" s="71">
        <v>0</v>
      </c>
      <c r="BE297" s="71">
        <v>0</v>
      </c>
      <c r="BF297" s="71"/>
      <c r="BG297" s="72"/>
      <c r="BH297" s="71">
        <v>0</v>
      </c>
      <c r="BI297" s="71">
        <v>0</v>
      </c>
      <c r="BJ297" s="71">
        <v>10.544</v>
      </c>
      <c r="BK297" s="71">
        <v>0</v>
      </c>
      <c r="BL297" s="71">
        <v>0</v>
      </c>
      <c r="BM297" s="71">
        <v>0</v>
      </c>
      <c r="BN297" s="72"/>
      <c r="BO297" s="71">
        <v>0</v>
      </c>
      <c r="BP297" s="71">
        <v>0</v>
      </c>
      <c r="BQ297" s="71">
        <v>2</v>
      </c>
      <c r="BR297" s="71">
        <v>0</v>
      </c>
      <c r="BS297" s="71">
        <v>0</v>
      </c>
      <c r="BT297" s="71">
        <v>0</v>
      </c>
      <c r="BU297"/>
      <c r="BV297" s="70">
        <v>10.544</v>
      </c>
      <c r="BW297" s="70">
        <v>0</v>
      </c>
      <c r="BX297" s="70">
        <v>0</v>
      </c>
      <c r="BY297" s="70">
        <v>0</v>
      </c>
      <c r="BZ297" s="70">
        <v>0</v>
      </c>
      <c r="CA297" s="70">
        <v>0</v>
      </c>
      <c r="CB297" s="70">
        <v>0</v>
      </c>
      <c r="CC297" s="70">
        <v>0</v>
      </c>
      <c r="CD297" s="70">
        <v>0</v>
      </c>
    </row>
    <row r="298" spans="1:82">
      <c r="A298" s="70" t="s">
        <v>2102</v>
      </c>
      <c r="B298" s="70">
        <v>204</v>
      </c>
      <c r="C298" s="70">
        <v>17</v>
      </c>
      <c r="D298" s="70">
        <v>12</v>
      </c>
      <c r="E298" s="70">
        <v>2020</v>
      </c>
      <c r="F298" s="70" t="s">
        <v>159</v>
      </c>
      <c r="G298" s="70" t="s">
        <v>2085</v>
      </c>
      <c r="H298" s="70" t="s">
        <v>2086</v>
      </c>
      <c r="I298" s="148"/>
      <c r="J298" s="71">
        <v>61.808006524756067</v>
      </c>
      <c r="K298" s="71">
        <v>1.069738965534494</v>
      </c>
      <c r="L298" s="71">
        <v>13.326205912140537</v>
      </c>
      <c r="M298" s="71">
        <v>5.210553154879709</v>
      </c>
      <c r="N298" s="71">
        <v>9.0528868147805301</v>
      </c>
      <c r="O298" s="71">
        <v>8.1405253869331844</v>
      </c>
      <c r="P298" s="71">
        <v>15.636341443054389</v>
      </c>
      <c r="Q298" s="71">
        <v>0.57050395960794897</v>
      </c>
      <c r="R298" s="71">
        <v>0</v>
      </c>
      <c r="S298" s="71">
        <v>0.98804445630234694</v>
      </c>
      <c r="T298" s="72"/>
      <c r="U298" s="71">
        <v>1890977</v>
      </c>
      <c r="V298" s="71">
        <v>539</v>
      </c>
      <c r="W298" s="71">
        <v>211</v>
      </c>
      <c r="X298" s="71">
        <v>1815</v>
      </c>
      <c r="Y298" s="71">
        <v>4229</v>
      </c>
      <c r="Z298" s="71">
        <v>5817</v>
      </c>
      <c r="AA298" s="71">
        <v>3451</v>
      </c>
      <c r="AB298" s="71">
        <v>9676</v>
      </c>
      <c r="AC298" s="71">
        <v>0</v>
      </c>
      <c r="AD298" s="71">
        <v>0.98804445630234694</v>
      </c>
      <c r="AE298" s="72"/>
      <c r="AF298" s="71">
        <v>17035076.747672919</v>
      </c>
      <c r="AG298" s="71">
        <v>789918.49496476585</v>
      </c>
      <c r="AH298" s="71">
        <v>3277581.2283716407</v>
      </c>
      <c r="AI298" s="71">
        <v>9807229.868149763</v>
      </c>
      <c r="AJ298" s="71">
        <v>17993459.279760059</v>
      </c>
      <c r="AK298" s="71"/>
      <c r="AL298" s="71"/>
      <c r="AM298" s="71">
        <v>1262825.5026021868</v>
      </c>
      <c r="AN298" s="71"/>
      <c r="AO298" s="71"/>
      <c r="AP298" s="71">
        <v>50166091.121521339</v>
      </c>
      <c r="AQ298" s="72"/>
      <c r="AR298" s="71">
        <v>309</v>
      </c>
      <c r="AS298" s="71">
        <v>205</v>
      </c>
      <c r="AT298" s="71">
        <v>2</v>
      </c>
      <c r="AU298" s="71">
        <v>0</v>
      </c>
      <c r="AV298" s="71">
        <v>0</v>
      </c>
      <c r="AW298" s="71">
        <v>0</v>
      </c>
      <c r="AX298" s="71"/>
      <c r="AY298" s="72"/>
      <c r="AZ298" s="71">
        <v>1424</v>
      </c>
      <c r="BA298" s="71">
        <v>20373.399999999991</v>
      </c>
      <c r="BB298" s="71">
        <v>40000</v>
      </c>
      <c r="BC298" s="71">
        <v>0</v>
      </c>
      <c r="BD298" s="71">
        <v>0</v>
      </c>
      <c r="BE298" s="71">
        <v>0</v>
      </c>
      <c r="BF298" s="71"/>
      <c r="BG298" s="72"/>
      <c r="BH298" s="71">
        <v>0</v>
      </c>
      <c r="BI298" s="71">
        <v>0</v>
      </c>
      <c r="BJ298" s="71">
        <v>10.494</v>
      </c>
      <c r="BK298" s="71">
        <v>0</v>
      </c>
      <c r="BL298" s="71">
        <v>0</v>
      </c>
      <c r="BM298" s="71">
        <v>0</v>
      </c>
      <c r="BN298" s="72"/>
      <c r="BO298" s="71">
        <v>0</v>
      </c>
      <c r="BP298" s="71">
        <v>0</v>
      </c>
      <c r="BQ298" s="71">
        <v>2</v>
      </c>
      <c r="BR298" s="71">
        <v>0</v>
      </c>
      <c r="BS298" s="71">
        <v>0</v>
      </c>
      <c r="BT298" s="71">
        <v>0</v>
      </c>
      <c r="BU298"/>
      <c r="BV298" s="70">
        <v>10.494</v>
      </c>
      <c r="BW298" s="70">
        <v>0</v>
      </c>
      <c r="BX298" s="70">
        <v>0</v>
      </c>
      <c r="BY298" s="70">
        <v>0</v>
      </c>
      <c r="BZ298" s="70">
        <v>0</v>
      </c>
      <c r="CA298" s="70">
        <v>0</v>
      </c>
      <c r="CB298" s="70">
        <v>0</v>
      </c>
      <c r="CC298" s="70">
        <v>0</v>
      </c>
      <c r="CD298" s="70">
        <v>0</v>
      </c>
    </row>
    <row r="299" spans="1:82">
      <c r="A299" s="70" t="s">
        <v>2103</v>
      </c>
      <c r="B299" s="70">
        <v>204</v>
      </c>
      <c r="C299" s="70">
        <v>18</v>
      </c>
      <c r="D299" s="70">
        <v>12</v>
      </c>
      <c r="E299" s="70">
        <v>2021</v>
      </c>
      <c r="F299" s="70" t="s">
        <v>160</v>
      </c>
      <c r="G299" s="70" t="s">
        <v>2085</v>
      </c>
      <c r="H299" s="70" t="s">
        <v>2086</v>
      </c>
      <c r="I299" s="148"/>
      <c r="J299" s="71">
        <v>59.759365956664745</v>
      </c>
      <c r="K299" s="71">
        <v>1.0981582105186769</v>
      </c>
      <c r="L299" s="71">
        <v>10.706862073291861</v>
      </c>
      <c r="M299" s="71">
        <v>5.0827542604592173</v>
      </c>
      <c r="N299" s="71">
        <v>8.9182688394324821</v>
      </c>
      <c r="O299" s="71">
        <v>7.8938599553743396</v>
      </c>
      <c r="P299" s="71">
        <v>16.133029578452227</v>
      </c>
      <c r="Q299" s="71">
        <v>0.55520300424221902</v>
      </c>
      <c r="R299" s="71">
        <v>0</v>
      </c>
      <c r="S299" s="71">
        <v>0.7290722049443914</v>
      </c>
      <c r="T299" s="72"/>
      <c r="U299" s="71">
        <v>1981263</v>
      </c>
      <c r="V299" s="71">
        <v>539</v>
      </c>
      <c r="W299" s="71">
        <v>211</v>
      </c>
      <c r="X299" s="71">
        <v>1815</v>
      </c>
      <c r="Y299" s="71">
        <v>4223</v>
      </c>
      <c r="Z299" s="71">
        <v>5808</v>
      </c>
      <c r="AA299" s="71">
        <v>3472</v>
      </c>
      <c r="AB299" s="71">
        <v>9509</v>
      </c>
      <c r="AC299" s="71">
        <v>0</v>
      </c>
      <c r="AD299" s="71">
        <v>0.7290722049443914</v>
      </c>
      <c r="AE299" s="72"/>
      <c r="AF299" s="71">
        <v>15700893.78888312</v>
      </c>
      <c r="AG299" s="71">
        <v>844254.81013231468</v>
      </c>
      <c r="AH299" s="71">
        <v>2546027.4871374541</v>
      </c>
      <c r="AI299" s="71">
        <v>11106298.248223146</v>
      </c>
      <c r="AJ299" s="71">
        <v>20406878.463678461</v>
      </c>
      <c r="AK299" s="71">
        <v>0</v>
      </c>
      <c r="AL299" s="71">
        <v>0</v>
      </c>
      <c r="AM299" s="71">
        <v>1248188.3091643979</v>
      </c>
      <c r="AN299" s="71">
        <v>0</v>
      </c>
      <c r="AO299" s="71">
        <v>0</v>
      </c>
      <c r="AP299" s="71">
        <v>51852541.107218899</v>
      </c>
      <c r="AQ299" s="72"/>
      <c r="AR299" s="71">
        <v>317</v>
      </c>
      <c r="AS299" s="71">
        <v>208</v>
      </c>
      <c r="AT299" s="71">
        <v>3</v>
      </c>
      <c r="AU299" s="71">
        <v>0</v>
      </c>
      <c r="AV299" s="71">
        <v>0</v>
      </c>
      <c r="AW299" s="71">
        <v>0</v>
      </c>
      <c r="AX299" s="71"/>
      <c r="AY299" s="72"/>
      <c r="AZ299" s="71">
        <v>1470.5</v>
      </c>
      <c r="BA299" s="71">
        <v>20460.299999999988</v>
      </c>
      <c r="BB299" s="71">
        <v>88300</v>
      </c>
      <c r="BC299" s="71">
        <v>0</v>
      </c>
      <c r="BD299" s="71">
        <v>0</v>
      </c>
      <c r="BE299" s="71">
        <v>0</v>
      </c>
      <c r="BF299" s="71"/>
      <c r="BG299" s="72"/>
      <c r="BH299" s="71">
        <v>0</v>
      </c>
      <c r="BI299" s="71">
        <v>0</v>
      </c>
      <c r="BJ299" s="71">
        <v>11.55</v>
      </c>
      <c r="BK299" s="71">
        <v>0</v>
      </c>
      <c r="BL299" s="71">
        <v>0</v>
      </c>
      <c r="BM299" s="71">
        <v>0</v>
      </c>
      <c r="BN299" s="72"/>
      <c r="BO299" s="71">
        <v>0</v>
      </c>
      <c r="BP299" s="71">
        <v>0</v>
      </c>
      <c r="BQ299" s="71">
        <v>2</v>
      </c>
      <c r="BR299" s="71">
        <v>0</v>
      </c>
      <c r="BS299" s="71">
        <v>0</v>
      </c>
      <c r="BT299" s="71">
        <v>0</v>
      </c>
      <c r="BU299"/>
      <c r="BV299" s="70">
        <v>11.55</v>
      </c>
      <c r="BW299" s="70">
        <v>0</v>
      </c>
      <c r="BX299" s="70">
        <v>0</v>
      </c>
      <c r="BY299" s="70">
        <v>0</v>
      </c>
      <c r="BZ299" s="70">
        <v>0</v>
      </c>
      <c r="CA299" s="70">
        <v>0</v>
      </c>
      <c r="CB299" s="70">
        <v>0</v>
      </c>
      <c r="CC299" s="70">
        <v>0</v>
      </c>
      <c r="CD299" s="70">
        <v>0</v>
      </c>
    </row>
    <row r="300" spans="1:82">
      <c r="A300" s="70" t="s">
        <v>2104</v>
      </c>
      <c r="B300" s="70">
        <v>204</v>
      </c>
      <c r="C300" s="70">
        <v>19</v>
      </c>
      <c r="D300" s="70">
        <v>12</v>
      </c>
      <c r="E300" s="70">
        <v>2022</v>
      </c>
      <c r="F300" s="70" t="s">
        <v>161</v>
      </c>
      <c r="G300" s="70" t="s">
        <v>2085</v>
      </c>
      <c r="H300" s="70" t="s">
        <v>2086</v>
      </c>
      <c r="I300" s="148"/>
      <c r="J300" s="71">
        <v>56.393236993177226</v>
      </c>
      <c r="K300" s="71">
        <v>1.0262023198786934</v>
      </c>
      <c r="L300" s="71">
        <v>9.6192827153642906</v>
      </c>
      <c r="M300" s="71">
        <v>5.7767504644404672</v>
      </c>
      <c r="N300" s="71">
        <v>11.468998814578976</v>
      </c>
      <c r="O300" s="71">
        <v>8.2368576116158554</v>
      </c>
      <c r="P300" s="71">
        <v>15.909091131365079</v>
      </c>
      <c r="Q300" s="71">
        <v>0.55102172586630871</v>
      </c>
      <c r="R300" s="71">
        <v>0</v>
      </c>
      <c r="S300" s="71">
        <v>0.61752120845220093</v>
      </c>
      <c r="T300" s="72"/>
      <c r="U300" s="71">
        <v>2229184</v>
      </c>
      <c r="V300" s="71">
        <v>539</v>
      </c>
      <c r="W300" s="71">
        <v>211</v>
      </c>
      <c r="X300" s="71">
        <v>1815</v>
      </c>
      <c r="Y300" s="71">
        <v>4228</v>
      </c>
      <c r="Z300" s="71">
        <v>5758</v>
      </c>
      <c r="AA300" s="71">
        <v>3476</v>
      </c>
      <c r="AB300" s="71">
        <v>9360</v>
      </c>
      <c r="AC300" s="71">
        <v>0</v>
      </c>
      <c r="AD300" s="71">
        <v>0.61752120845220093</v>
      </c>
      <c r="AE300" s="72"/>
      <c r="AF300" s="71">
        <v>17401529.229166809</v>
      </c>
      <c r="AG300" s="71">
        <v>825033.93752999115</v>
      </c>
      <c r="AH300" s="71">
        <v>2756324.3673920608</v>
      </c>
      <c r="AI300" s="71">
        <v>10774368.629413741</v>
      </c>
      <c r="AJ300" s="71">
        <v>23551050.859120816</v>
      </c>
      <c r="AK300" s="71">
        <v>0</v>
      </c>
      <c r="AL300" s="71">
        <v>0</v>
      </c>
      <c r="AM300" s="71">
        <v>1208631.4756506016</v>
      </c>
      <c r="AN300" s="71">
        <v>0</v>
      </c>
      <c r="AO300" s="71">
        <v>0</v>
      </c>
      <c r="AP300" s="71">
        <v>56516938.498274021</v>
      </c>
      <c r="AQ300" s="72"/>
      <c r="AR300" s="71">
        <v>340</v>
      </c>
      <c r="AS300" s="71">
        <v>212</v>
      </c>
      <c r="AT300" s="71">
        <v>3</v>
      </c>
      <c r="AU300" s="71">
        <v>0</v>
      </c>
      <c r="AV300" s="71">
        <v>0</v>
      </c>
      <c r="AW300" s="71">
        <v>0</v>
      </c>
      <c r="AX300" s="71"/>
      <c r="AY300" s="72"/>
      <c r="AZ300" s="71">
        <v>1626.0999999999995</v>
      </c>
      <c r="BA300" s="71">
        <v>20647.299999999992</v>
      </c>
      <c r="BB300" s="71">
        <v>88300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2105</v>
      </c>
      <c r="B301" s="70">
        <v>204</v>
      </c>
      <c r="C301" s="70">
        <v>20</v>
      </c>
      <c r="D301" s="70">
        <v>12</v>
      </c>
      <c r="E301" s="70">
        <v>2023</v>
      </c>
      <c r="F301" s="70" t="s">
        <v>1539</v>
      </c>
      <c r="G301" s="70" t="s">
        <v>2085</v>
      </c>
      <c r="H301" s="70" t="s">
        <v>2086</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352</v>
      </c>
      <c r="AS301" s="71">
        <v>213</v>
      </c>
      <c r="AT301" s="71">
        <v>3</v>
      </c>
      <c r="AU301" s="71">
        <v>0</v>
      </c>
      <c r="AV301" s="71">
        <v>0</v>
      </c>
      <c r="AW301" s="71">
        <v>0</v>
      </c>
      <c r="AX301" s="71"/>
      <c r="AY301" s="72"/>
      <c r="AZ301" s="71">
        <v>1706.0999999999995</v>
      </c>
      <c r="BA301" s="71">
        <v>20696.799999999992</v>
      </c>
      <c r="BB301" s="71">
        <v>88300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2106</v>
      </c>
      <c r="B302" s="70">
        <v>204</v>
      </c>
      <c r="C302" s="70">
        <v>21</v>
      </c>
      <c r="D302" s="70">
        <v>12</v>
      </c>
      <c r="E302" s="70">
        <v>2024</v>
      </c>
      <c r="F302" s="70" t="s">
        <v>1554</v>
      </c>
      <c r="G302" s="70" t="s">
        <v>2085</v>
      </c>
      <c r="H302" s="70" t="s">
        <v>2086</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2107</v>
      </c>
      <c r="B303" s="70">
        <v>35</v>
      </c>
      <c r="C303" s="70">
        <v>1</v>
      </c>
      <c r="D303" s="70">
        <v>3</v>
      </c>
      <c r="E303" s="70">
        <v>1990</v>
      </c>
      <c r="F303" s="70" t="s">
        <v>787</v>
      </c>
      <c r="G303" s="70" t="s">
        <v>2108</v>
      </c>
      <c r="H303" s="70" t="s">
        <v>2109</v>
      </c>
      <c r="I303" s="148"/>
      <c r="J303" s="71">
        <v>2.5669350884894389</v>
      </c>
      <c r="K303" s="71">
        <v>2.812000381049387</v>
      </c>
      <c r="L303" s="71">
        <v>1.053793951938937</v>
      </c>
      <c r="M303" s="71">
        <v>16.098087018795361</v>
      </c>
      <c r="N303" s="71">
        <v>10.2358302886865</v>
      </c>
      <c r="O303" s="71">
        <v>9.1901107056093636</v>
      </c>
      <c r="P303" s="71">
        <v>14.089142105787181</v>
      </c>
      <c r="Q303" s="71">
        <v>0.51463951029899502</v>
      </c>
      <c r="R303" s="71">
        <v>0</v>
      </c>
      <c r="S303" s="71">
        <v>0.46394095651588679</v>
      </c>
      <c r="T303" s="72"/>
      <c r="U303" s="71">
        <v>382158</v>
      </c>
      <c r="V303" s="71">
        <v>820</v>
      </c>
      <c r="W303" s="71">
        <v>15</v>
      </c>
      <c r="X303" s="71">
        <v>5540</v>
      </c>
      <c r="Y303" s="71">
        <v>2544</v>
      </c>
      <c r="Z303" s="71">
        <v>3780</v>
      </c>
      <c r="AA303" s="71">
        <v>3421</v>
      </c>
      <c r="AB303" s="71">
        <v>8356</v>
      </c>
      <c r="AC303" s="71">
        <v>0</v>
      </c>
      <c r="AD303" s="71">
        <v>0.46394095651588679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2110</v>
      </c>
      <c r="B304" s="70">
        <v>36</v>
      </c>
      <c r="C304" s="70">
        <v>2</v>
      </c>
      <c r="D304" s="70">
        <v>3</v>
      </c>
      <c r="E304" s="70">
        <v>2005</v>
      </c>
      <c r="F304" s="70" t="s">
        <v>789</v>
      </c>
      <c r="G304" s="70" t="s">
        <v>2108</v>
      </c>
      <c r="H304" s="70" t="s">
        <v>2109</v>
      </c>
      <c r="I304" s="148"/>
      <c r="J304" s="71">
        <v>1.1267420995203521</v>
      </c>
      <c r="K304" s="71">
        <v>1.77799324677099</v>
      </c>
      <c r="L304" s="71">
        <v>0.67305529766663597</v>
      </c>
      <c r="M304" s="71">
        <v>25.881888296549381</v>
      </c>
      <c r="N304" s="71">
        <v>18.99820775572929</v>
      </c>
      <c r="O304" s="71">
        <v>12.78242417064337</v>
      </c>
      <c r="P304" s="71">
        <v>15.397767661600779</v>
      </c>
      <c r="Q304" s="71">
        <v>0.55243954995085198</v>
      </c>
      <c r="R304" s="71">
        <v>0</v>
      </c>
      <c r="S304" s="71">
        <v>1.4939555331842891</v>
      </c>
      <c r="T304" s="72"/>
      <c r="U304" s="71">
        <v>203024</v>
      </c>
      <c r="V304" s="71">
        <v>683</v>
      </c>
      <c r="W304" s="71">
        <v>9</v>
      </c>
      <c r="X304" s="71">
        <v>4750</v>
      </c>
      <c r="Y304" s="71">
        <v>3550</v>
      </c>
      <c r="Z304" s="71">
        <v>6084</v>
      </c>
      <c r="AA304" s="71">
        <v>3062</v>
      </c>
      <c r="AB304" s="71">
        <v>9377</v>
      </c>
      <c r="AC304" s="71">
        <v>0</v>
      </c>
      <c r="AD304" s="71">
        <v>1.4939555331842891</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2111</v>
      </c>
      <c r="B305" s="70">
        <v>37</v>
      </c>
      <c r="C305" s="70">
        <v>3</v>
      </c>
      <c r="D305" s="70">
        <v>3</v>
      </c>
      <c r="E305" s="70">
        <v>2006</v>
      </c>
      <c r="F305" s="70" t="s">
        <v>790</v>
      </c>
      <c r="G305" s="70" t="s">
        <v>2108</v>
      </c>
      <c r="H305" s="70" t="s">
        <v>2109</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2112</v>
      </c>
      <c r="B306" s="70">
        <v>38</v>
      </c>
      <c r="C306" s="70">
        <v>4</v>
      </c>
      <c r="D306" s="70">
        <v>3</v>
      </c>
      <c r="E306" s="70">
        <v>2007</v>
      </c>
      <c r="F306" s="70" t="s">
        <v>791</v>
      </c>
      <c r="G306" s="70" t="s">
        <v>2108</v>
      </c>
      <c r="H306" s="70" t="s">
        <v>2109</v>
      </c>
      <c r="I306" s="148"/>
      <c r="J306" s="71">
        <v>1.0987224333456129</v>
      </c>
      <c r="K306" s="71">
        <v>1.335265777178883</v>
      </c>
      <c r="L306" s="71">
        <v>2.0264193953492651</v>
      </c>
      <c r="M306" s="71">
        <v>21.205865519040479</v>
      </c>
      <c r="N306" s="71">
        <v>16.79487060132589</v>
      </c>
      <c r="O306" s="71">
        <v>12.19302005670769</v>
      </c>
      <c r="P306" s="71">
        <v>15.25311971282831</v>
      </c>
      <c r="Q306" s="71">
        <v>0.57420166825115904</v>
      </c>
      <c r="R306" s="71">
        <v>0</v>
      </c>
      <c r="S306" s="71">
        <v>1.1696332094977151</v>
      </c>
      <c r="T306" s="72"/>
      <c r="U306" s="71">
        <v>202534</v>
      </c>
      <c r="V306" s="71">
        <v>499</v>
      </c>
      <c r="W306" s="71">
        <v>33</v>
      </c>
      <c r="X306" s="71">
        <v>4541</v>
      </c>
      <c r="Y306" s="71">
        <v>3575</v>
      </c>
      <c r="Z306" s="71">
        <v>6033</v>
      </c>
      <c r="AA306" s="71">
        <v>2987</v>
      </c>
      <c r="AB306" s="71">
        <v>9231</v>
      </c>
      <c r="AC306" s="71">
        <v>0</v>
      </c>
      <c r="AD306" s="71">
        <v>1.1696332094977151</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2113</v>
      </c>
      <c r="B307" s="70">
        <v>39</v>
      </c>
      <c r="C307" s="70">
        <v>5</v>
      </c>
      <c r="D307" s="70">
        <v>3</v>
      </c>
      <c r="E307" s="70">
        <v>2008</v>
      </c>
      <c r="F307" s="70" t="s">
        <v>792</v>
      </c>
      <c r="G307" s="70" t="s">
        <v>2108</v>
      </c>
      <c r="H307" s="70" t="s">
        <v>2109</v>
      </c>
      <c r="I307" s="148"/>
      <c r="J307" s="71">
        <v>1.1217145245808919</v>
      </c>
      <c r="K307" s="71">
        <v>0.98981335833059381</v>
      </c>
      <c r="L307" s="71">
        <v>1.8410490270735549</v>
      </c>
      <c r="M307" s="71">
        <v>22.940588379483991</v>
      </c>
      <c r="N307" s="71">
        <v>15.33227682565477</v>
      </c>
      <c r="O307" s="71">
        <v>11.86939363475191</v>
      </c>
      <c r="P307" s="71">
        <v>15.108219480230639</v>
      </c>
      <c r="Q307" s="71">
        <v>0.561972642682525</v>
      </c>
      <c r="R307" s="71">
        <v>0</v>
      </c>
      <c r="S307" s="71">
        <v>1.142325458212295</v>
      </c>
      <c r="T307" s="72"/>
      <c r="U307" s="71">
        <v>239942</v>
      </c>
      <c r="V307" s="71">
        <v>499</v>
      </c>
      <c r="W307" s="71">
        <v>33</v>
      </c>
      <c r="X307" s="71">
        <v>4541</v>
      </c>
      <c r="Y307" s="71">
        <v>3591</v>
      </c>
      <c r="Z307" s="71">
        <v>6079</v>
      </c>
      <c r="AA307" s="71">
        <v>2962</v>
      </c>
      <c r="AB307" s="71">
        <v>9183</v>
      </c>
      <c r="AC307" s="71">
        <v>0</v>
      </c>
      <c r="AD307" s="71">
        <v>1.142325458212295</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2114</v>
      </c>
      <c r="B308" s="70">
        <v>40</v>
      </c>
      <c r="C308" s="70">
        <v>6</v>
      </c>
      <c r="D308" s="70">
        <v>3</v>
      </c>
      <c r="E308" s="70">
        <v>2009</v>
      </c>
      <c r="F308" s="70" t="s">
        <v>176</v>
      </c>
      <c r="G308" s="70" t="s">
        <v>2108</v>
      </c>
      <c r="H308" s="70" t="s">
        <v>2109</v>
      </c>
      <c r="I308" s="148"/>
      <c r="J308" s="71">
        <v>1.287855121105822</v>
      </c>
      <c r="K308" s="71">
        <v>1.024736119839885</v>
      </c>
      <c r="L308" s="71">
        <v>2.2026666909035</v>
      </c>
      <c r="M308" s="71">
        <v>28.959780655344321</v>
      </c>
      <c r="N308" s="71">
        <v>15.575976928728959</v>
      </c>
      <c r="O308" s="71">
        <v>12.127999574029941</v>
      </c>
      <c r="P308" s="71">
        <v>14.497957171109841</v>
      </c>
      <c r="Q308" s="71">
        <v>0.532488071229134</v>
      </c>
      <c r="R308" s="71">
        <v>0</v>
      </c>
      <c r="S308" s="71">
        <v>0.96492137022300817</v>
      </c>
      <c r="T308" s="72"/>
      <c r="U308" s="71">
        <v>204643</v>
      </c>
      <c r="V308" s="71">
        <v>495</v>
      </c>
      <c r="W308" s="71">
        <v>55</v>
      </c>
      <c r="X308" s="71">
        <v>5845</v>
      </c>
      <c r="Y308" s="71">
        <v>3620</v>
      </c>
      <c r="Z308" s="71">
        <v>6131</v>
      </c>
      <c r="AA308" s="71">
        <v>2918</v>
      </c>
      <c r="AB308" s="71">
        <v>9134</v>
      </c>
      <c r="AC308" s="71">
        <v>0</v>
      </c>
      <c r="AD308" s="71">
        <v>0.96492137022300817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2115</v>
      </c>
      <c r="B309" s="70">
        <v>41</v>
      </c>
      <c r="C309" s="70">
        <v>7</v>
      </c>
      <c r="D309" s="70">
        <v>3</v>
      </c>
      <c r="E309" s="70">
        <v>2010</v>
      </c>
      <c r="F309" s="70" t="s">
        <v>177</v>
      </c>
      <c r="G309" s="70" t="s">
        <v>2108</v>
      </c>
      <c r="H309" s="70" t="s">
        <v>2109</v>
      </c>
      <c r="I309" s="148"/>
      <c r="J309" s="71">
        <v>1.2163964395959419</v>
      </c>
      <c r="K309" s="71">
        <v>1.0977882452175289</v>
      </c>
      <c r="L309" s="71">
        <v>2.24307290475585</v>
      </c>
      <c r="M309" s="71">
        <v>29.921167452044841</v>
      </c>
      <c r="N309" s="71">
        <v>16.567815854117221</v>
      </c>
      <c r="O309" s="71">
        <v>12.048275925610721</v>
      </c>
      <c r="P309" s="71">
        <v>14.68585264763823</v>
      </c>
      <c r="Q309" s="71">
        <v>0.55126187274761296</v>
      </c>
      <c r="R309" s="71">
        <v>0</v>
      </c>
      <c r="S309" s="71">
        <v>1.043554544599707</v>
      </c>
      <c r="T309" s="72"/>
      <c r="U309" s="71">
        <v>225712</v>
      </c>
      <c r="V309" s="71">
        <v>495</v>
      </c>
      <c r="W309" s="71">
        <v>55</v>
      </c>
      <c r="X309" s="71">
        <v>5845</v>
      </c>
      <c r="Y309" s="71">
        <v>3618</v>
      </c>
      <c r="Z309" s="71">
        <v>6119</v>
      </c>
      <c r="AA309" s="71">
        <v>2882</v>
      </c>
      <c r="AB309" s="71">
        <v>9061</v>
      </c>
      <c r="AC309" s="71">
        <v>0</v>
      </c>
      <c r="AD309" s="71">
        <v>1.043554544599707</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2116</v>
      </c>
      <c r="B310" s="70">
        <v>42</v>
      </c>
      <c r="C310" s="70">
        <v>8</v>
      </c>
      <c r="D310" s="70">
        <v>3</v>
      </c>
      <c r="E310" s="70">
        <v>2011</v>
      </c>
      <c r="F310" s="70" t="s">
        <v>178</v>
      </c>
      <c r="G310" s="70" t="s">
        <v>2108</v>
      </c>
      <c r="H310" s="70" t="s">
        <v>2109</v>
      </c>
      <c r="I310" s="148"/>
      <c r="J310" s="71">
        <v>1.2886365639506461</v>
      </c>
      <c r="K310" s="71">
        <v>1.377867018998354</v>
      </c>
      <c r="L310" s="71">
        <v>2.0014073659503899</v>
      </c>
      <c r="M310" s="71">
        <v>32.928605112078117</v>
      </c>
      <c r="N310" s="71">
        <v>15.584057515877181</v>
      </c>
      <c r="O310" s="71">
        <v>11.770894327494345</v>
      </c>
      <c r="P310" s="71">
        <v>14.152589131232519</v>
      </c>
      <c r="Q310" s="71">
        <v>0.63004948131312699</v>
      </c>
      <c r="R310" s="71">
        <v>0</v>
      </c>
      <c r="S310" s="71">
        <v>0.84091814070087623</v>
      </c>
      <c r="T310" s="72"/>
      <c r="U310" s="71">
        <v>226743</v>
      </c>
      <c r="V310" s="71">
        <v>495</v>
      </c>
      <c r="W310" s="71">
        <v>55</v>
      </c>
      <c r="X310" s="71">
        <v>5845</v>
      </c>
      <c r="Y310" s="71">
        <v>3624</v>
      </c>
      <c r="Z310" s="71">
        <v>6108</v>
      </c>
      <c r="AA310" s="71">
        <v>2860</v>
      </c>
      <c r="AB310" s="71">
        <v>8978</v>
      </c>
      <c r="AC310" s="71">
        <v>0</v>
      </c>
      <c r="AD310" s="71">
        <v>0.84091814070087623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2117</v>
      </c>
      <c r="B311" s="70">
        <v>43</v>
      </c>
      <c r="C311" s="70">
        <v>9</v>
      </c>
      <c r="D311" s="70">
        <v>3</v>
      </c>
      <c r="E311" s="70">
        <v>2012</v>
      </c>
      <c r="F311" s="70" t="s">
        <v>179</v>
      </c>
      <c r="G311" s="1064" t="s">
        <v>2108</v>
      </c>
      <c r="H311" s="70" t="s">
        <v>2109</v>
      </c>
      <c r="I311" s="148"/>
      <c r="J311" s="71">
        <v>1.43707101538074</v>
      </c>
      <c r="K311" s="71">
        <v>1.243699309241282</v>
      </c>
      <c r="L311" s="71">
        <v>2.0349564759474248</v>
      </c>
      <c r="M311" s="71">
        <v>29.645914795824691</v>
      </c>
      <c r="N311" s="71">
        <v>15.731978379764289</v>
      </c>
      <c r="O311" s="71">
        <v>11.863727725764575</v>
      </c>
      <c r="P311" s="71">
        <v>13.939490239293715</v>
      </c>
      <c r="Q311" s="71">
        <v>0.69338059521126805</v>
      </c>
      <c r="R311" s="71">
        <v>0</v>
      </c>
      <c r="S311" s="71">
        <v>0.79149635163542442</v>
      </c>
      <c r="T311" s="72"/>
      <c r="U311" s="71">
        <v>259456</v>
      </c>
      <c r="V311" s="71">
        <v>495</v>
      </c>
      <c r="W311" s="71">
        <v>55</v>
      </c>
      <c r="X311" s="71">
        <v>5845</v>
      </c>
      <c r="Y311" s="71">
        <v>3777</v>
      </c>
      <c r="Z311" s="71">
        <v>6205</v>
      </c>
      <c r="AA311" s="71">
        <v>2801</v>
      </c>
      <c r="AB311" s="71">
        <v>9094</v>
      </c>
      <c r="AC311" s="71">
        <v>0</v>
      </c>
      <c r="AD311" s="71">
        <v>0.79149635163542442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2118</v>
      </c>
      <c r="B312" s="70">
        <v>44</v>
      </c>
      <c r="C312" s="70">
        <v>10</v>
      </c>
      <c r="D312" s="70">
        <v>3</v>
      </c>
      <c r="E312" s="70">
        <v>2013</v>
      </c>
      <c r="F312" s="70" t="s">
        <v>180</v>
      </c>
      <c r="G312" s="1064" t="s">
        <v>2108</v>
      </c>
      <c r="H312" s="70" t="s">
        <v>2109</v>
      </c>
      <c r="I312" s="148"/>
      <c r="J312" s="71">
        <v>1.4123284562762921</v>
      </c>
      <c r="K312" s="71">
        <v>1.023048573228488</v>
      </c>
      <c r="L312" s="71">
        <v>2.0686071673696369</v>
      </c>
      <c r="M312" s="71">
        <v>28.579215570660111</v>
      </c>
      <c r="N312" s="71">
        <v>17.563992044324749</v>
      </c>
      <c r="O312" s="71">
        <v>11.517734800289608</v>
      </c>
      <c r="P312" s="71">
        <v>14.007000431364075</v>
      </c>
      <c r="Q312" s="71">
        <v>0.71336683060516903</v>
      </c>
      <c r="R312" s="71">
        <v>0</v>
      </c>
      <c r="S312" s="71">
        <v>0.96173515682324917</v>
      </c>
      <c r="T312" s="72"/>
      <c r="U312" s="71">
        <v>253214</v>
      </c>
      <c r="V312" s="71">
        <v>495</v>
      </c>
      <c r="W312" s="71">
        <v>55</v>
      </c>
      <c r="X312" s="71">
        <v>5845</v>
      </c>
      <c r="Y312" s="71">
        <v>3940</v>
      </c>
      <c r="Z312" s="71">
        <v>6293</v>
      </c>
      <c r="AA312" s="71">
        <v>2804</v>
      </c>
      <c r="AB312" s="71">
        <v>9222</v>
      </c>
      <c r="AC312" s="71">
        <v>0</v>
      </c>
      <c r="AD312" s="71">
        <v>0.96173515682324917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2119</v>
      </c>
      <c r="B313" s="70">
        <v>45</v>
      </c>
      <c r="C313" s="70">
        <v>11</v>
      </c>
      <c r="D313" s="70">
        <v>3</v>
      </c>
      <c r="E313" s="70">
        <v>2014</v>
      </c>
      <c r="F313" s="70" t="s">
        <v>181</v>
      </c>
      <c r="G313" s="70" t="s">
        <v>2108</v>
      </c>
      <c r="H313" s="70" t="s">
        <v>2109</v>
      </c>
      <c r="I313" s="148"/>
      <c r="J313" s="71">
        <v>1.277280618158432</v>
      </c>
      <c r="K313" s="71">
        <v>1.029056118070991</v>
      </c>
      <c r="L313" s="71">
        <v>1.8147550348506341</v>
      </c>
      <c r="M313" s="71">
        <v>25.95429479450917</v>
      </c>
      <c r="N313" s="71">
        <v>17.81489580210636</v>
      </c>
      <c r="O313" s="71">
        <v>10.965250411560524</v>
      </c>
      <c r="P313" s="71">
        <v>13.999465415392724</v>
      </c>
      <c r="Q313" s="71">
        <v>0.68599154915471605</v>
      </c>
      <c r="R313" s="71">
        <v>0</v>
      </c>
      <c r="S313" s="71">
        <v>0.68699403771035217</v>
      </c>
      <c r="T313" s="72"/>
      <c r="U313" s="71">
        <v>250679</v>
      </c>
      <c r="V313" s="71">
        <v>424</v>
      </c>
      <c r="W313" s="71">
        <v>67</v>
      </c>
      <c r="X313" s="71">
        <v>5332</v>
      </c>
      <c r="Y313" s="71">
        <v>4031</v>
      </c>
      <c r="Z313" s="71">
        <v>6310</v>
      </c>
      <c r="AA313" s="71">
        <v>2788</v>
      </c>
      <c r="AB313" s="71">
        <v>9243</v>
      </c>
      <c r="AC313" s="71">
        <v>0</v>
      </c>
      <c r="AD313" s="71">
        <v>0.68699403771035217</v>
      </c>
      <c r="AE313" s="72"/>
      <c r="AF313" s="71"/>
      <c r="AG313" s="71"/>
      <c r="AH313" s="71"/>
      <c r="AI313" s="71"/>
      <c r="AJ313" s="71"/>
      <c r="AK313" s="71"/>
      <c r="AL313" s="71"/>
      <c r="AM313" s="71"/>
      <c r="AN313" s="71"/>
      <c r="AO313" s="71"/>
      <c r="AP313" s="71"/>
      <c r="AQ313" s="72"/>
      <c r="AR313" s="71">
        <v>28</v>
      </c>
      <c r="AS313" s="71">
        <v>1</v>
      </c>
      <c r="AT313" s="71">
        <v>0</v>
      </c>
      <c r="AU313" s="71">
        <v>0</v>
      </c>
      <c r="AV313" s="71">
        <v>0</v>
      </c>
      <c r="AW313" s="71">
        <v>0</v>
      </c>
      <c r="AX313" s="71"/>
      <c r="AY313" s="72"/>
      <c r="AZ313" s="71">
        <v>124.6</v>
      </c>
      <c r="BA313" s="71">
        <v>10.199999999999999</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2120</v>
      </c>
      <c r="B314" s="70">
        <v>46</v>
      </c>
      <c r="C314" s="70">
        <v>12</v>
      </c>
      <c r="D314" s="70">
        <v>3</v>
      </c>
      <c r="E314" s="70">
        <v>2015</v>
      </c>
      <c r="F314" s="70" t="s">
        <v>182</v>
      </c>
      <c r="G314" s="70" t="s">
        <v>2108</v>
      </c>
      <c r="H314" s="70" t="s">
        <v>2109</v>
      </c>
      <c r="I314" s="148"/>
      <c r="J314" s="71">
        <v>1.102062316104828</v>
      </c>
      <c r="K314" s="71">
        <v>0.95763818314194982</v>
      </c>
      <c r="L314" s="71">
        <v>1.9578458591790271</v>
      </c>
      <c r="M314" s="71">
        <v>27.668551010920069</v>
      </c>
      <c r="N314" s="71">
        <v>15.814450509661841</v>
      </c>
      <c r="O314" s="71">
        <v>11.019077429563806</v>
      </c>
      <c r="P314" s="71">
        <v>13.970323441530235</v>
      </c>
      <c r="Q314" s="71">
        <v>0.67742649447199799</v>
      </c>
      <c r="R314" s="71">
        <v>0</v>
      </c>
      <c r="S314" s="71">
        <v>0.97694243019327442</v>
      </c>
      <c r="T314" s="72"/>
      <c r="U314" s="71">
        <v>233473</v>
      </c>
      <c r="V314" s="71">
        <v>424</v>
      </c>
      <c r="W314" s="71">
        <v>67</v>
      </c>
      <c r="X314" s="71">
        <v>5332</v>
      </c>
      <c r="Y314" s="71">
        <v>4175</v>
      </c>
      <c r="Z314" s="71">
        <v>6402</v>
      </c>
      <c r="AA314" s="71">
        <v>2780</v>
      </c>
      <c r="AB314" s="71">
        <v>9324</v>
      </c>
      <c r="AC314" s="71">
        <v>0</v>
      </c>
      <c r="AD314" s="71">
        <v>0.97694243019327442</v>
      </c>
      <c r="AE314" s="72"/>
      <c r="AF314" s="71">
        <v>1585722.342398545</v>
      </c>
      <c r="AG314" s="71">
        <v>736250.77747706417</v>
      </c>
      <c r="AH314" s="71">
        <v>411722.64304553223</v>
      </c>
      <c r="AI314" s="71">
        <v>34626152.587520711</v>
      </c>
      <c r="AJ314" s="71">
        <v>20524166.46578877</v>
      </c>
      <c r="AK314" s="71">
        <v>0</v>
      </c>
      <c r="AL314" s="71">
        <v>0</v>
      </c>
      <c r="AM314" s="71">
        <v>1277815.087291057</v>
      </c>
      <c r="AN314" s="71">
        <v>0</v>
      </c>
      <c r="AO314" s="71">
        <v>0</v>
      </c>
      <c r="AP314" s="71">
        <v>59161829.903521679</v>
      </c>
      <c r="AQ314" s="72"/>
      <c r="AR314" s="71">
        <v>28</v>
      </c>
      <c r="AS314" s="71">
        <v>1</v>
      </c>
      <c r="AT314" s="71">
        <v>0</v>
      </c>
      <c r="AU314" s="71">
        <v>1</v>
      </c>
      <c r="AV314" s="71">
        <v>0</v>
      </c>
      <c r="AW314" s="71">
        <v>0</v>
      </c>
      <c r="AX314" s="71"/>
      <c r="AY314" s="72"/>
      <c r="AZ314" s="71">
        <v>124.6</v>
      </c>
      <c r="BA314" s="71">
        <v>10.199999999999999</v>
      </c>
      <c r="BB314" s="71">
        <v>0</v>
      </c>
      <c r="BC314" s="71">
        <v>180.2</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2121</v>
      </c>
      <c r="B315" s="70">
        <v>47</v>
      </c>
      <c r="C315" s="70">
        <v>13</v>
      </c>
      <c r="D315" s="70">
        <v>3</v>
      </c>
      <c r="E315" s="70">
        <v>2016</v>
      </c>
      <c r="F315" s="70" t="s">
        <v>155</v>
      </c>
      <c r="G315" s="70" t="s">
        <v>2108</v>
      </c>
      <c r="H315" s="70" t="s">
        <v>2109</v>
      </c>
      <c r="I315" s="148"/>
      <c r="J315" s="71">
        <v>1.0865430414314579</v>
      </c>
      <c r="K315" s="71">
        <v>0.96339280263119553</v>
      </c>
      <c r="L315" s="71">
        <v>1.8815438703292546</v>
      </c>
      <c r="M315" s="71">
        <v>22.366879270155987</v>
      </c>
      <c r="N315" s="71">
        <v>16.905328535748758</v>
      </c>
      <c r="O315" s="71">
        <v>11.116507141910052</v>
      </c>
      <c r="P315" s="71">
        <v>14.372099480951604</v>
      </c>
      <c r="Q315" s="71">
        <v>0.65186298503970375</v>
      </c>
      <c r="R315" s="71">
        <v>0</v>
      </c>
      <c r="S315" s="71">
        <v>0.77821397367108258</v>
      </c>
      <c r="T315" s="72"/>
      <c r="U315" s="71">
        <v>228434</v>
      </c>
      <c r="V315" s="71">
        <v>424</v>
      </c>
      <c r="W315" s="71">
        <v>67</v>
      </c>
      <c r="X315" s="71">
        <v>5332</v>
      </c>
      <c r="Y315" s="71">
        <v>4192</v>
      </c>
      <c r="Z315" s="71">
        <v>6538</v>
      </c>
      <c r="AA315" s="71">
        <v>2958</v>
      </c>
      <c r="AB315" s="71">
        <v>9229</v>
      </c>
      <c r="AC315" s="71">
        <v>0</v>
      </c>
      <c r="AD315" s="71">
        <v>0.77821397367108258</v>
      </c>
      <c r="AE315" s="72"/>
      <c r="AF315" s="71">
        <v>1596037.644164928</v>
      </c>
      <c r="AG315" s="71">
        <v>711919.95390544739</v>
      </c>
      <c r="AH315" s="71">
        <v>307280.36540990451</v>
      </c>
      <c r="AI315" s="71">
        <v>33685539.777162723</v>
      </c>
      <c r="AJ315" s="71">
        <v>20581985.11035154</v>
      </c>
      <c r="AK315" s="71">
        <v>0</v>
      </c>
      <c r="AL315" s="71">
        <v>0</v>
      </c>
      <c r="AM315" s="71">
        <v>1265778.357987141</v>
      </c>
      <c r="AN315" s="71">
        <v>0</v>
      </c>
      <c r="AO315" s="71">
        <v>0</v>
      </c>
      <c r="AP315" s="71">
        <v>58148541.208981685</v>
      </c>
      <c r="AQ315" s="72"/>
      <c r="AR315" s="71">
        <v>29</v>
      </c>
      <c r="AS315" s="71">
        <v>1</v>
      </c>
      <c r="AT315" s="71">
        <v>0</v>
      </c>
      <c r="AU315" s="71">
        <v>1</v>
      </c>
      <c r="AV315" s="71">
        <v>0</v>
      </c>
      <c r="AW315" s="71">
        <v>0</v>
      </c>
      <c r="AX315" s="71"/>
      <c r="AY315" s="72"/>
      <c r="AZ315" s="71">
        <v>130.30000000000001</v>
      </c>
      <c r="BA315" s="71">
        <v>10.199999999999999</v>
      </c>
      <c r="BB315" s="71">
        <v>0</v>
      </c>
      <c r="BC315" s="71">
        <v>180.2</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2122</v>
      </c>
      <c r="B316" s="70">
        <v>48</v>
      </c>
      <c r="C316" s="70">
        <v>14</v>
      </c>
      <c r="D316" s="70">
        <v>3</v>
      </c>
      <c r="E316" s="70">
        <v>2017</v>
      </c>
      <c r="F316" s="70" t="s">
        <v>156</v>
      </c>
      <c r="G316" s="70" t="s">
        <v>2108</v>
      </c>
      <c r="H316" s="70" t="s">
        <v>2109</v>
      </c>
      <c r="I316" s="148"/>
      <c r="J316" s="71">
        <v>0.94354647083202026</v>
      </c>
      <c r="K316" s="71">
        <v>0.95007678574311627</v>
      </c>
      <c r="L316" s="71">
        <v>1.8502817064885222</v>
      </c>
      <c r="M316" s="71">
        <v>21.248483271975136</v>
      </c>
      <c r="N316" s="71">
        <v>18.023680068574745</v>
      </c>
      <c r="O316" s="71">
        <v>11.01204939477091</v>
      </c>
      <c r="P316" s="71">
        <v>14.363132405146157</v>
      </c>
      <c r="Q316" s="71">
        <v>0.63139055749578898</v>
      </c>
      <c r="R316" s="71">
        <v>0</v>
      </c>
      <c r="S316" s="71">
        <v>0.71966203217383873</v>
      </c>
      <c r="T316" s="72"/>
      <c r="U316" s="71">
        <v>210595</v>
      </c>
      <c r="V316" s="71">
        <v>424</v>
      </c>
      <c r="W316" s="71">
        <v>67</v>
      </c>
      <c r="X316" s="71">
        <v>5332</v>
      </c>
      <c r="Y316" s="71">
        <v>4338</v>
      </c>
      <c r="Z316" s="71">
        <v>6584</v>
      </c>
      <c r="AA316" s="71">
        <v>2975</v>
      </c>
      <c r="AB316" s="71">
        <v>9244</v>
      </c>
      <c r="AC316" s="71">
        <v>0</v>
      </c>
      <c r="AD316" s="71">
        <v>0.71966203217383873</v>
      </c>
      <c r="AE316" s="72"/>
      <c r="AF316" s="71">
        <v>1404879.0084866041</v>
      </c>
      <c r="AG316" s="71">
        <v>710011.30299093307</v>
      </c>
      <c r="AH316" s="71">
        <v>396297.25565477897</v>
      </c>
      <c r="AI316" s="71">
        <v>33365045.716835309</v>
      </c>
      <c r="AJ316" s="71">
        <v>21237616.58859136</v>
      </c>
      <c r="AK316" s="71">
        <v>0</v>
      </c>
      <c r="AL316" s="71">
        <v>0</v>
      </c>
      <c r="AM316" s="71">
        <v>1269819.458829666</v>
      </c>
      <c r="AN316" s="71">
        <v>0</v>
      </c>
      <c r="AO316" s="71">
        <v>0</v>
      </c>
      <c r="AP316" s="71">
        <v>58383669.331388645</v>
      </c>
      <c r="AQ316" s="72"/>
      <c r="AR316" s="71">
        <v>29</v>
      </c>
      <c r="AS316" s="71">
        <v>1</v>
      </c>
      <c r="AT316" s="71">
        <v>0</v>
      </c>
      <c r="AU316" s="71">
        <v>1</v>
      </c>
      <c r="AV316" s="71">
        <v>0</v>
      </c>
      <c r="AW316" s="71">
        <v>0</v>
      </c>
      <c r="AX316" s="71"/>
      <c r="AY316" s="72"/>
      <c r="AZ316" s="71">
        <v>130.30000000000001</v>
      </c>
      <c r="BA316" s="71">
        <v>10.199999999999999</v>
      </c>
      <c r="BB316" s="71">
        <v>0</v>
      </c>
      <c r="BC316" s="71">
        <v>180.2</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2123</v>
      </c>
      <c r="B317" s="70">
        <v>49</v>
      </c>
      <c r="C317" s="70">
        <v>15</v>
      </c>
      <c r="D317" s="70">
        <v>3</v>
      </c>
      <c r="E317" s="70">
        <v>2018</v>
      </c>
      <c r="F317" s="70" t="s">
        <v>183</v>
      </c>
      <c r="G317" s="70" t="s">
        <v>2108</v>
      </c>
      <c r="H317" s="70" t="s">
        <v>2109</v>
      </c>
      <c r="I317" s="148"/>
      <c r="J317" s="71">
        <v>0.89679966044001935</v>
      </c>
      <c r="K317" s="71">
        <v>0.8915108002766724</v>
      </c>
      <c r="L317" s="71">
        <v>1.6587764955091073</v>
      </c>
      <c r="M317" s="71">
        <v>20.679398469092483</v>
      </c>
      <c r="N317" s="71">
        <v>18.668878273804555</v>
      </c>
      <c r="O317" s="71">
        <v>10.93644689855253</v>
      </c>
      <c r="P317" s="71">
        <v>14.153239983639157</v>
      </c>
      <c r="Q317" s="71">
        <v>0.59875873294274196</v>
      </c>
      <c r="R317" s="71">
        <v>0</v>
      </c>
      <c r="S317" s="71">
        <v>1.2247064190357151</v>
      </c>
      <c r="T317" s="72"/>
      <c r="U317" s="71">
        <v>215191</v>
      </c>
      <c r="V317" s="71">
        <v>424</v>
      </c>
      <c r="W317" s="71">
        <v>67</v>
      </c>
      <c r="X317" s="71">
        <v>5332</v>
      </c>
      <c r="Y317" s="71">
        <v>4636</v>
      </c>
      <c r="Z317" s="71">
        <v>6664</v>
      </c>
      <c r="AA317" s="71">
        <v>2961</v>
      </c>
      <c r="AB317" s="71">
        <v>9447</v>
      </c>
      <c r="AC317" s="71">
        <v>0</v>
      </c>
      <c r="AD317" s="71">
        <v>1.2247064190357151</v>
      </c>
      <c r="AE317" s="72"/>
      <c r="AF317" s="71">
        <v>1372624.1698727759</v>
      </c>
      <c r="AG317" s="71">
        <v>630698.76580406539</v>
      </c>
      <c r="AH317" s="71">
        <v>374471.95545247098</v>
      </c>
      <c r="AI317" s="71">
        <v>31869629.408206239</v>
      </c>
      <c r="AJ317" s="71">
        <v>21782178.757022571</v>
      </c>
      <c r="AK317" s="71">
        <v>0</v>
      </c>
      <c r="AL317" s="71">
        <v>0</v>
      </c>
      <c r="AM317" s="71">
        <v>1300390.0428929471</v>
      </c>
      <c r="AN317" s="71">
        <v>0</v>
      </c>
      <c r="AO317" s="71">
        <v>0</v>
      </c>
      <c r="AP317" s="71">
        <v>57329993.099251077</v>
      </c>
      <c r="AQ317" s="72"/>
      <c r="AR317" s="71">
        <v>30</v>
      </c>
      <c r="AS317" s="71">
        <v>1</v>
      </c>
      <c r="AT317" s="71">
        <v>0</v>
      </c>
      <c r="AU317" s="71">
        <v>1</v>
      </c>
      <c r="AV317" s="71">
        <v>0</v>
      </c>
      <c r="AW317" s="71">
        <v>0</v>
      </c>
      <c r="AX317" s="71"/>
      <c r="AY317" s="72"/>
      <c r="AZ317" s="71">
        <v>133.19999999999999</v>
      </c>
      <c r="BA317" s="71">
        <v>10</v>
      </c>
      <c r="BB317" s="71">
        <v>0</v>
      </c>
      <c r="BC317" s="71">
        <v>180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2124</v>
      </c>
      <c r="B318" s="70">
        <v>50</v>
      </c>
      <c r="C318" s="70">
        <v>16</v>
      </c>
      <c r="D318" s="70">
        <v>3</v>
      </c>
      <c r="E318" s="70">
        <v>2019</v>
      </c>
      <c r="F318" s="70" t="s">
        <v>158</v>
      </c>
      <c r="G318" s="70" t="s">
        <v>2108</v>
      </c>
      <c r="H318" s="70" t="s">
        <v>2109</v>
      </c>
      <c r="I318" s="148"/>
      <c r="J318" s="71">
        <v>0.90475394206883675</v>
      </c>
      <c r="K318" s="71">
        <v>0.80924106191157918</v>
      </c>
      <c r="L318" s="71">
        <v>1.6678056040012619</v>
      </c>
      <c r="M318" s="71">
        <v>19.802722558098903</v>
      </c>
      <c r="N318" s="71">
        <v>17.059811914339175</v>
      </c>
      <c r="O318" s="71">
        <v>10.775204322525216</v>
      </c>
      <c r="P318" s="71">
        <v>13.725408373546308</v>
      </c>
      <c r="Q318" s="71">
        <v>0.58525972215505295</v>
      </c>
      <c r="R318" s="71">
        <v>0</v>
      </c>
      <c r="S318" s="71">
        <v>1.17968974547357</v>
      </c>
      <c r="T318" s="72"/>
      <c r="U318" s="71">
        <v>220066</v>
      </c>
      <c r="V318" s="71">
        <v>424</v>
      </c>
      <c r="W318" s="71">
        <v>67</v>
      </c>
      <c r="X318" s="71">
        <v>5332</v>
      </c>
      <c r="Y318" s="71">
        <v>4773</v>
      </c>
      <c r="Z318" s="71">
        <v>6746</v>
      </c>
      <c r="AA318" s="71">
        <v>2850</v>
      </c>
      <c r="AB318" s="71">
        <v>9484</v>
      </c>
      <c r="AC318" s="71">
        <v>0</v>
      </c>
      <c r="AD318" s="71">
        <v>1.17968974547357</v>
      </c>
      <c r="AE318" s="72"/>
      <c r="AF318" s="71">
        <v>1469617.1877351729</v>
      </c>
      <c r="AG318" s="71">
        <v>610683.47325889021</v>
      </c>
      <c r="AH318" s="71">
        <v>395536.87238617602</v>
      </c>
      <c r="AI318" s="71">
        <v>32658390.67391561</v>
      </c>
      <c r="AJ318" s="71">
        <v>21787366.804766182</v>
      </c>
      <c r="AK318" s="71">
        <v>0</v>
      </c>
      <c r="AL318" s="71">
        <v>0</v>
      </c>
      <c r="AM318" s="71">
        <v>1291649.404486225</v>
      </c>
      <c r="AN318" s="71">
        <v>0</v>
      </c>
      <c r="AO318" s="71">
        <v>0</v>
      </c>
      <c r="AP318" s="71">
        <v>58213244.416548252</v>
      </c>
      <c r="AQ318" s="72"/>
      <c r="AR318" s="71">
        <v>31</v>
      </c>
      <c r="AS318" s="71">
        <v>2</v>
      </c>
      <c r="AT318" s="71">
        <v>0</v>
      </c>
      <c r="AU318" s="71">
        <v>1</v>
      </c>
      <c r="AV318" s="71">
        <v>0</v>
      </c>
      <c r="AW318" s="71">
        <v>0</v>
      </c>
      <c r="AX318" s="71"/>
      <c r="AY318" s="72"/>
      <c r="AZ318" s="71">
        <v>139.30000000000001</v>
      </c>
      <c r="BA318" s="71">
        <v>21.2</v>
      </c>
      <c r="BB318" s="71">
        <v>0</v>
      </c>
      <c r="BC318" s="71">
        <v>180.2</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2125</v>
      </c>
      <c r="B319" s="70">
        <v>51</v>
      </c>
      <c r="C319" s="70">
        <v>17</v>
      </c>
      <c r="D319" s="70">
        <v>3</v>
      </c>
      <c r="E319" s="70">
        <v>2020</v>
      </c>
      <c r="F319" s="70" t="s">
        <v>159</v>
      </c>
      <c r="G319" s="70" t="s">
        <v>2108</v>
      </c>
      <c r="H319" s="70" t="s">
        <v>2109</v>
      </c>
      <c r="I319" s="148"/>
      <c r="J319" s="71">
        <v>1.1103413969618789</v>
      </c>
      <c r="K319" s="71">
        <v>0.66315589720966106</v>
      </c>
      <c r="L319" s="71">
        <v>1.556812809143755</v>
      </c>
      <c r="M319" s="71">
        <v>16.12453308333826</v>
      </c>
      <c r="N319" s="71">
        <v>13.812805397340959</v>
      </c>
      <c r="O319" s="71">
        <v>9.2768682808973839</v>
      </c>
      <c r="P319" s="71">
        <v>12.9630753023989</v>
      </c>
      <c r="Q319" s="71">
        <v>0.51030506101765105</v>
      </c>
      <c r="R319" s="71">
        <v>0</v>
      </c>
      <c r="S319" s="71">
        <v>1.0633445025300501</v>
      </c>
      <c r="T319" s="72"/>
      <c r="U319" s="71">
        <v>274773</v>
      </c>
      <c r="V319" s="71">
        <v>304</v>
      </c>
      <c r="W319" s="71">
        <v>70</v>
      </c>
      <c r="X319" s="71">
        <v>4824</v>
      </c>
      <c r="Y319" s="71">
        <v>3942</v>
      </c>
      <c r="Z319" s="71">
        <v>6629</v>
      </c>
      <c r="AA319" s="71">
        <v>2861</v>
      </c>
      <c r="AB319" s="71">
        <v>8655</v>
      </c>
      <c r="AC319" s="71">
        <v>0</v>
      </c>
      <c r="AD319" s="71">
        <v>1.0633445025300501</v>
      </c>
      <c r="AE319" s="72"/>
      <c r="AF319" s="71">
        <v>1852405.758311444</v>
      </c>
      <c r="AG319" s="71">
        <v>478188.0831367622</v>
      </c>
      <c r="AH319" s="71">
        <v>400586.77480803925</v>
      </c>
      <c r="AI319" s="71">
        <v>27874371.217212461</v>
      </c>
      <c r="AJ319" s="71">
        <v>18006151.123217739</v>
      </c>
      <c r="AK319" s="71"/>
      <c r="AL319" s="71"/>
      <c r="AM319" s="71">
        <v>1129573.6590555939</v>
      </c>
      <c r="AN319" s="71"/>
      <c r="AO319" s="71"/>
      <c r="AP319" s="71">
        <v>49741276.615742035</v>
      </c>
      <c r="AQ319" s="72"/>
      <c r="AR319" s="71">
        <v>32</v>
      </c>
      <c r="AS319" s="71">
        <v>17</v>
      </c>
      <c r="AT319" s="71">
        <v>0</v>
      </c>
      <c r="AU319" s="71">
        <v>1</v>
      </c>
      <c r="AV319" s="71">
        <v>0</v>
      </c>
      <c r="AW319" s="71">
        <v>0</v>
      </c>
      <c r="AX319" s="71"/>
      <c r="AY319" s="72"/>
      <c r="AZ319" s="71">
        <v>144.80000000000001</v>
      </c>
      <c r="BA319" s="71">
        <v>763.7</v>
      </c>
      <c r="BB319" s="71">
        <v>0</v>
      </c>
      <c r="BC319" s="71">
        <v>180.2</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2126</v>
      </c>
      <c r="B320" s="70">
        <v>51</v>
      </c>
      <c r="C320" s="70">
        <v>18</v>
      </c>
      <c r="D320" s="70">
        <v>3</v>
      </c>
      <c r="E320" s="70">
        <v>2021</v>
      </c>
      <c r="F320" s="70" t="s">
        <v>160</v>
      </c>
      <c r="G320" s="70" t="s">
        <v>2108</v>
      </c>
      <c r="H320" s="70" t="s">
        <v>2109</v>
      </c>
      <c r="I320" s="148"/>
      <c r="J320" s="71">
        <v>1.0039748677606897</v>
      </c>
      <c r="K320" s="71">
        <v>0.71111120130022532</v>
      </c>
      <c r="L320" s="71">
        <v>2.0424154360244047</v>
      </c>
      <c r="M320" s="71">
        <v>18.239271060022098</v>
      </c>
      <c r="N320" s="71">
        <v>15.278720032315352</v>
      </c>
      <c r="O320" s="71">
        <v>8.8819515854633782</v>
      </c>
      <c r="P320" s="71">
        <v>13.261424659246158</v>
      </c>
      <c r="Q320" s="71">
        <v>0.497049445274373</v>
      </c>
      <c r="R320" s="71">
        <v>0</v>
      </c>
      <c r="S320" s="71">
        <v>1.127357308482456</v>
      </c>
      <c r="T320" s="72"/>
      <c r="U320" s="71">
        <v>262787</v>
      </c>
      <c r="V320" s="71">
        <v>304</v>
      </c>
      <c r="W320" s="71">
        <v>70</v>
      </c>
      <c r="X320" s="71">
        <v>4824</v>
      </c>
      <c r="Y320" s="71">
        <v>3994</v>
      </c>
      <c r="Z320" s="71">
        <v>6535</v>
      </c>
      <c r="AA320" s="71">
        <v>2854</v>
      </c>
      <c r="AB320" s="71">
        <v>8513</v>
      </c>
      <c r="AC320" s="71">
        <v>0</v>
      </c>
      <c r="AD320" s="71">
        <v>1.127357308482456</v>
      </c>
      <c r="AE320" s="72"/>
      <c r="AF320" s="71">
        <v>1585723.0233013213</v>
      </c>
      <c r="AG320" s="71">
        <v>492434.78751402174</v>
      </c>
      <c r="AH320" s="71">
        <v>479847.63318044262</v>
      </c>
      <c r="AI320" s="71">
        <v>29831064.538881905</v>
      </c>
      <c r="AJ320" s="71">
        <v>19350257.596664742</v>
      </c>
      <c r="AK320" s="71">
        <v>0</v>
      </c>
      <c r="AL320" s="71">
        <v>0</v>
      </c>
      <c r="AM320" s="71">
        <v>1117449.4769078263</v>
      </c>
      <c r="AN320" s="71">
        <v>0</v>
      </c>
      <c r="AO320" s="71">
        <v>0</v>
      </c>
      <c r="AP320" s="71">
        <v>52856777.056450255</v>
      </c>
      <c r="AQ320" s="72"/>
      <c r="AR320" s="71">
        <v>34</v>
      </c>
      <c r="AS320" s="71">
        <v>17</v>
      </c>
      <c r="AT320" s="71">
        <v>0</v>
      </c>
      <c r="AU320" s="71">
        <v>2</v>
      </c>
      <c r="AV320" s="71">
        <v>0</v>
      </c>
      <c r="AW320" s="71">
        <v>0</v>
      </c>
      <c r="AX320" s="71"/>
      <c r="AY320" s="72"/>
      <c r="AZ320" s="71">
        <v>158.6</v>
      </c>
      <c r="BA320" s="71">
        <v>763.7</v>
      </c>
      <c r="BB320" s="71">
        <v>0</v>
      </c>
      <c r="BC320" s="71">
        <v>2632.7</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2127</v>
      </c>
      <c r="B321" s="70">
        <v>51</v>
      </c>
      <c r="C321" s="70">
        <v>19</v>
      </c>
      <c r="D321" s="70">
        <v>3</v>
      </c>
      <c r="E321" s="70">
        <v>2022</v>
      </c>
      <c r="F321" s="70" t="s">
        <v>161</v>
      </c>
      <c r="G321" s="70" t="s">
        <v>2108</v>
      </c>
      <c r="H321" s="70" t="s">
        <v>2109</v>
      </c>
      <c r="I321" s="148"/>
      <c r="J321" s="71">
        <v>0.93165539139164355</v>
      </c>
      <c r="K321" s="71">
        <v>0.64066024084461892</v>
      </c>
      <c r="L321" s="71">
        <v>1.3087147669138981</v>
      </c>
      <c r="M321" s="71">
        <v>18.012290875875909</v>
      </c>
      <c r="N321" s="71">
        <v>16.272828676238621</v>
      </c>
      <c r="O321" s="71">
        <v>9.2968630805646839</v>
      </c>
      <c r="P321" s="71">
        <v>13.25452471704064</v>
      </c>
      <c r="Q321" s="71">
        <v>0.51699495689721398</v>
      </c>
      <c r="R321" s="71">
        <v>0</v>
      </c>
      <c r="S321" s="71">
        <v>1.205877044497268</v>
      </c>
      <c r="T321" s="72"/>
      <c r="U321" s="71">
        <v>270603</v>
      </c>
      <c r="V321" s="71">
        <v>304</v>
      </c>
      <c r="W321" s="71">
        <v>70</v>
      </c>
      <c r="X321" s="71">
        <v>4824</v>
      </c>
      <c r="Y321" s="71">
        <v>4350</v>
      </c>
      <c r="Z321" s="71">
        <v>6499</v>
      </c>
      <c r="AA321" s="71">
        <v>2896</v>
      </c>
      <c r="AB321" s="71">
        <v>8782</v>
      </c>
      <c r="AC321" s="71">
        <v>0</v>
      </c>
      <c r="AD321" s="71">
        <v>1.205877044497268</v>
      </c>
      <c r="AE321" s="72"/>
      <c r="AF321" s="71">
        <v>1450307.256419844</v>
      </c>
      <c r="AG321" s="71">
        <v>478247.12510899594</v>
      </c>
      <c r="AH321" s="71">
        <v>374621.21478215337</v>
      </c>
      <c r="AI321" s="71">
        <v>29625516.417935707</v>
      </c>
      <c r="AJ321" s="71">
        <v>20895841.961153407</v>
      </c>
      <c r="AK321" s="71">
        <v>0</v>
      </c>
      <c r="AL321" s="71">
        <v>0</v>
      </c>
      <c r="AM321" s="71">
        <v>1133995.8994832889</v>
      </c>
      <c r="AN321" s="71">
        <v>0</v>
      </c>
      <c r="AO321" s="71">
        <v>0</v>
      </c>
      <c r="AP321" s="71">
        <v>53958529.874883391</v>
      </c>
      <c r="AQ321" s="72"/>
      <c r="AR321" s="71">
        <v>35</v>
      </c>
      <c r="AS321" s="71">
        <v>17</v>
      </c>
      <c r="AT321" s="71">
        <v>0</v>
      </c>
      <c r="AU321" s="71">
        <v>2</v>
      </c>
      <c r="AV321" s="71">
        <v>0</v>
      </c>
      <c r="AW321" s="71">
        <v>0</v>
      </c>
      <c r="AX321" s="71"/>
      <c r="AY321" s="72"/>
      <c r="AZ321" s="71">
        <v>164.1</v>
      </c>
      <c r="BA321" s="71">
        <v>763.7</v>
      </c>
      <c r="BB321" s="71">
        <v>0</v>
      </c>
      <c r="BC321" s="71">
        <v>2632.7</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2128</v>
      </c>
      <c r="B322" s="70">
        <v>51</v>
      </c>
      <c r="C322" s="70">
        <v>20</v>
      </c>
      <c r="D322" s="70">
        <v>3</v>
      </c>
      <c r="E322" s="70">
        <v>2023</v>
      </c>
      <c r="F322" s="70" t="s">
        <v>1539</v>
      </c>
      <c r="G322" s="70" t="s">
        <v>2108</v>
      </c>
      <c r="H322" s="70" t="s">
        <v>2109</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35</v>
      </c>
      <c r="AS322" s="71">
        <v>17</v>
      </c>
      <c r="AT322" s="71">
        <v>0</v>
      </c>
      <c r="AU322" s="71">
        <v>3</v>
      </c>
      <c r="AV322" s="71">
        <v>0</v>
      </c>
      <c r="AW322" s="71">
        <v>0</v>
      </c>
      <c r="AX322" s="71"/>
      <c r="AY322" s="72"/>
      <c r="AZ322" s="71">
        <v>164.1</v>
      </c>
      <c r="BA322" s="71">
        <v>763.7</v>
      </c>
      <c r="BB322" s="71">
        <v>0</v>
      </c>
      <c r="BC322" s="71">
        <v>9774.9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2129</v>
      </c>
      <c r="B323" s="70">
        <v>51</v>
      </c>
      <c r="C323" s="70">
        <v>21</v>
      </c>
      <c r="D323" s="70">
        <v>3</v>
      </c>
      <c r="E323" s="70">
        <v>2024</v>
      </c>
      <c r="F323" s="70" t="s">
        <v>1554</v>
      </c>
      <c r="G323" s="70" t="s">
        <v>2108</v>
      </c>
      <c r="H323" s="70" t="s">
        <v>2109</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2130</v>
      </c>
      <c r="B324" s="70">
        <v>86</v>
      </c>
      <c r="C324" s="70">
        <v>1</v>
      </c>
      <c r="D324" s="70">
        <v>6</v>
      </c>
      <c r="E324" s="70">
        <v>1990</v>
      </c>
      <c r="F324" s="70" t="s">
        <v>787</v>
      </c>
      <c r="G324" s="70" t="s">
        <v>2131</v>
      </c>
      <c r="H324" s="70" t="s">
        <v>2132</v>
      </c>
      <c r="I324" s="148"/>
      <c r="J324" s="71">
        <v>4.5594864102555652</v>
      </c>
      <c r="K324" s="71">
        <v>0.83446066788081974</v>
      </c>
      <c r="L324" s="71">
        <v>2.221277170682574</v>
      </c>
      <c r="M324" s="71">
        <v>4.6162616609057281</v>
      </c>
      <c r="N324" s="71">
        <v>6.5560603400942794</v>
      </c>
      <c r="O324" s="71">
        <v>10.19907788625166</v>
      </c>
      <c r="P324" s="71">
        <v>15.472933905712489</v>
      </c>
      <c r="Q324" s="71">
        <v>0.66824302139110803</v>
      </c>
      <c r="R324" s="71">
        <v>0</v>
      </c>
      <c r="S324" s="71">
        <v>1.1519118131445401</v>
      </c>
      <c r="T324" s="72"/>
      <c r="U324" s="71">
        <v>665929</v>
      </c>
      <c r="V324" s="71">
        <v>407</v>
      </c>
      <c r="W324" s="71">
        <v>28</v>
      </c>
      <c r="X324" s="71">
        <v>2079</v>
      </c>
      <c r="Y324" s="71">
        <v>2655</v>
      </c>
      <c r="Z324" s="71">
        <v>4195</v>
      </c>
      <c r="AA324" s="71">
        <v>3757</v>
      </c>
      <c r="AB324" s="71">
        <v>10850</v>
      </c>
      <c r="AC324" s="71">
        <v>0</v>
      </c>
      <c r="AD324" s="71">
        <v>1.1519118131445401</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2133</v>
      </c>
      <c r="B325" s="70">
        <v>87</v>
      </c>
      <c r="C325" s="70">
        <v>2</v>
      </c>
      <c r="D325" s="70">
        <v>6</v>
      </c>
      <c r="E325" s="70">
        <v>2005</v>
      </c>
      <c r="F325" s="70" t="s">
        <v>789</v>
      </c>
      <c r="G325" s="70" t="s">
        <v>2131</v>
      </c>
      <c r="H325" s="70" t="s">
        <v>2132</v>
      </c>
      <c r="I325" s="148"/>
      <c r="J325" s="71">
        <v>10.158632444586621</v>
      </c>
      <c r="K325" s="71">
        <v>0.52179185243599058</v>
      </c>
      <c r="L325" s="71">
        <v>2.703215396308372</v>
      </c>
      <c r="M325" s="71">
        <v>9.5292970203469611</v>
      </c>
      <c r="N325" s="71">
        <v>12.45220142827714</v>
      </c>
      <c r="O325" s="71">
        <v>16.73438667310559</v>
      </c>
      <c r="P325" s="71">
        <v>21.46233585229005</v>
      </c>
      <c r="Q325" s="71">
        <v>0.78821464634663996</v>
      </c>
      <c r="R325" s="71">
        <v>0</v>
      </c>
      <c r="S325" s="71">
        <v>0</v>
      </c>
      <c r="T325" s="72"/>
      <c r="U325" s="71">
        <v>1069300</v>
      </c>
      <c r="V325" s="71">
        <v>287</v>
      </c>
      <c r="W325" s="71">
        <v>30</v>
      </c>
      <c r="X325" s="71">
        <v>2267</v>
      </c>
      <c r="Y325" s="71">
        <v>4529</v>
      </c>
      <c r="Z325" s="71">
        <v>7965</v>
      </c>
      <c r="AA325" s="71">
        <v>4268</v>
      </c>
      <c r="AB325" s="71">
        <v>13379</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2134</v>
      </c>
      <c r="B326" s="70">
        <v>88</v>
      </c>
      <c r="C326" s="70">
        <v>3</v>
      </c>
      <c r="D326" s="70">
        <v>6</v>
      </c>
      <c r="E326" s="70">
        <v>2006</v>
      </c>
      <c r="F326" s="70" t="s">
        <v>790</v>
      </c>
      <c r="G326" s="70" t="s">
        <v>2131</v>
      </c>
      <c r="H326" s="70" t="s">
        <v>2132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2135</v>
      </c>
      <c r="B327" s="70">
        <v>89</v>
      </c>
      <c r="C327" s="70">
        <v>4</v>
      </c>
      <c r="D327" s="70">
        <v>6</v>
      </c>
      <c r="E327" s="70">
        <v>2007</v>
      </c>
      <c r="F327" s="70" t="s">
        <v>791</v>
      </c>
      <c r="G327" s="70" t="s">
        <v>2131</v>
      </c>
      <c r="H327" s="70" t="s">
        <v>2132</v>
      </c>
      <c r="I327" s="148"/>
      <c r="J327" s="71">
        <v>8.9844111200456318</v>
      </c>
      <c r="K327" s="71">
        <v>0.52102121078466379</v>
      </c>
      <c r="L327" s="71">
        <v>2.766855232325685</v>
      </c>
      <c r="M327" s="71">
        <v>10.219000497881741</v>
      </c>
      <c r="N327" s="71">
        <v>13.13138636718287</v>
      </c>
      <c r="O327" s="71">
        <v>15.954201943916869</v>
      </c>
      <c r="P327" s="71">
        <v>22.32051766480501</v>
      </c>
      <c r="Q327" s="71">
        <v>0.80180473445536105</v>
      </c>
      <c r="R327" s="71">
        <v>0</v>
      </c>
      <c r="S327" s="71">
        <v>0</v>
      </c>
      <c r="T327" s="72"/>
      <c r="U327" s="71">
        <v>1066190</v>
      </c>
      <c r="V327" s="71">
        <v>279</v>
      </c>
      <c r="W327" s="71">
        <v>31</v>
      </c>
      <c r="X327" s="71">
        <v>2809</v>
      </c>
      <c r="Y327" s="71">
        <v>4598</v>
      </c>
      <c r="Z327" s="71">
        <v>7894</v>
      </c>
      <c r="AA327" s="71">
        <v>4371</v>
      </c>
      <c r="AB327" s="71">
        <v>12890</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2136</v>
      </c>
      <c r="B328" s="70">
        <v>90</v>
      </c>
      <c r="C328" s="70">
        <v>5</v>
      </c>
      <c r="D328" s="70">
        <v>6</v>
      </c>
      <c r="E328" s="70">
        <v>2008</v>
      </c>
      <c r="F328" s="70" t="s">
        <v>792</v>
      </c>
      <c r="G328" s="70" t="s">
        <v>2131</v>
      </c>
      <c r="H328" s="70" t="s">
        <v>2132</v>
      </c>
      <c r="I328" s="148"/>
      <c r="J328" s="71">
        <v>8.1764850016940667</v>
      </c>
      <c r="K328" s="71">
        <v>0.39089565779129748</v>
      </c>
      <c r="L328" s="71">
        <v>2.450962099483212</v>
      </c>
      <c r="M328" s="71">
        <v>10.726197744860929</v>
      </c>
      <c r="N328" s="71">
        <v>12.61508234286711</v>
      </c>
      <c r="O328" s="71">
        <v>15.360506616975361</v>
      </c>
      <c r="P328" s="71">
        <v>20.09158559508052</v>
      </c>
      <c r="Q328" s="71">
        <v>0.77108301184796002</v>
      </c>
      <c r="R328" s="71">
        <v>0</v>
      </c>
      <c r="S328" s="71">
        <v>0.1082677522101973</v>
      </c>
      <c r="T328" s="72"/>
      <c r="U328" s="71">
        <v>1030356</v>
      </c>
      <c r="V328" s="71">
        <v>279</v>
      </c>
      <c r="W328" s="71">
        <v>31</v>
      </c>
      <c r="X328" s="71">
        <v>2809</v>
      </c>
      <c r="Y328" s="71">
        <v>4600</v>
      </c>
      <c r="Z328" s="71">
        <v>7867</v>
      </c>
      <c r="AA328" s="71">
        <v>3939</v>
      </c>
      <c r="AB328" s="71">
        <v>12600</v>
      </c>
      <c r="AC328" s="71">
        <v>0</v>
      </c>
      <c r="AD328" s="71">
        <v>0.1082677522101973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2137</v>
      </c>
      <c r="B329" s="70">
        <v>91</v>
      </c>
      <c r="C329" s="70">
        <v>6</v>
      </c>
      <c r="D329" s="70">
        <v>6</v>
      </c>
      <c r="E329" s="70">
        <v>2009</v>
      </c>
      <c r="F329" s="70" t="s">
        <v>176</v>
      </c>
      <c r="G329" s="1064" t="s">
        <v>2131</v>
      </c>
      <c r="H329" s="70" t="s">
        <v>2132</v>
      </c>
      <c r="I329" s="148"/>
      <c r="J329" s="71">
        <v>7.1942004596804949</v>
      </c>
      <c r="K329" s="71">
        <v>0.30238836628799731</v>
      </c>
      <c r="L329" s="71">
        <v>4.3607967076384364</v>
      </c>
      <c r="M329" s="71">
        <v>9.0547844597744049</v>
      </c>
      <c r="N329" s="71">
        <v>10.377513650477541</v>
      </c>
      <c r="O329" s="71">
        <v>15.30292035633593</v>
      </c>
      <c r="P329" s="71">
        <v>18.134867606083251</v>
      </c>
      <c r="Q329" s="71">
        <v>0.72312043305519802</v>
      </c>
      <c r="R329" s="71">
        <v>0</v>
      </c>
      <c r="S329" s="71">
        <v>0.98282951093799231</v>
      </c>
      <c r="T329" s="72"/>
      <c r="U329" s="71">
        <v>942338</v>
      </c>
      <c r="V329" s="71">
        <v>261</v>
      </c>
      <c r="W329" s="71">
        <v>93</v>
      </c>
      <c r="X329" s="71">
        <v>2952</v>
      </c>
      <c r="Y329" s="71">
        <v>4652</v>
      </c>
      <c r="Z329" s="71">
        <v>7736</v>
      </c>
      <c r="AA329" s="71">
        <v>3650</v>
      </c>
      <c r="AB329" s="71">
        <v>12404</v>
      </c>
      <c r="AC329" s="71">
        <v>0</v>
      </c>
      <c r="AD329" s="71">
        <v>0.98282951093799231</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2138</v>
      </c>
      <c r="B330" s="70">
        <v>92</v>
      </c>
      <c r="C330" s="70">
        <v>7</v>
      </c>
      <c r="D330" s="70">
        <v>6</v>
      </c>
      <c r="E330" s="70">
        <v>2010</v>
      </c>
      <c r="F330" s="70" t="s">
        <v>177</v>
      </c>
      <c r="G330" s="1064" t="s">
        <v>2131</v>
      </c>
      <c r="H330" s="70" t="s">
        <v>2132</v>
      </c>
      <c r="I330" s="148"/>
      <c r="J330" s="71">
        <v>6.346838953284994</v>
      </c>
      <c r="K330" s="71">
        <v>0.32949446725317177</v>
      </c>
      <c r="L330" s="71">
        <v>4.136594448651703</v>
      </c>
      <c r="M330" s="71">
        <v>9.7743856762946795</v>
      </c>
      <c r="N330" s="71">
        <v>12.08040293565433</v>
      </c>
      <c r="O330" s="71">
        <v>14.98207738486223</v>
      </c>
      <c r="P330" s="71">
        <v>18.094886450993531</v>
      </c>
      <c r="Q330" s="71">
        <v>0.73809833795100299</v>
      </c>
      <c r="R330" s="71">
        <v>0</v>
      </c>
      <c r="S330" s="71">
        <v>1.2799374660669891</v>
      </c>
      <c r="T330" s="72"/>
      <c r="U330" s="71">
        <v>838176</v>
      </c>
      <c r="V330" s="71">
        <v>261</v>
      </c>
      <c r="W330" s="71">
        <v>93</v>
      </c>
      <c r="X330" s="71">
        <v>2952</v>
      </c>
      <c r="Y330" s="71">
        <v>4689</v>
      </c>
      <c r="Z330" s="71">
        <v>7609</v>
      </c>
      <c r="AA330" s="71">
        <v>3551</v>
      </c>
      <c r="AB330" s="71">
        <v>12132</v>
      </c>
      <c r="AC330" s="71">
        <v>0</v>
      </c>
      <c r="AD330" s="71">
        <v>1.2799374660669891</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2.31</v>
      </c>
      <c r="BK330" s="71">
        <v>0</v>
      </c>
      <c r="BL330" s="71">
        <v>0</v>
      </c>
      <c r="BM330" s="71">
        <v>0</v>
      </c>
      <c r="BN330" s="72"/>
      <c r="BO330" s="71">
        <v>0</v>
      </c>
      <c r="BP330" s="71">
        <v>0</v>
      </c>
      <c r="BQ330" s="71">
        <v>1</v>
      </c>
      <c r="BR330" s="71">
        <v>0</v>
      </c>
      <c r="BS330" s="71">
        <v>0</v>
      </c>
      <c r="BT330" s="71">
        <v>0</v>
      </c>
      <c r="BU330"/>
      <c r="BV330" s="70">
        <v>2.31</v>
      </c>
      <c r="BW330" s="70">
        <v>0</v>
      </c>
      <c r="BX330" s="70">
        <v>0</v>
      </c>
      <c r="BY330" s="70">
        <v>0</v>
      </c>
      <c r="BZ330" s="70">
        <v>0</v>
      </c>
      <c r="CA330" s="70">
        <v>0</v>
      </c>
      <c r="CB330" s="70">
        <v>0</v>
      </c>
      <c r="CC330" s="70">
        <v>0</v>
      </c>
      <c r="CD330" s="70">
        <v>0</v>
      </c>
    </row>
    <row r="331" spans="1:82">
      <c r="A331" s="70" t="s">
        <v>2139</v>
      </c>
      <c r="B331" s="70">
        <v>93</v>
      </c>
      <c r="C331" s="70">
        <v>8</v>
      </c>
      <c r="D331" s="70">
        <v>6</v>
      </c>
      <c r="E331" s="70">
        <v>2011</v>
      </c>
      <c r="F331" s="70" t="s">
        <v>178</v>
      </c>
      <c r="G331" s="70" t="s">
        <v>2131</v>
      </c>
      <c r="H331" s="70" t="s">
        <v>2132</v>
      </c>
      <c r="I331" s="148"/>
      <c r="J331" s="71">
        <v>7.9000281348460302</v>
      </c>
      <c r="K331" s="71">
        <v>0.52437665107177778</v>
      </c>
      <c r="L331" s="71">
        <v>3.6393604611615609</v>
      </c>
      <c r="M331" s="71">
        <v>12.46580014504918</v>
      </c>
      <c r="N331" s="71">
        <v>14.797789521963569</v>
      </c>
      <c r="O331" s="71">
        <v>14.607625900852508</v>
      </c>
      <c r="P331" s="71">
        <v>17.289911337246998</v>
      </c>
      <c r="Q331" s="71">
        <v>0.83489626633796798</v>
      </c>
      <c r="R331" s="71">
        <v>0</v>
      </c>
      <c r="S331" s="71">
        <v>2.6800092443983301</v>
      </c>
      <c r="T331" s="72"/>
      <c r="U331" s="71">
        <v>944442</v>
      </c>
      <c r="V331" s="71">
        <v>261</v>
      </c>
      <c r="W331" s="71">
        <v>93</v>
      </c>
      <c r="X331" s="71">
        <v>2952</v>
      </c>
      <c r="Y331" s="71">
        <v>4683</v>
      </c>
      <c r="Z331" s="71">
        <v>7580</v>
      </c>
      <c r="AA331" s="71">
        <v>3494</v>
      </c>
      <c r="AB331" s="71">
        <v>11897</v>
      </c>
      <c r="AC331" s="71">
        <v>0</v>
      </c>
      <c r="AD331" s="71">
        <v>2.6800092443983301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2.7130000000000001</v>
      </c>
      <c r="BK331" s="71">
        <v>0</v>
      </c>
      <c r="BL331" s="71">
        <v>0</v>
      </c>
      <c r="BM331" s="71">
        <v>0</v>
      </c>
      <c r="BN331" s="72"/>
      <c r="BO331" s="71">
        <v>0</v>
      </c>
      <c r="BP331" s="71">
        <v>0</v>
      </c>
      <c r="BQ331" s="71">
        <v>1</v>
      </c>
      <c r="BR331" s="71">
        <v>0</v>
      </c>
      <c r="BS331" s="71">
        <v>0</v>
      </c>
      <c r="BT331" s="71">
        <v>0</v>
      </c>
      <c r="BU331"/>
      <c r="BV331" s="70">
        <v>2.7130000000000001</v>
      </c>
      <c r="BW331" s="70">
        <v>0</v>
      </c>
      <c r="BX331" s="70">
        <v>0</v>
      </c>
      <c r="BY331" s="70">
        <v>0</v>
      </c>
      <c r="BZ331" s="70">
        <v>0</v>
      </c>
      <c r="CA331" s="70">
        <v>0</v>
      </c>
      <c r="CB331" s="70">
        <v>0</v>
      </c>
      <c r="CC331" s="70">
        <v>0</v>
      </c>
      <c r="CD331" s="70">
        <v>0</v>
      </c>
    </row>
    <row r="332" spans="1:82">
      <c r="A332" s="70" t="s">
        <v>2140</v>
      </c>
      <c r="B332" s="70">
        <v>94</v>
      </c>
      <c r="C332" s="70">
        <v>9</v>
      </c>
      <c r="D332" s="70">
        <v>6</v>
      </c>
      <c r="E332" s="70">
        <v>2012</v>
      </c>
      <c r="F332" s="70" t="s">
        <v>179</v>
      </c>
      <c r="G332" s="70" t="s">
        <v>2131</v>
      </c>
      <c r="H332" s="70" t="s">
        <v>2132</v>
      </c>
      <c r="I332" s="148"/>
      <c r="J332" s="71">
        <v>7.6448461438819182</v>
      </c>
      <c r="K332" s="71">
        <v>0.50992597673687989</v>
      </c>
      <c r="L332" s="71">
        <v>3.6247545034035609</v>
      </c>
      <c r="M332" s="71">
        <v>13.942920700268591</v>
      </c>
      <c r="N332" s="71">
        <v>15.53936753255886</v>
      </c>
      <c r="O332" s="71">
        <v>14.395166163945447</v>
      </c>
      <c r="P332" s="71">
        <v>16.880667937052582</v>
      </c>
      <c r="Q332" s="71">
        <v>0.88796023882014796</v>
      </c>
      <c r="R332" s="71">
        <v>0</v>
      </c>
      <c r="S332" s="71">
        <v>0.72659334323165325</v>
      </c>
      <c r="T332" s="72"/>
      <c r="U332" s="71">
        <v>888598</v>
      </c>
      <c r="V332" s="71">
        <v>261</v>
      </c>
      <c r="W332" s="71">
        <v>93</v>
      </c>
      <c r="X332" s="71">
        <v>2952</v>
      </c>
      <c r="Y332" s="71">
        <v>4684</v>
      </c>
      <c r="Z332" s="71">
        <v>7529</v>
      </c>
      <c r="AA332" s="71">
        <v>3392</v>
      </c>
      <c r="AB332" s="71">
        <v>11646</v>
      </c>
      <c r="AC332" s="71">
        <v>0</v>
      </c>
      <c r="AD332" s="71">
        <v>0.72659334323165325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2141</v>
      </c>
      <c r="B333" s="70">
        <v>95</v>
      </c>
      <c r="C333" s="70">
        <v>10</v>
      </c>
      <c r="D333" s="70">
        <v>6</v>
      </c>
      <c r="E333" s="70">
        <v>2013</v>
      </c>
      <c r="F333" s="70" t="s">
        <v>180</v>
      </c>
      <c r="G333" s="70" t="s">
        <v>2131</v>
      </c>
      <c r="H333" s="70" t="s">
        <v>2132</v>
      </c>
      <c r="I333" s="148"/>
      <c r="J333" s="71">
        <v>8.2490022598561001</v>
      </c>
      <c r="K333" s="71">
        <v>0.43236843584727269</v>
      </c>
      <c r="L333" s="71">
        <v>3.2159229520055481</v>
      </c>
      <c r="M333" s="71">
        <v>14.04365330231599</v>
      </c>
      <c r="N333" s="71">
        <v>15.48693363398324</v>
      </c>
      <c r="O333" s="71">
        <v>13.554798018583321</v>
      </c>
      <c r="P333" s="71">
        <v>16.979241963697039</v>
      </c>
      <c r="Q333" s="71">
        <v>0.88989069825220901</v>
      </c>
      <c r="R333" s="71">
        <v>0</v>
      </c>
      <c r="S333" s="71">
        <v>0.76329333984965619</v>
      </c>
      <c r="T333" s="72"/>
      <c r="U333" s="71">
        <v>948166</v>
      </c>
      <c r="V333" s="71">
        <v>261</v>
      </c>
      <c r="W333" s="71">
        <v>93</v>
      </c>
      <c r="X333" s="71">
        <v>2952</v>
      </c>
      <c r="Y333" s="71">
        <v>4677</v>
      </c>
      <c r="Z333" s="71">
        <v>7406</v>
      </c>
      <c r="AA333" s="71">
        <v>3399</v>
      </c>
      <c r="AB333" s="71">
        <v>11504</v>
      </c>
      <c r="AC333" s="71">
        <v>0</v>
      </c>
      <c r="AD333" s="71">
        <v>0.76329333984965619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5.1769999999999996</v>
      </c>
      <c r="BK333" s="71">
        <v>0</v>
      </c>
      <c r="BL333" s="71">
        <v>0</v>
      </c>
      <c r="BM333" s="71">
        <v>0</v>
      </c>
      <c r="BN333" s="72"/>
      <c r="BO333" s="71">
        <v>0</v>
      </c>
      <c r="BP333" s="71">
        <v>0</v>
      </c>
      <c r="BQ333" s="71">
        <v>1</v>
      </c>
      <c r="BR333" s="71">
        <v>0</v>
      </c>
      <c r="BS333" s="71">
        <v>0</v>
      </c>
      <c r="BT333" s="71">
        <v>0</v>
      </c>
      <c r="BU333"/>
      <c r="BV333" s="70">
        <v>5.1769999999999996</v>
      </c>
      <c r="BW333" s="70">
        <v>0</v>
      </c>
      <c r="BX333" s="70">
        <v>0</v>
      </c>
      <c r="BY333" s="70">
        <v>0</v>
      </c>
      <c r="BZ333" s="70">
        <v>0</v>
      </c>
      <c r="CA333" s="70">
        <v>0</v>
      </c>
      <c r="CB333" s="70">
        <v>0</v>
      </c>
      <c r="CC333" s="70">
        <v>0</v>
      </c>
      <c r="CD333" s="70">
        <v>0</v>
      </c>
    </row>
    <row r="334" spans="1:82">
      <c r="A334" s="70" t="s">
        <v>2142</v>
      </c>
      <c r="B334" s="70">
        <v>96</v>
      </c>
      <c r="C334" s="70">
        <v>11</v>
      </c>
      <c r="D334" s="70">
        <v>6</v>
      </c>
      <c r="E334" s="70">
        <v>2014</v>
      </c>
      <c r="F334" s="70" t="s">
        <v>181</v>
      </c>
      <c r="G334" s="70" t="s">
        <v>2131</v>
      </c>
      <c r="H334" s="70" t="s">
        <v>2132</v>
      </c>
      <c r="I334" s="148"/>
      <c r="J334" s="71">
        <v>6.81359019919599</v>
      </c>
      <c r="K334" s="71">
        <v>0.40767253641452073</v>
      </c>
      <c r="L334" s="71">
        <v>9.1735529701687444</v>
      </c>
      <c r="M334" s="71">
        <v>11.9400926849305</v>
      </c>
      <c r="N334" s="71">
        <v>14.90027615399074</v>
      </c>
      <c r="O334" s="71">
        <v>12.706483519703731</v>
      </c>
      <c r="P334" s="71">
        <v>16.716004436098416</v>
      </c>
      <c r="Q334" s="71">
        <v>0.83219985293430998</v>
      </c>
      <c r="R334" s="71">
        <v>0</v>
      </c>
      <c r="S334" s="71">
        <v>1.0445042461340339</v>
      </c>
      <c r="T334" s="72"/>
      <c r="U334" s="71">
        <v>833327</v>
      </c>
      <c r="V334" s="71">
        <v>205</v>
      </c>
      <c r="W334" s="71">
        <v>100</v>
      </c>
      <c r="X334" s="71">
        <v>2521</v>
      </c>
      <c r="Y334" s="71">
        <v>4671</v>
      </c>
      <c r="Z334" s="71">
        <v>7312</v>
      </c>
      <c r="AA334" s="71">
        <v>3329</v>
      </c>
      <c r="AB334" s="71">
        <v>11213</v>
      </c>
      <c r="AC334" s="71">
        <v>0</v>
      </c>
      <c r="AD334" s="71">
        <v>1.0445042461340339</v>
      </c>
      <c r="AE334" s="72"/>
      <c r="AF334" s="71"/>
      <c r="AG334" s="71"/>
      <c r="AH334" s="71"/>
      <c r="AI334" s="71"/>
      <c r="AJ334" s="71"/>
      <c r="AK334" s="71"/>
      <c r="AL334" s="71"/>
      <c r="AM334" s="71"/>
      <c r="AN334" s="71"/>
      <c r="AO334" s="71"/>
      <c r="AP334" s="71"/>
      <c r="AQ334" s="72"/>
      <c r="AR334" s="71">
        <v>255</v>
      </c>
      <c r="AS334" s="71">
        <v>53</v>
      </c>
      <c r="AT334" s="71">
        <v>0</v>
      </c>
      <c r="AU334" s="71">
        <v>0</v>
      </c>
      <c r="AV334" s="71">
        <v>0</v>
      </c>
      <c r="AW334" s="71">
        <v>0</v>
      </c>
      <c r="AX334" s="71"/>
      <c r="AY334" s="72"/>
      <c r="AZ334" s="71">
        <v>1000.7</v>
      </c>
      <c r="BA334" s="71">
        <v>5900.4</v>
      </c>
      <c r="BB334" s="71">
        <v>0</v>
      </c>
      <c r="BC334" s="71">
        <v>0</v>
      </c>
      <c r="BD334" s="71">
        <v>0</v>
      </c>
      <c r="BE334" s="71">
        <v>0</v>
      </c>
      <c r="BF334" s="71"/>
      <c r="BG334" s="72"/>
      <c r="BH334" s="71">
        <v>0</v>
      </c>
      <c r="BI334" s="71">
        <v>0</v>
      </c>
      <c r="BJ334" s="71">
        <v>4.6029999999999998</v>
      </c>
      <c r="BK334" s="71">
        <v>0</v>
      </c>
      <c r="BL334" s="71">
        <v>0</v>
      </c>
      <c r="BM334" s="71">
        <v>0</v>
      </c>
      <c r="BN334" s="72"/>
      <c r="BO334" s="71">
        <v>0</v>
      </c>
      <c r="BP334" s="71">
        <v>0</v>
      </c>
      <c r="BQ334" s="71">
        <v>1</v>
      </c>
      <c r="BR334" s="71">
        <v>0</v>
      </c>
      <c r="BS334" s="71">
        <v>0</v>
      </c>
      <c r="BT334" s="71">
        <v>0</v>
      </c>
      <c r="BU334"/>
      <c r="BV334" s="70">
        <v>4.6029999999999998</v>
      </c>
      <c r="BW334" s="70">
        <v>0</v>
      </c>
      <c r="BX334" s="70">
        <v>0</v>
      </c>
      <c r="BY334" s="70">
        <v>0</v>
      </c>
      <c r="BZ334" s="70">
        <v>0</v>
      </c>
      <c r="CA334" s="70">
        <v>0</v>
      </c>
      <c r="CB334" s="70">
        <v>0</v>
      </c>
      <c r="CC334" s="70">
        <v>0</v>
      </c>
      <c r="CD334" s="70">
        <v>0</v>
      </c>
    </row>
    <row r="335" spans="1:82">
      <c r="A335" s="70" t="s">
        <v>2143</v>
      </c>
      <c r="B335" s="70">
        <v>97</v>
      </c>
      <c r="C335" s="70">
        <v>12</v>
      </c>
      <c r="D335" s="70">
        <v>6</v>
      </c>
      <c r="E335" s="70">
        <v>2015</v>
      </c>
      <c r="F335" s="70" t="s">
        <v>182</v>
      </c>
      <c r="G335" s="70" t="s">
        <v>2131</v>
      </c>
      <c r="H335" s="70" t="s">
        <v>2132</v>
      </c>
      <c r="I335" s="148"/>
      <c r="J335" s="71">
        <v>7.001476678065937</v>
      </c>
      <c r="K335" s="71">
        <v>0.38949478450443858</v>
      </c>
      <c r="L335" s="71">
        <v>10.3094430066466</v>
      </c>
      <c r="M335" s="71">
        <v>10.944964155333469</v>
      </c>
      <c r="N335" s="71">
        <v>13.70753520504473</v>
      </c>
      <c r="O335" s="71">
        <v>12.451109985233453</v>
      </c>
      <c r="P335" s="71">
        <v>16.503072727332839</v>
      </c>
      <c r="Q335" s="71">
        <v>0.79142072118012297</v>
      </c>
      <c r="R335" s="71">
        <v>0</v>
      </c>
      <c r="S335" s="71">
        <v>0.84666239244307717</v>
      </c>
      <c r="T335" s="72"/>
      <c r="U335" s="71">
        <v>902801</v>
      </c>
      <c r="V335" s="71">
        <v>205</v>
      </c>
      <c r="W335" s="71">
        <v>100</v>
      </c>
      <c r="X335" s="71">
        <v>2521</v>
      </c>
      <c r="Y335" s="71">
        <v>4618</v>
      </c>
      <c r="Z335" s="71">
        <v>7234</v>
      </c>
      <c r="AA335" s="71">
        <v>3284</v>
      </c>
      <c r="AB335" s="71">
        <v>10893</v>
      </c>
      <c r="AC335" s="71">
        <v>0</v>
      </c>
      <c r="AD335" s="71">
        <v>0.84666239244307717</v>
      </c>
      <c r="AE335" s="72"/>
      <c r="AF335" s="71">
        <v>7339597.6806929884</v>
      </c>
      <c r="AG335" s="71">
        <v>327842.27865091868</v>
      </c>
      <c r="AH335" s="71">
        <v>2097134.449129673</v>
      </c>
      <c r="AI335" s="71">
        <v>15739377.186509419</v>
      </c>
      <c r="AJ335" s="71">
        <v>20907577.898168389</v>
      </c>
      <c r="AK335" s="71">
        <v>0</v>
      </c>
      <c r="AL335" s="71">
        <v>0</v>
      </c>
      <c r="AM335" s="71">
        <v>1492839.9555836001</v>
      </c>
      <c r="AN335" s="71">
        <v>0</v>
      </c>
      <c r="AO335" s="71">
        <v>0</v>
      </c>
      <c r="AP335" s="71">
        <v>47904369.448734991</v>
      </c>
      <c r="AQ335" s="72"/>
      <c r="AR335" s="71">
        <v>265</v>
      </c>
      <c r="AS335" s="71">
        <v>64</v>
      </c>
      <c r="AT335" s="71">
        <v>0</v>
      </c>
      <c r="AU335" s="71">
        <v>0</v>
      </c>
      <c r="AV335" s="71">
        <v>0</v>
      </c>
      <c r="AW335" s="71">
        <v>0</v>
      </c>
      <c r="AX335" s="71"/>
      <c r="AY335" s="72"/>
      <c r="AZ335" s="71">
        <v>1046.5</v>
      </c>
      <c r="BA335" s="71">
        <v>7400.6</v>
      </c>
      <c r="BB335" s="71">
        <v>0</v>
      </c>
      <c r="BC335" s="71">
        <v>0</v>
      </c>
      <c r="BD335" s="71">
        <v>0</v>
      </c>
      <c r="BE335" s="71">
        <v>0</v>
      </c>
      <c r="BF335" s="71"/>
      <c r="BG335" s="72"/>
      <c r="BH335" s="71">
        <v>0</v>
      </c>
      <c r="BI335" s="71">
        <v>0</v>
      </c>
      <c r="BJ335" s="71">
        <v>4.0359999999999996</v>
      </c>
      <c r="BK335" s="71">
        <v>0</v>
      </c>
      <c r="BL335" s="71">
        <v>0</v>
      </c>
      <c r="BM335" s="71">
        <v>0</v>
      </c>
      <c r="BN335" s="72"/>
      <c r="BO335" s="71">
        <v>0</v>
      </c>
      <c r="BP335" s="71">
        <v>0</v>
      </c>
      <c r="BQ335" s="71">
        <v>1</v>
      </c>
      <c r="BR335" s="71">
        <v>0</v>
      </c>
      <c r="BS335" s="71">
        <v>0</v>
      </c>
      <c r="BT335" s="71">
        <v>0</v>
      </c>
      <c r="BU335"/>
      <c r="BV335" s="70">
        <v>4.0359999999999996</v>
      </c>
      <c r="BW335" s="70">
        <v>0</v>
      </c>
      <c r="BX335" s="70">
        <v>0</v>
      </c>
      <c r="BY335" s="70">
        <v>0</v>
      </c>
      <c r="BZ335" s="70">
        <v>0</v>
      </c>
      <c r="CA335" s="70">
        <v>0</v>
      </c>
      <c r="CB335" s="70">
        <v>0</v>
      </c>
      <c r="CC335" s="70">
        <v>0</v>
      </c>
      <c r="CD335" s="70">
        <v>0</v>
      </c>
    </row>
    <row r="336" spans="1:82">
      <c r="A336" s="70" t="s">
        <v>2144</v>
      </c>
      <c r="B336" s="70">
        <v>98</v>
      </c>
      <c r="C336" s="70">
        <v>13</v>
      </c>
      <c r="D336" s="70">
        <v>6</v>
      </c>
      <c r="E336" s="70">
        <v>2016</v>
      </c>
      <c r="F336" s="70" t="s">
        <v>155</v>
      </c>
      <c r="G336" s="70" t="s">
        <v>2131</v>
      </c>
      <c r="H336" s="70" t="s">
        <v>2132</v>
      </c>
      <c r="I336" s="148"/>
      <c r="J336" s="71">
        <v>8.4530584456574065</v>
      </c>
      <c r="K336" s="71">
        <v>0.37936391631229777</v>
      </c>
      <c r="L336" s="71">
        <v>9.8554419525857693</v>
      </c>
      <c r="M336" s="71">
        <v>9.9812544589530869</v>
      </c>
      <c r="N336" s="71">
        <v>13.598664487864792</v>
      </c>
      <c r="O336" s="71">
        <v>12.163886829798793</v>
      </c>
      <c r="P336" s="71">
        <v>16.067793435938796</v>
      </c>
      <c r="Q336" s="71">
        <v>0.74990023969731667</v>
      </c>
      <c r="R336" s="71">
        <v>0</v>
      </c>
      <c r="S336" s="71">
        <v>1.3831332227462803</v>
      </c>
      <c r="T336" s="72"/>
      <c r="U336" s="71">
        <v>1034560</v>
      </c>
      <c r="V336" s="71">
        <v>205</v>
      </c>
      <c r="W336" s="71">
        <v>100</v>
      </c>
      <c r="X336" s="71">
        <v>2521</v>
      </c>
      <c r="Y336" s="71">
        <v>4582</v>
      </c>
      <c r="Z336" s="71">
        <v>7154</v>
      </c>
      <c r="AA336" s="71">
        <v>3307</v>
      </c>
      <c r="AB336" s="71">
        <v>10617</v>
      </c>
      <c r="AC336" s="71">
        <v>0</v>
      </c>
      <c r="AD336" s="71">
        <v>1.38313322274628</v>
      </c>
      <c r="AE336" s="72"/>
      <c r="AF336" s="71">
        <v>8825790.5869171042</v>
      </c>
      <c r="AG336" s="71">
        <v>297557.12243036489</v>
      </c>
      <c r="AH336" s="71">
        <v>1490930.6287988329</v>
      </c>
      <c r="AI336" s="71">
        <v>15319013.24324875</v>
      </c>
      <c r="AJ336" s="71">
        <v>19597688.88965058</v>
      </c>
      <c r="AK336" s="71">
        <v>0</v>
      </c>
      <c r="AL336" s="71">
        <v>0</v>
      </c>
      <c r="AM336" s="71">
        <v>1456145.7174937129</v>
      </c>
      <c r="AN336" s="71">
        <v>0</v>
      </c>
      <c r="AO336" s="71">
        <v>0</v>
      </c>
      <c r="AP336" s="71">
        <v>46987126.188539341</v>
      </c>
      <c r="AQ336" s="72"/>
      <c r="AR336" s="71">
        <v>275</v>
      </c>
      <c r="AS336" s="71">
        <v>78</v>
      </c>
      <c r="AT336" s="71">
        <v>0</v>
      </c>
      <c r="AU336" s="71">
        <v>0</v>
      </c>
      <c r="AV336" s="71">
        <v>0</v>
      </c>
      <c r="AW336" s="71">
        <v>0</v>
      </c>
      <c r="AX336" s="71"/>
      <c r="AY336" s="72"/>
      <c r="AZ336" s="71">
        <v>1097.0999999999999</v>
      </c>
      <c r="BA336" s="71">
        <v>7816.1</v>
      </c>
      <c r="BB336" s="71">
        <v>0</v>
      </c>
      <c r="BC336" s="71">
        <v>0</v>
      </c>
      <c r="BD336" s="71">
        <v>0</v>
      </c>
      <c r="BE336" s="71">
        <v>0</v>
      </c>
      <c r="BF336" s="71"/>
      <c r="BG336" s="72"/>
      <c r="BH336" s="71">
        <v>0</v>
      </c>
      <c r="BI336" s="71">
        <v>0</v>
      </c>
      <c r="BJ336" s="71">
        <v>3.9849999999999999</v>
      </c>
      <c r="BK336" s="71">
        <v>0</v>
      </c>
      <c r="BL336" s="71">
        <v>0</v>
      </c>
      <c r="BM336" s="71">
        <v>0</v>
      </c>
      <c r="BN336" s="72"/>
      <c r="BO336" s="71">
        <v>0</v>
      </c>
      <c r="BP336" s="71">
        <v>0</v>
      </c>
      <c r="BQ336" s="71">
        <v>1</v>
      </c>
      <c r="BR336" s="71">
        <v>0</v>
      </c>
      <c r="BS336" s="71">
        <v>0</v>
      </c>
      <c r="BT336" s="71">
        <v>0</v>
      </c>
      <c r="BU336"/>
      <c r="BV336" s="70">
        <v>3.9849999999999999</v>
      </c>
      <c r="BW336" s="70">
        <v>0</v>
      </c>
      <c r="BX336" s="70">
        <v>0</v>
      </c>
      <c r="BY336" s="70">
        <v>0</v>
      </c>
      <c r="BZ336" s="70">
        <v>0</v>
      </c>
      <c r="CA336" s="70">
        <v>0</v>
      </c>
      <c r="CB336" s="70">
        <v>0</v>
      </c>
      <c r="CC336" s="70">
        <v>0</v>
      </c>
      <c r="CD336" s="70">
        <v>0</v>
      </c>
    </row>
    <row r="337" spans="1:82">
      <c r="A337" s="70" t="s">
        <v>2145</v>
      </c>
      <c r="B337" s="70">
        <v>99</v>
      </c>
      <c r="C337" s="70">
        <v>14</v>
      </c>
      <c r="D337" s="70">
        <v>6</v>
      </c>
      <c r="E337" s="70">
        <v>2017</v>
      </c>
      <c r="F337" s="70" t="s">
        <v>156</v>
      </c>
      <c r="G337" s="70" t="s">
        <v>2131</v>
      </c>
      <c r="H337" s="70" t="s">
        <v>2132</v>
      </c>
      <c r="I337" s="148"/>
      <c r="J337" s="71">
        <v>5.3766152103579667</v>
      </c>
      <c r="K337" s="71">
        <v>0.37324470440647811</v>
      </c>
      <c r="L337" s="71">
        <v>8.3480762651398024</v>
      </c>
      <c r="M337" s="71">
        <v>8.9643439309771225</v>
      </c>
      <c r="N337" s="71">
        <v>12.658324327123124</v>
      </c>
      <c r="O337" s="71">
        <v>11.776403370076244</v>
      </c>
      <c r="P337" s="71">
        <v>15.806687561159164</v>
      </c>
      <c r="Q337" s="71">
        <v>0.70987040935241597</v>
      </c>
      <c r="R337" s="71">
        <v>0</v>
      </c>
      <c r="S337" s="71">
        <v>1.1540870768645579</v>
      </c>
      <c r="T337" s="72"/>
      <c r="U337" s="71">
        <v>785391</v>
      </c>
      <c r="V337" s="71">
        <v>205</v>
      </c>
      <c r="W337" s="71">
        <v>100</v>
      </c>
      <c r="X337" s="71">
        <v>2521</v>
      </c>
      <c r="Y337" s="71">
        <v>4573</v>
      </c>
      <c r="Z337" s="71">
        <v>7041</v>
      </c>
      <c r="AA337" s="71">
        <v>3274</v>
      </c>
      <c r="AB337" s="71">
        <v>10393</v>
      </c>
      <c r="AC337" s="71">
        <v>0</v>
      </c>
      <c r="AD337" s="71">
        <v>1.1540870768645579</v>
      </c>
      <c r="AE337" s="72"/>
      <c r="AF337" s="71">
        <v>6307892.7432141518</v>
      </c>
      <c r="AG337" s="71">
        <v>313517.74488570151</v>
      </c>
      <c r="AH337" s="71">
        <v>1748684.2309422819</v>
      </c>
      <c r="AI337" s="71">
        <v>15672655.01224893</v>
      </c>
      <c r="AJ337" s="71">
        <v>20966322.566244479</v>
      </c>
      <c r="AK337" s="71">
        <v>0</v>
      </c>
      <c r="AL337" s="71">
        <v>0</v>
      </c>
      <c r="AM337" s="71">
        <v>1427654.006449234</v>
      </c>
      <c r="AN337" s="71">
        <v>0</v>
      </c>
      <c r="AO337" s="71">
        <v>0</v>
      </c>
      <c r="AP337" s="71">
        <v>46436726.303984776</v>
      </c>
      <c r="AQ337" s="72"/>
      <c r="AR337" s="71">
        <v>288</v>
      </c>
      <c r="AS337" s="71">
        <v>82</v>
      </c>
      <c r="AT337" s="71">
        <v>0</v>
      </c>
      <c r="AU337" s="71">
        <v>0</v>
      </c>
      <c r="AV337" s="71">
        <v>0</v>
      </c>
      <c r="AW337" s="71">
        <v>0</v>
      </c>
      <c r="AX337" s="71"/>
      <c r="AY337" s="72"/>
      <c r="AZ337" s="71">
        <v>1168.0999999999999</v>
      </c>
      <c r="BA337" s="71">
        <v>8278.4</v>
      </c>
      <c r="BB337" s="71">
        <v>0</v>
      </c>
      <c r="BC337" s="71">
        <v>0</v>
      </c>
      <c r="BD337" s="71">
        <v>0</v>
      </c>
      <c r="BE337" s="71">
        <v>0</v>
      </c>
      <c r="BF337" s="71"/>
      <c r="BG337" s="72"/>
      <c r="BH337" s="71">
        <v>0</v>
      </c>
      <c r="BI337" s="71">
        <v>0</v>
      </c>
      <c r="BJ337" s="71">
        <v>4.0709999999999997</v>
      </c>
      <c r="BK337" s="71">
        <v>0</v>
      </c>
      <c r="BL337" s="71">
        <v>0</v>
      </c>
      <c r="BM337" s="71">
        <v>0</v>
      </c>
      <c r="BN337" s="72"/>
      <c r="BO337" s="71">
        <v>0</v>
      </c>
      <c r="BP337" s="71">
        <v>0</v>
      </c>
      <c r="BQ337" s="71">
        <v>1</v>
      </c>
      <c r="BR337" s="71">
        <v>0</v>
      </c>
      <c r="BS337" s="71">
        <v>0</v>
      </c>
      <c r="BT337" s="71">
        <v>0</v>
      </c>
      <c r="BU337"/>
      <c r="BV337" s="70">
        <v>4.0709999999999997</v>
      </c>
      <c r="BW337" s="70">
        <v>0</v>
      </c>
      <c r="BX337" s="70">
        <v>0</v>
      </c>
      <c r="BY337" s="70">
        <v>0</v>
      </c>
      <c r="BZ337" s="70">
        <v>0</v>
      </c>
      <c r="CA337" s="70">
        <v>0</v>
      </c>
      <c r="CB337" s="70">
        <v>0</v>
      </c>
      <c r="CC337" s="70">
        <v>0</v>
      </c>
      <c r="CD337" s="70">
        <v>0</v>
      </c>
    </row>
    <row r="338" spans="1:82">
      <c r="A338" s="70" t="s">
        <v>2146</v>
      </c>
      <c r="B338" s="70">
        <v>100</v>
      </c>
      <c r="C338" s="70">
        <v>15</v>
      </c>
      <c r="D338" s="70">
        <v>6</v>
      </c>
      <c r="E338" s="70">
        <v>2018</v>
      </c>
      <c r="F338" s="70" t="s">
        <v>183</v>
      </c>
      <c r="G338" s="70" t="s">
        <v>2131</v>
      </c>
      <c r="H338" s="70" t="s">
        <v>2132</v>
      </c>
      <c r="I338" s="148"/>
      <c r="J338" s="71">
        <v>4.8555376821600138</v>
      </c>
      <c r="K338" s="71">
        <v>0.33540926562714324</v>
      </c>
      <c r="L338" s="71">
        <v>7.7306724544766618</v>
      </c>
      <c r="M338" s="71">
        <v>7.8205395525241288</v>
      </c>
      <c r="N338" s="71">
        <v>10.111092534101841</v>
      </c>
      <c r="O338" s="71">
        <v>11.425501696837141</v>
      </c>
      <c r="P338" s="71">
        <v>15.482048060454989</v>
      </c>
      <c r="Q338" s="71">
        <v>0.64103374880733499</v>
      </c>
      <c r="R338" s="71">
        <v>0</v>
      </c>
      <c r="S338" s="71">
        <v>1.22893026839987</v>
      </c>
      <c r="T338" s="72"/>
      <c r="U338" s="71">
        <v>812970</v>
      </c>
      <c r="V338" s="71">
        <v>205</v>
      </c>
      <c r="W338" s="71">
        <v>100</v>
      </c>
      <c r="X338" s="71">
        <v>2521</v>
      </c>
      <c r="Y338" s="71">
        <v>4546</v>
      </c>
      <c r="Z338" s="71">
        <v>6962</v>
      </c>
      <c r="AA338" s="71">
        <v>3239</v>
      </c>
      <c r="AB338" s="71">
        <v>10114</v>
      </c>
      <c r="AC338" s="71">
        <v>0</v>
      </c>
      <c r="AD338" s="71">
        <v>1.22893026839987</v>
      </c>
      <c r="AE338" s="72"/>
      <c r="AF338" s="71">
        <v>6251557.5162162101</v>
      </c>
      <c r="AG338" s="71">
        <v>286794.60535122879</v>
      </c>
      <c r="AH338" s="71">
        <v>1679114.75934909</v>
      </c>
      <c r="AI338" s="71">
        <v>15135382.13634936</v>
      </c>
      <c r="AJ338" s="71">
        <v>18627901.948438618</v>
      </c>
      <c r="AK338" s="71">
        <v>0</v>
      </c>
      <c r="AL338" s="71">
        <v>0</v>
      </c>
      <c r="AM338" s="71">
        <v>1392203.3337376169</v>
      </c>
      <c r="AN338" s="71">
        <v>0</v>
      </c>
      <c r="AO338" s="71">
        <v>0</v>
      </c>
      <c r="AP338" s="71">
        <v>43372954.29944212</v>
      </c>
      <c r="AQ338" s="72"/>
      <c r="AR338" s="71">
        <v>300</v>
      </c>
      <c r="AS338" s="71">
        <v>93</v>
      </c>
      <c r="AT338" s="71">
        <v>0</v>
      </c>
      <c r="AU338" s="71">
        <v>0</v>
      </c>
      <c r="AV338" s="71">
        <v>0</v>
      </c>
      <c r="AW338" s="71">
        <v>0</v>
      </c>
      <c r="AX338" s="71"/>
      <c r="AY338" s="72"/>
      <c r="AZ338" s="71">
        <v>1232.7999999999997</v>
      </c>
      <c r="BA338" s="71">
        <v>9071</v>
      </c>
      <c r="BB338" s="71">
        <v>0</v>
      </c>
      <c r="BC338" s="71">
        <v>0</v>
      </c>
      <c r="BD338" s="71">
        <v>0</v>
      </c>
      <c r="BE338" s="71">
        <v>0</v>
      </c>
      <c r="BF338" s="71"/>
      <c r="BG338" s="72"/>
      <c r="BH338" s="71">
        <v>0</v>
      </c>
      <c r="BI338" s="71">
        <v>0</v>
      </c>
      <c r="BJ338" s="71">
        <v>3.698</v>
      </c>
      <c r="BK338" s="71">
        <v>0</v>
      </c>
      <c r="BL338" s="71">
        <v>0</v>
      </c>
      <c r="BM338" s="71">
        <v>0</v>
      </c>
      <c r="BN338" s="72"/>
      <c r="BO338" s="71">
        <v>0</v>
      </c>
      <c r="BP338" s="71">
        <v>0</v>
      </c>
      <c r="BQ338" s="71">
        <v>1</v>
      </c>
      <c r="BR338" s="71">
        <v>0</v>
      </c>
      <c r="BS338" s="71">
        <v>0</v>
      </c>
      <c r="BT338" s="71">
        <v>0</v>
      </c>
      <c r="BU338"/>
      <c r="BV338" s="70">
        <v>3.698</v>
      </c>
      <c r="BW338" s="70">
        <v>0</v>
      </c>
      <c r="BX338" s="70">
        <v>0</v>
      </c>
      <c r="BY338" s="70">
        <v>0</v>
      </c>
      <c r="BZ338" s="70">
        <v>0</v>
      </c>
      <c r="CA338" s="70">
        <v>0</v>
      </c>
      <c r="CB338" s="70">
        <v>0</v>
      </c>
      <c r="CC338" s="70">
        <v>0</v>
      </c>
      <c r="CD338" s="70">
        <v>0</v>
      </c>
    </row>
    <row r="339" spans="1:82">
      <c r="A339" s="70" t="s">
        <v>2147</v>
      </c>
      <c r="B339" s="70">
        <v>101</v>
      </c>
      <c r="C339" s="70">
        <v>16</v>
      </c>
      <c r="D339" s="70">
        <v>6</v>
      </c>
      <c r="E339" s="70">
        <v>2019</v>
      </c>
      <c r="F339" s="70" t="s">
        <v>158</v>
      </c>
      <c r="G339" s="70" t="s">
        <v>2131</v>
      </c>
      <c r="H339" s="70" t="s">
        <v>2132</v>
      </c>
      <c r="I339" s="148"/>
      <c r="J339" s="71">
        <v>4.9724252744795692</v>
      </c>
      <c r="K339" s="71">
        <v>0.30113586604289683</v>
      </c>
      <c r="L339" s="71">
        <v>7.7966495913412226</v>
      </c>
      <c r="M339" s="71">
        <v>7.4507720411543197</v>
      </c>
      <c r="N339" s="71">
        <v>8.8064469385056281</v>
      </c>
      <c r="O339" s="71">
        <v>10.962085275050486</v>
      </c>
      <c r="P339" s="71">
        <v>15.386905176659809</v>
      </c>
      <c r="Q339" s="71">
        <v>0.61000552019218701</v>
      </c>
      <c r="R339" s="71">
        <v>0</v>
      </c>
      <c r="S339" s="71">
        <v>1.1183800020951078</v>
      </c>
      <c r="T339" s="72"/>
      <c r="U339" s="71">
        <v>854799</v>
      </c>
      <c r="V339" s="71">
        <v>205</v>
      </c>
      <c r="W339" s="71">
        <v>100</v>
      </c>
      <c r="X339" s="71">
        <v>2521</v>
      </c>
      <c r="Y339" s="71">
        <v>4553</v>
      </c>
      <c r="Z339" s="71">
        <v>6863</v>
      </c>
      <c r="AA339" s="71">
        <v>3195</v>
      </c>
      <c r="AB339" s="71">
        <v>9885</v>
      </c>
      <c r="AC339" s="71">
        <v>0</v>
      </c>
      <c r="AD339" s="71">
        <v>1.118380002095108</v>
      </c>
      <c r="AE339" s="72"/>
      <c r="AF339" s="71">
        <v>6518470.0539454781</v>
      </c>
      <c r="AG339" s="71">
        <v>270962.59203123709</v>
      </c>
      <c r="AH339" s="71">
        <v>1781845.300877884</v>
      </c>
      <c r="AI339" s="71">
        <v>15250802.108251089</v>
      </c>
      <c r="AJ339" s="71">
        <v>16844536.161937729</v>
      </c>
      <c r="AK339" s="71">
        <v>0</v>
      </c>
      <c r="AL339" s="71">
        <v>0</v>
      </c>
      <c r="AM339" s="71">
        <v>1346262.5857598411</v>
      </c>
      <c r="AN339" s="71">
        <v>0</v>
      </c>
      <c r="AO339" s="71">
        <v>0</v>
      </c>
      <c r="AP339" s="71">
        <v>42012878.802803256</v>
      </c>
      <c r="AQ339" s="72"/>
      <c r="AR339" s="71">
        <v>309</v>
      </c>
      <c r="AS339" s="71">
        <v>93</v>
      </c>
      <c r="AT339" s="71">
        <v>0</v>
      </c>
      <c r="AU339" s="71">
        <v>0</v>
      </c>
      <c r="AV339" s="71">
        <v>0</v>
      </c>
      <c r="AW339" s="71">
        <v>0</v>
      </c>
      <c r="AX339" s="71"/>
      <c r="AY339" s="72"/>
      <c r="AZ339" s="71">
        <v>1274.7</v>
      </c>
      <c r="BA339" s="71">
        <v>9071.4000000000015</v>
      </c>
      <c r="BB339" s="71">
        <v>0</v>
      </c>
      <c r="BC339" s="71">
        <v>0</v>
      </c>
      <c r="BD339" s="71">
        <v>0</v>
      </c>
      <c r="BE339" s="71">
        <v>0</v>
      </c>
      <c r="BF339" s="71"/>
      <c r="BG339" s="72"/>
      <c r="BH339" s="71">
        <v>0</v>
      </c>
      <c r="BI339" s="71">
        <v>0</v>
      </c>
      <c r="BJ339" s="71">
        <v>3.6459999999999999</v>
      </c>
      <c r="BK339" s="71">
        <v>0</v>
      </c>
      <c r="BL339" s="71">
        <v>0</v>
      </c>
      <c r="BM339" s="71">
        <v>0</v>
      </c>
      <c r="BN339" s="72"/>
      <c r="BO339" s="71">
        <v>0</v>
      </c>
      <c r="BP339" s="71">
        <v>0</v>
      </c>
      <c r="BQ339" s="71">
        <v>1</v>
      </c>
      <c r="BR339" s="71">
        <v>0</v>
      </c>
      <c r="BS339" s="71">
        <v>0</v>
      </c>
      <c r="BT339" s="71">
        <v>0</v>
      </c>
      <c r="BU339"/>
      <c r="BV339" s="70">
        <v>3.6459999999999999</v>
      </c>
      <c r="BW339" s="70">
        <v>0</v>
      </c>
      <c r="BX339" s="70">
        <v>0</v>
      </c>
      <c r="BY339" s="70">
        <v>0</v>
      </c>
      <c r="BZ339" s="70">
        <v>0</v>
      </c>
      <c r="CA339" s="70">
        <v>0</v>
      </c>
      <c r="CB339" s="70">
        <v>0</v>
      </c>
      <c r="CC339" s="70">
        <v>0</v>
      </c>
      <c r="CD339" s="70">
        <v>0</v>
      </c>
    </row>
    <row r="340" spans="1:82">
      <c r="A340" s="70" t="s">
        <v>2148</v>
      </c>
      <c r="B340" s="70">
        <v>102</v>
      </c>
      <c r="C340" s="70">
        <v>17</v>
      </c>
      <c r="D340" s="70">
        <v>6</v>
      </c>
      <c r="E340" s="70">
        <v>2020</v>
      </c>
      <c r="F340" s="70" t="s">
        <v>159</v>
      </c>
      <c r="G340" s="70" t="s">
        <v>2131</v>
      </c>
      <c r="H340" s="70" t="s">
        <v>2132</v>
      </c>
      <c r="I340" s="148"/>
      <c r="J340" s="71">
        <v>4.1116646551311584</v>
      </c>
      <c r="K340" s="71">
        <v>0.2509988766206469</v>
      </c>
      <c r="L340" s="71">
        <v>12.024013094257237</v>
      </c>
      <c r="M340" s="71">
        <v>7.1825519858704823</v>
      </c>
      <c r="N340" s="71">
        <v>10.783119720259474</v>
      </c>
      <c r="O340" s="71">
        <v>9.481186091881094</v>
      </c>
      <c r="P340" s="71">
        <v>14.376734685254007</v>
      </c>
      <c r="Q340" s="71">
        <v>0.57244966348011295</v>
      </c>
      <c r="R340" s="71">
        <v>0</v>
      </c>
      <c r="S340" s="71">
        <v>1.581697788245505</v>
      </c>
      <c r="T340" s="72"/>
      <c r="U340" s="71">
        <v>723911</v>
      </c>
      <c r="V340" s="71">
        <v>164</v>
      </c>
      <c r="W340" s="71">
        <v>174</v>
      </c>
      <c r="X340" s="71">
        <v>2574</v>
      </c>
      <c r="Y340" s="71">
        <v>4572</v>
      </c>
      <c r="Z340" s="71">
        <v>6775</v>
      </c>
      <c r="AA340" s="71">
        <v>3173</v>
      </c>
      <c r="AB340" s="71">
        <v>9709</v>
      </c>
      <c r="AC340" s="71">
        <v>0</v>
      </c>
      <c r="AD340" s="71">
        <v>1.581697788245505</v>
      </c>
      <c r="AE340" s="72"/>
      <c r="AF340" s="71">
        <v>5253485.7289410997</v>
      </c>
      <c r="AG340" s="71">
        <v>203996.46862694251</v>
      </c>
      <c r="AH340" s="71">
        <v>2776867.8419624842</v>
      </c>
      <c r="AI340" s="71">
        <v>14069808.124069277</v>
      </c>
      <c r="AJ340" s="71">
        <v>20334498.78503526</v>
      </c>
      <c r="AK340" s="71"/>
      <c r="AL340" s="71"/>
      <c r="AM340" s="71">
        <v>1267132.3692398337</v>
      </c>
      <c r="AN340" s="71"/>
      <c r="AO340" s="71"/>
      <c r="AP340" s="71">
        <v>43905789.317874901</v>
      </c>
      <c r="AQ340" s="72"/>
      <c r="AR340" s="71">
        <v>320</v>
      </c>
      <c r="AS340" s="71">
        <v>98</v>
      </c>
      <c r="AT340" s="71">
        <v>0</v>
      </c>
      <c r="AU340" s="71">
        <v>0</v>
      </c>
      <c r="AV340" s="71">
        <v>0</v>
      </c>
      <c r="AW340" s="71">
        <v>0</v>
      </c>
      <c r="AX340" s="71"/>
      <c r="AY340" s="72"/>
      <c r="AZ340" s="71">
        <v>1344.9</v>
      </c>
      <c r="BA340" s="71">
        <v>9480.7000000000007</v>
      </c>
      <c r="BB340" s="71">
        <v>0</v>
      </c>
      <c r="BC340" s="71">
        <v>0</v>
      </c>
      <c r="BD340" s="71">
        <v>0</v>
      </c>
      <c r="BE340" s="71">
        <v>0</v>
      </c>
      <c r="BF340" s="71"/>
      <c r="BG340" s="72"/>
      <c r="BH340" s="71">
        <v>0</v>
      </c>
      <c r="BI340" s="71">
        <v>0</v>
      </c>
      <c r="BJ340" s="71">
        <v>3.2149999999999999</v>
      </c>
      <c r="BK340" s="71">
        <v>0</v>
      </c>
      <c r="BL340" s="71">
        <v>0</v>
      </c>
      <c r="BM340" s="71">
        <v>0</v>
      </c>
      <c r="BN340" s="72"/>
      <c r="BO340" s="71">
        <v>0</v>
      </c>
      <c r="BP340" s="71">
        <v>0</v>
      </c>
      <c r="BQ340" s="71">
        <v>1</v>
      </c>
      <c r="BR340" s="71">
        <v>0</v>
      </c>
      <c r="BS340" s="71">
        <v>0</v>
      </c>
      <c r="BT340" s="71">
        <v>0</v>
      </c>
      <c r="BU340"/>
      <c r="BV340" s="70">
        <v>3.2149999999999999</v>
      </c>
      <c r="BW340" s="70">
        <v>0</v>
      </c>
      <c r="BX340" s="70">
        <v>0</v>
      </c>
      <c r="BY340" s="70">
        <v>0</v>
      </c>
      <c r="BZ340" s="70">
        <v>0</v>
      </c>
      <c r="CA340" s="70">
        <v>0</v>
      </c>
      <c r="CB340" s="70">
        <v>0</v>
      </c>
      <c r="CC340" s="70">
        <v>0</v>
      </c>
      <c r="CD340" s="70">
        <v>0</v>
      </c>
    </row>
    <row r="341" spans="1:82">
      <c r="A341" s="70" t="s">
        <v>2149</v>
      </c>
      <c r="B341" s="70">
        <v>102</v>
      </c>
      <c r="C341" s="70">
        <v>18</v>
      </c>
      <c r="D341" s="70">
        <v>6</v>
      </c>
      <c r="E341" s="70">
        <v>2021</v>
      </c>
      <c r="F341" s="70" t="s">
        <v>160</v>
      </c>
      <c r="G341" s="70" t="s">
        <v>2131</v>
      </c>
      <c r="H341" s="70" t="s">
        <v>2132</v>
      </c>
      <c r="I341" s="148"/>
      <c r="J341" s="71">
        <v>3.7376685184093921</v>
      </c>
      <c r="K341" s="71">
        <v>0.27041220789656684</v>
      </c>
      <c r="L341" s="71">
        <v>11.502621116620849</v>
      </c>
      <c r="M341" s="71">
        <v>7.2683077886708194</v>
      </c>
      <c r="N341" s="71">
        <v>8.9015994374208507</v>
      </c>
      <c r="O341" s="71">
        <v>9.0695123075435546</v>
      </c>
      <c r="P341" s="71">
        <v>14.766926267373613</v>
      </c>
      <c r="Q341" s="71">
        <v>0.55391848787947595</v>
      </c>
      <c r="R341" s="71">
        <v>0</v>
      </c>
      <c r="S341" s="71">
        <v>1.1721000824171699</v>
      </c>
      <c r="T341" s="72"/>
      <c r="U341" s="71">
        <v>781223</v>
      </c>
      <c r="V341" s="71">
        <v>164</v>
      </c>
      <c r="W341" s="71">
        <v>174</v>
      </c>
      <c r="X341" s="71">
        <v>2574</v>
      </c>
      <c r="Y341" s="71">
        <v>4565</v>
      </c>
      <c r="Z341" s="71">
        <v>6673</v>
      </c>
      <c r="AA341" s="71">
        <v>3178</v>
      </c>
      <c r="AB341" s="71">
        <v>9487</v>
      </c>
      <c r="AC341" s="71">
        <v>0</v>
      </c>
      <c r="AD341" s="71">
        <v>1.1721000824171699</v>
      </c>
      <c r="AE341" s="72"/>
      <c r="AF341" s="71">
        <v>5309085.9925715812</v>
      </c>
      <c r="AG341" s="71">
        <v>238170.49982725809</v>
      </c>
      <c r="AH341" s="71">
        <v>2460102.5635376372</v>
      </c>
      <c r="AI341" s="71">
        <v>16084300.107763341</v>
      </c>
      <c r="AJ341" s="71">
        <v>18526338.689747401</v>
      </c>
      <c r="AK341" s="71">
        <v>0</v>
      </c>
      <c r="AL341" s="71">
        <v>0</v>
      </c>
      <c r="AM341" s="71">
        <v>1245300.5036326263</v>
      </c>
      <c r="AN341" s="71">
        <v>0</v>
      </c>
      <c r="AO341" s="71">
        <v>0</v>
      </c>
      <c r="AP341" s="71">
        <v>43863298.357079841</v>
      </c>
      <c r="AQ341" s="72"/>
      <c r="AR341" s="71">
        <v>328</v>
      </c>
      <c r="AS341" s="71">
        <v>100</v>
      </c>
      <c r="AT341" s="71">
        <v>0</v>
      </c>
      <c r="AU341" s="71">
        <v>0</v>
      </c>
      <c r="AV341" s="71">
        <v>0</v>
      </c>
      <c r="AW341" s="71">
        <v>0</v>
      </c>
      <c r="AX341" s="71"/>
      <c r="AY341" s="72"/>
      <c r="AZ341" s="71">
        <v>1399.1999999999989</v>
      </c>
      <c r="BA341" s="71">
        <v>9552.2000000000007</v>
      </c>
      <c r="BB341" s="71">
        <v>0</v>
      </c>
      <c r="BC341" s="71">
        <v>0</v>
      </c>
      <c r="BD341" s="71">
        <v>0</v>
      </c>
      <c r="BE341" s="71">
        <v>0</v>
      </c>
      <c r="BF341" s="71"/>
      <c r="BG341" s="72"/>
      <c r="BH341" s="71">
        <v>0</v>
      </c>
      <c r="BI341" s="71">
        <v>0</v>
      </c>
      <c r="BJ341" s="71">
        <v>3.964</v>
      </c>
      <c r="BK341" s="71">
        <v>0</v>
      </c>
      <c r="BL341" s="71">
        <v>0</v>
      </c>
      <c r="BM341" s="71">
        <v>0</v>
      </c>
      <c r="BN341" s="72"/>
      <c r="BO341" s="71">
        <v>0</v>
      </c>
      <c r="BP341" s="71">
        <v>0</v>
      </c>
      <c r="BQ341" s="71">
        <v>1</v>
      </c>
      <c r="BR341" s="71">
        <v>0</v>
      </c>
      <c r="BS341" s="71">
        <v>0</v>
      </c>
      <c r="BT341" s="71">
        <v>0</v>
      </c>
      <c r="BU341"/>
      <c r="BV341" s="70">
        <v>3.964</v>
      </c>
      <c r="BW341" s="70">
        <v>0</v>
      </c>
      <c r="BX341" s="70">
        <v>0</v>
      </c>
      <c r="BY341" s="70">
        <v>0</v>
      </c>
      <c r="BZ341" s="70">
        <v>0</v>
      </c>
      <c r="CA341" s="70">
        <v>0</v>
      </c>
      <c r="CB341" s="70">
        <v>0</v>
      </c>
      <c r="CC341" s="70">
        <v>0</v>
      </c>
      <c r="CD341" s="70">
        <v>0</v>
      </c>
    </row>
    <row r="342" spans="1:82">
      <c r="A342" s="70" t="s">
        <v>2150</v>
      </c>
      <c r="B342" s="70">
        <v>102</v>
      </c>
      <c r="C342" s="70">
        <v>19</v>
      </c>
      <c r="D342" s="70">
        <v>6</v>
      </c>
      <c r="E342" s="70">
        <v>2022</v>
      </c>
      <c r="F342" s="70" t="s">
        <v>161</v>
      </c>
      <c r="G342" s="70" t="s">
        <v>2131</v>
      </c>
      <c r="H342" s="70" t="s">
        <v>2132</v>
      </c>
      <c r="I342" s="148"/>
      <c r="J342" s="71">
        <v>4.2880755611185686</v>
      </c>
      <c r="K342" s="71">
        <v>0.27670036343997712</v>
      </c>
      <c r="L342" s="71">
        <v>10.608402144040173</v>
      </c>
      <c r="M342" s="71">
        <v>7.8319892150032899</v>
      </c>
      <c r="N342" s="71">
        <v>10.899742588238336</v>
      </c>
      <c r="O342" s="71">
        <v>9.4813984456043592</v>
      </c>
      <c r="P342" s="71">
        <v>14.778611985954498</v>
      </c>
      <c r="Q342" s="71">
        <v>0.54554683051314989</v>
      </c>
      <c r="R342" s="71">
        <v>0</v>
      </c>
      <c r="S342" s="71">
        <v>1.584389024494981</v>
      </c>
      <c r="T342" s="72"/>
      <c r="U342" s="71">
        <v>931453</v>
      </c>
      <c r="V342" s="71">
        <v>164</v>
      </c>
      <c r="W342" s="71">
        <v>174</v>
      </c>
      <c r="X342" s="71">
        <v>2574</v>
      </c>
      <c r="Y342" s="71">
        <v>4544</v>
      </c>
      <c r="Z342" s="71">
        <v>6628</v>
      </c>
      <c r="AA342" s="71">
        <v>3229</v>
      </c>
      <c r="AB342" s="71">
        <v>9267</v>
      </c>
      <c r="AC342" s="71">
        <v>0</v>
      </c>
      <c r="AD342" s="71">
        <v>1.584389024494981</v>
      </c>
      <c r="AE342" s="72"/>
      <c r="AF342" s="71">
        <v>5281240.6275530029</v>
      </c>
      <c r="AG342" s="71">
        <v>246103.17273166639</v>
      </c>
      <c r="AH342" s="71">
        <v>2665765.3103978909</v>
      </c>
      <c r="AI342" s="71">
        <v>15422273.110661564</v>
      </c>
      <c r="AJ342" s="71">
        <v>21286689.469134118</v>
      </c>
      <c r="AK342" s="71">
        <v>0</v>
      </c>
      <c r="AL342" s="71">
        <v>0</v>
      </c>
      <c r="AM342" s="71">
        <v>1196622.6372707398</v>
      </c>
      <c r="AN342" s="71">
        <v>0</v>
      </c>
      <c r="AO342" s="71">
        <v>0</v>
      </c>
      <c r="AP342" s="71">
        <v>46098694.327748984</v>
      </c>
      <c r="AQ342" s="72"/>
      <c r="AR342" s="71">
        <v>342</v>
      </c>
      <c r="AS342" s="71">
        <v>102</v>
      </c>
      <c r="AT342" s="71">
        <v>0</v>
      </c>
      <c r="AU342" s="71">
        <v>0</v>
      </c>
      <c r="AV342" s="71">
        <v>0</v>
      </c>
      <c r="AW342" s="71">
        <v>0</v>
      </c>
      <c r="AX342" s="71"/>
      <c r="AY342" s="72"/>
      <c r="AZ342" s="71">
        <v>1479.3999999999994</v>
      </c>
      <c r="BA342" s="71">
        <v>10085.200000000001</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2151</v>
      </c>
      <c r="B343" s="70">
        <v>102</v>
      </c>
      <c r="C343" s="70">
        <v>20</v>
      </c>
      <c r="D343" s="70">
        <v>6</v>
      </c>
      <c r="E343" s="70">
        <v>2023</v>
      </c>
      <c r="F343" s="70" t="s">
        <v>1539</v>
      </c>
      <c r="G343" s="70" t="s">
        <v>2131</v>
      </c>
      <c r="H343" s="70" t="s">
        <v>2132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354</v>
      </c>
      <c r="AS343" s="71">
        <v>102</v>
      </c>
      <c r="AT343" s="71">
        <v>0</v>
      </c>
      <c r="AU343" s="71">
        <v>0</v>
      </c>
      <c r="AV343" s="71">
        <v>0</v>
      </c>
      <c r="AW343" s="71">
        <v>0</v>
      </c>
      <c r="AX343" s="71"/>
      <c r="AY343" s="72"/>
      <c r="AZ343" s="71">
        <v>1552.0999999999992</v>
      </c>
      <c r="BA343" s="71">
        <v>10123.700000000001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2152</v>
      </c>
      <c r="B344" s="70">
        <v>102</v>
      </c>
      <c r="C344" s="70">
        <v>21</v>
      </c>
      <c r="D344" s="70">
        <v>6</v>
      </c>
      <c r="E344" s="70">
        <v>2024</v>
      </c>
      <c r="F344" s="70" t="s">
        <v>1554</v>
      </c>
      <c r="G344" s="70" t="s">
        <v>2131</v>
      </c>
      <c r="H344" s="70" t="s">
        <v>2132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2153</v>
      </c>
      <c r="B345" s="70">
        <v>409</v>
      </c>
      <c r="C345" s="70">
        <v>1</v>
      </c>
      <c r="D345" s="70">
        <v>25</v>
      </c>
      <c r="E345" s="70">
        <v>1990</v>
      </c>
      <c r="F345" s="70" t="s">
        <v>787</v>
      </c>
      <c r="G345" s="70" t="s">
        <v>2154</v>
      </c>
      <c r="H345" s="70" t="s">
        <v>2155</v>
      </c>
      <c r="I345" s="148"/>
      <c r="J345" s="71">
        <v>1.4460442691085651</v>
      </c>
      <c r="K345" s="71">
        <v>2.433617311682279</v>
      </c>
      <c r="L345" s="71">
        <v>11.312930250251039</v>
      </c>
      <c r="M345" s="71">
        <v>9.0899205065266084</v>
      </c>
      <c r="N345" s="71">
        <v>8.840453675624584</v>
      </c>
      <c r="O345" s="71">
        <v>11.41226974924083</v>
      </c>
      <c r="P345" s="71">
        <v>26.349702190244479</v>
      </c>
      <c r="Q345" s="71">
        <v>0.674833067777177</v>
      </c>
      <c r="R345" s="71">
        <v>0</v>
      </c>
      <c r="S345" s="71">
        <v>0.71678896146246818</v>
      </c>
      <c r="T345" s="72"/>
      <c r="U345" s="71">
        <v>280050</v>
      </c>
      <c r="V345" s="71">
        <v>858</v>
      </c>
      <c r="W345" s="71">
        <v>155</v>
      </c>
      <c r="X345" s="71">
        <v>3614</v>
      </c>
      <c r="Y345" s="71">
        <v>3092</v>
      </c>
      <c r="Z345" s="71">
        <v>4694</v>
      </c>
      <c r="AA345" s="71">
        <v>6398</v>
      </c>
      <c r="AB345" s="71">
        <v>10957</v>
      </c>
      <c r="AC345" s="71">
        <v>0</v>
      </c>
      <c r="AD345" s="71">
        <v>0.71678896146246818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2156</v>
      </c>
      <c r="B346" s="70">
        <v>410</v>
      </c>
      <c r="C346" s="70">
        <v>2</v>
      </c>
      <c r="D346" s="70">
        <v>25</v>
      </c>
      <c r="E346" s="70">
        <v>2005</v>
      </c>
      <c r="F346" s="70" t="s">
        <v>789</v>
      </c>
      <c r="G346" s="70" t="s">
        <v>2154</v>
      </c>
      <c r="H346" s="70" t="s">
        <v>2155</v>
      </c>
      <c r="I346" s="148"/>
      <c r="J346" s="71">
        <v>0.69123017969906486</v>
      </c>
      <c r="K346" s="71">
        <v>1.468540409574747</v>
      </c>
      <c r="L346" s="71">
        <v>5.5531809348998271</v>
      </c>
      <c r="M346" s="71">
        <v>14.52154760423319</v>
      </c>
      <c r="N346" s="71">
        <v>12.052079272264081</v>
      </c>
      <c r="O346" s="71">
        <v>15.82045595084559</v>
      </c>
      <c r="P346" s="71">
        <v>25.6864131990388</v>
      </c>
      <c r="Q346" s="71">
        <v>0.64452262732881704</v>
      </c>
      <c r="R346" s="71">
        <v>0</v>
      </c>
      <c r="S346" s="71">
        <v>3.3354608829383028</v>
      </c>
      <c r="T346" s="72"/>
      <c r="U346" s="71">
        <v>122758</v>
      </c>
      <c r="V346" s="71">
        <v>652</v>
      </c>
      <c r="W346" s="71">
        <v>71</v>
      </c>
      <c r="X346" s="71">
        <v>3160</v>
      </c>
      <c r="Y346" s="71">
        <v>3524</v>
      </c>
      <c r="Z346" s="71">
        <v>7530</v>
      </c>
      <c r="AA346" s="71">
        <v>5108</v>
      </c>
      <c r="AB346" s="71">
        <v>10940</v>
      </c>
      <c r="AC346" s="71">
        <v>0</v>
      </c>
      <c r="AD346" s="71">
        <v>3.3354608829383028</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2157</v>
      </c>
      <c r="B347" s="70">
        <v>411</v>
      </c>
      <c r="C347" s="70">
        <v>3</v>
      </c>
      <c r="D347" s="70">
        <v>25</v>
      </c>
      <c r="E347" s="70">
        <v>2006</v>
      </c>
      <c r="F347" s="70" t="s">
        <v>790</v>
      </c>
      <c r="G347" s="70" t="s">
        <v>2154</v>
      </c>
      <c r="H347" s="70" t="s">
        <v>2155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2158</v>
      </c>
      <c r="B348" s="70">
        <v>412</v>
      </c>
      <c r="C348" s="70">
        <v>4</v>
      </c>
      <c r="D348" s="70">
        <v>25</v>
      </c>
      <c r="E348" s="70">
        <v>2007</v>
      </c>
      <c r="F348" s="70" t="s">
        <v>791</v>
      </c>
      <c r="G348" s="70" t="s">
        <v>2154</v>
      </c>
      <c r="H348" s="70" t="s">
        <v>2155</v>
      </c>
      <c r="I348" s="148"/>
      <c r="J348" s="71">
        <v>0.50794251682137648</v>
      </c>
      <c r="K348" s="71">
        <v>1.2738602794815581</v>
      </c>
      <c r="L348" s="71">
        <v>5.3898463021159424</v>
      </c>
      <c r="M348" s="71">
        <v>15.956353009619541</v>
      </c>
      <c r="N348" s="71">
        <v>11.900193408930679</v>
      </c>
      <c r="O348" s="71">
        <v>15.23672769890921</v>
      </c>
      <c r="P348" s="71">
        <v>26.053370195798479</v>
      </c>
      <c r="Q348" s="71">
        <v>0.66085131876289804</v>
      </c>
      <c r="R348" s="71">
        <v>0</v>
      </c>
      <c r="S348" s="71">
        <v>3.3774104800376352</v>
      </c>
      <c r="T348" s="72"/>
      <c r="U348" s="71">
        <v>90985</v>
      </c>
      <c r="V348" s="71">
        <v>544</v>
      </c>
      <c r="W348" s="71">
        <v>128</v>
      </c>
      <c r="X348" s="71">
        <v>3721</v>
      </c>
      <c r="Y348" s="71">
        <v>3538</v>
      </c>
      <c r="Z348" s="71">
        <v>7539</v>
      </c>
      <c r="AA348" s="71">
        <v>5102</v>
      </c>
      <c r="AB348" s="71">
        <v>10624</v>
      </c>
      <c r="AC348" s="71">
        <v>0</v>
      </c>
      <c r="AD348" s="71">
        <v>3.3774104800376352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2159</v>
      </c>
      <c r="B349" s="70">
        <v>413</v>
      </c>
      <c r="C349" s="70">
        <v>5</v>
      </c>
      <c r="D349" s="70">
        <v>25</v>
      </c>
      <c r="E349" s="70">
        <v>2008</v>
      </c>
      <c r="F349" s="70" t="s">
        <v>792</v>
      </c>
      <c r="G349" s="1064" t="s">
        <v>2154</v>
      </c>
      <c r="H349" s="70" t="s">
        <v>2155</v>
      </c>
      <c r="I349" s="148"/>
      <c r="J349" s="71">
        <v>0.52841523356574738</v>
      </c>
      <c r="K349" s="71">
        <v>0.95166648572280743</v>
      </c>
      <c r="L349" s="71">
        <v>4.7501708083685976</v>
      </c>
      <c r="M349" s="71">
        <v>16.916242788453431</v>
      </c>
      <c r="N349" s="71">
        <v>12.34248728560712</v>
      </c>
      <c r="O349" s="71">
        <v>14.51311118393007</v>
      </c>
      <c r="P349" s="71">
        <v>25.426898753865551</v>
      </c>
      <c r="Q349" s="71">
        <v>0.64575142389045104</v>
      </c>
      <c r="R349" s="71">
        <v>0</v>
      </c>
      <c r="S349" s="71">
        <v>2.995276464694359</v>
      </c>
      <c r="T349" s="72"/>
      <c r="U349" s="71">
        <v>99258</v>
      </c>
      <c r="V349" s="71">
        <v>544</v>
      </c>
      <c r="W349" s="71">
        <v>128</v>
      </c>
      <c r="X349" s="71">
        <v>3721</v>
      </c>
      <c r="Y349" s="71">
        <v>3551</v>
      </c>
      <c r="Z349" s="71">
        <v>7433</v>
      </c>
      <c r="AA349" s="71">
        <v>4985</v>
      </c>
      <c r="AB349" s="71">
        <v>10552</v>
      </c>
      <c r="AC349" s="71">
        <v>0</v>
      </c>
      <c r="AD349" s="71">
        <v>2.995276464694359</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2160</v>
      </c>
      <c r="B350" s="70">
        <v>414</v>
      </c>
      <c r="C350" s="70">
        <v>6</v>
      </c>
      <c r="D350" s="70">
        <v>25</v>
      </c>
      <c r="E350" s="70">
        <v>2009</v>
      </c>
      <c r="F350" s="70" t="s">
        <v>176</v>
      </c>
      <c r="G350" s="1064" t="s">
        <v>2154</v>
      </c>
      <c r="H350" s="70" t="s">
        <v>2155</v>
      </c>
      <c r="I350" s="148"/>
      <c r="J350" s="71">
        <v>0.61741507863557954</v>
      </c>
      <c r="K350" s="71">
        <v>0.88538825158790191</v>
      </c>
      <c r="L350" s="71">
        <v>4.7164924276398166</v>
      </c>
      <c r="M350" s="71">
        <v>15.86546986440487</v>
      </c>
      <c r="N350" s="71">
        <v>11.01901911496919</v>
      </c>
      <c r="O350" s="71">
        <v>14.786624827250661</v>
      </c>
      <c r="P350" s="71">
        <v>24.444807841624549</v>
      </c>
      <c r="Q350" s="71">
        <v>0.61078142350204001</v>
      </c>
      <c r="R350" s="71">
        <v>0</v>
      </c>
      <c r="S350" s="71">
        <v>2.5356601121674469</v>
      </c>
      <c r="T350" s="72"/>
      <c r="U350" s="71">
        <v>104451</v>
      </c>
      <c r="V350" s="71">
        <v>535</v>
      </c>
      <c r="W350" s="71">
        <v>184</v>
      </c>
      <c r="X350" s="71">
        <v>3734</v>
      </c>
      <c r="Y350" s="71">
        <v>3575</v>
      </c>
      <c r="Z350" s="71">
        <v>7475</v>
      </c>
      <c r="AA350" s="71">
        <v>4920</v>
      </c>
      <c r="AB350" s="71">
        <v>10477</v>
      </c>
      <c r="AC350" s="71">
        <v>0</v>
      </c>
      <c r="AD350" s="71">
        <v>2.5356601121674469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2161</v>
      </c>
      <c r="B351" s="70">
        <v>415</v>
      </c>
      <c r="C351" s="70">
        <v>7</v>
      </c>
      <c r="D351" s="70">
        <v>25</v>
      </c>
      <c r="E351" s="70">
        <v>2010</v>
      </c>
      <c r="F351" s="70" t="s">
        <v>177</v>
      </c>
      <c r="G351" s="70" t="s">
        <v>2154</v>
      </c>
      <c r="H351" s="70" t="s">
        <v>2155</v>
      </c>
      <c r="I351" s="148"/>
      <c r="J351" s="71">
        <v>0.55943464478987059</v>
      </c>
      <c r="K351" s="71">
        <v>0.94413651020701317</v>
      </c>
      <c r="L351" s="71">
        <v>4.5327642898053213</v>
      </c>
      <c r="M351" s="71">
        <v>16.424300881472451</v>
      </c>
      <c r="N351" s="71">
        <v>11.785263505915189</v>
      </c>
      <c r="O351" s="71">
        <v>14.895441637072251</v>
      </c>
      <c r="P351" s="71">
        <v>25.08620839150694</v>
      </c>
      <c r="Q351" s="71">
        <v>0.63455041747683505</v>
      </c>
      <c r="R351" s="71">
        <v>0</v>
      </c>
      <c r="S351" s="71">
        <v>2.520590506005802</v>
      </c>
      <c r="T351" s="72"/>
      <c r="U351" s="71">
        <v>101775</v>
      </c>
      <c r="V351" s="71">
        <v>535</v>
      </c>
      <c r="W351" s="71">
        <v>184</v>
      </c>
      <c r="X351" s="71">
        <v>3734</v>
      </c>
      <c r="Y351" s="71">
        <v>3593</v>
      </c>
      <c r="Z351" s="71">
        <v>7565</v>
      </c>
      <c r="AA351" s="71">
        <v>4923</v>
      </c>
      <c r="AB351" s="71">
        <v>10430</v>
      </c>
      <c r="AC351" s="71">
        <v>0</v>
      </c>
      <c r="AD351" s="71">
        <v>2.520590506005802</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3.82</v>
      </c>
      <c r="BM351" s="71">
        <v>0</v>
      </c>
      <c r="BN351" s="72"/>
      <c r="BO351" s="71">
        <v>0</v>
      </c>
      <c r="BP351" s="71">
        <v>0</v>
      </c>
      <c r="BQ351" s="71">
        <v>0</v>
      </c>
      <c r="BR351" s="71">
        <v>0</v>
      </c>
      <c r="BS351" s="71">
        <v>1</v>
      </c>
      <c r="BT351" s="71">
        <v>0</v>
      </c>
      <c r="BU351"/>
      <c r="BV351" s="70">
        <v>3.82</v>
      </c>
      <c r="BW351" s="70">
        <v>0</v>
      </c>
      <c r="BX351" s="70">
        <v>0</v>
      </c>
      <c r="BY351" s="70">
        <v>0</v>
      </c>
      <c r="BZ351" s="70">
        <v>0</v>
      </c>
      <c r="CA351" s="70">
        <v>0</v>
      </c>
      <c r="CB351" s="70">
        <v>0</v>
      </c>
      <c r="CC351" s="70">
        <v>0</v>
      </c>
      <c r="CD351" s="70">
        <v>0</v>
      </c>
    </row>
    <row r="352" spans="1:82">
      <c r="A352" s="70" t="s">
        <v>2162</v>
      </c>
      <c r="B352" s="70">
        <v>416</v>
      </c>
      <c r="C352" s="70">
        <v>8</v>
      </c>
      <c r="D352" s="70">
        <v>25</v>
      </c>
      <c r="E352" s="70">
        <v>2011</v>
      </c>
      <c r="F352" s="70" t="s">
        <v>178</v>
      </c>
      <c r="G352" s="70" t="s">
        <v>2154</v>
      </c>
      <c r="H352" s="70" t="s">
        <v>2155</v>
      </c>
      <c r="I352" s="148"/>
      <c r="J352" s="71">
        <v>0.74114430036071088</v>
      </c>
      <c r="K352" s="71">
        <v>1.2339965372026671</v>
      </c>
      <c r="L352" s="71">
        <v>7.1375041932539673</v>
      </c>
      <c r="M352" s="71">
        <v>19.385039479286881</v>
      </c>
      <c r="N352" s="71">
        <v>12.57305328788552</v>
      </c>
      <c r="O352" s="71">
        <v>14.775285987049628</v>
      </c>
      <c r="P352" s="71">
        <v>24.267236748099396</v>
      </c>
      <c r="Q352" s="71">
        <v>0.72570078929149595</v>
      </c>
      <c r="R352" s="71">
        <v>0</v>
      </c>
      <c r="S352" s="71">
        <v>2.8357344009788772</v>
      </c>
      <c r="T352" s="72"/>
      <c r="U352" s="71">
        <v>119707</v>
      </c>
      <c r="V352" s="71">
        <v>535</v>
      </c>
      <c r="W352" s="71">
        <v>184</v>
      </c>
      <c r="X352" s="71">
        <v>3734</v>
      </c>
      <c r="Y352" s="71">
        <v>3612</v>
      </c>
      <c r="Z352" s="71">
        <v>7667</v>
      </c>
      <c r="AA352" s="71">
        <v>4904</v>
      </c>
      <c r="AB352" s="71">
        <v>10341</v>
      </c>
      <c r="AC352" s="71">
        <v>0</v>
      </c>
      <c r="AD352" s="71">
        <v>2.8357344009788772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3.28</v>
      </c>
      <c r="BM352" s="71">
        <v>0</v>
      </c>
      <c r="BN352" s="72"/>
      <c r="BO352" s="71">
        <v>0</v>
      </c>
      <c r="BP352" s="71">
        <v>0</v>
      </c>
      <c r="BQ352" s="71">
        <v>0</v>
      </c>
      <c r="BR352" s="71">
        <v>0</v>
      </c>
      <c r="BS352" s="71">
        <v>1</v>
      </c>
      <c r="BT352" s="71">
        <v>0</v>
      </c>
      <c r="BU352"/>
      <c r="BV352" s="70">
        <v>3.28</v>
      </c>
      <c r="BW352" s="70">
        <v>0</v>
      </c>
      <c r="BX352" s="70">
        <v>0</v>
      </c>
      <c r="BY352" s="70">
        <v>0</v>
      </c>
      <c r="BZ352" s="70">
        <v>0</v>
      </c>
      <c r="CA352" s="70">
        <v>0</v>
      </c>
      <c r="CB352" s="70">
        <v>0</v>
      </c>
      <c r="CC352" s="70">
        <v>0</v>
      </c>
      <c r="CD352" s="70">
        <v>0</v>
      </c>
    </row>
    <row r="353" spans="1:82">
      <c r="A353" s="70" t="s">
        <v>2163</v>
      </c>
      <c r="B353" s="70">
        <v>417</v>
      </c>
      <c r="C353" s="70">
        <v>9</v>
      </c>
      <c r="D353" s="70">
        <v>25</v>
      </c>
      <c r="E353" s="70">
        <v>2012</v>
      </c>
      <c r="F353" s="70" t="s">
        <v>179</v>
      </c>
      <c r="G353" s="70" t="s">
        <v>2154</v>
      </c>
      <c r="H353" s="70" t="s">
        <v>2155</v>
      </c>
      <c r="I353" s="148"/>
      <c r="J353" s="71">
        <v>0.85094162775263493</v>
      </c>
      <c r="K353" s="71">
        <v>1.174109867184572</v>
      </c>
      <c r="L353" s="71">
        <v>7.0662596083328912</v>
      </c>
      <c r="M353" s="71">
        <v>19.760146820549341</v>
      </c>
      <c r="N353" s="71">
        <v>15.06323009566769</v>
      </c>
      <c r="O353" s="71">
        <v>14.674312698669318</v>
      </c>
      <c r="P353" s="71">
        <v>24.09675535118178</v>
      </c>
      <c r="Q353" s="71">
        <v>0.78502821731858496</v>
      </c>
      <c r="R353" s="71">
        <v>0</v>
      </c>
      <c r="S353" s="71">
        <v>1.8697692395992631</v>
      </c>
      <c r="T353" s="72"/>
      <c r="U353" s="71">
        <v>130007</v>
      </c>
      <c r="V353" s="71">
        <v>535</v>
      </c>
      <c r="W353" s="71">
        <v>184</v>
      </c>
      <c r="X353" s="71">
        <v>3734</v>
      </c>
      <c r="Y353" s="71">
        <v>3687</v>
      </c>
      <c r="Z353" s="71">
        <v>7675</v>
      </c>
      <c r="AA353" s="71">
        <v>4842</v>
      </c>
      <c r="AB353" s="71">
        <v>10296</v>
      </c>
      <c r="AC353" s="71">
        <v>0</v>
      </c>
      <c r="AD353" s="71">
        <v>1.8697692395992631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4.6680000000000001</v>
      </c>
      <c r="BM353" s="71">
        <v>0</v>
      </c>
      <c r="BN353" s="72"/>
      <c r="BO353" s="71">
        <v>0</v>
      </c>
      <c r="BP353" s="71">
        <v>0</v>
      </c>
      <c r="BQ353" s="71">
        <v>0</v>
      </c>
      <c r="BR353" s="71">
        <v>0</v>
      </c>
      <c r="BS353" s="71">
        <v>1</v>
      </c>
      <c r="BT353" s="71">
        <v>0</v>
      </c>
      <c r="BU353"/>
      <c r="BV353" s="70">
        <v>4.6680000000000001</v>
      </c>
      <c r="BW353" s="70">
        <v>0</v>
      </c>
      <c r="BX353" s="70">
        <v>0</v>
      </c>
      <c r="BY353" s="70">
        <v>0</v>
      </c>
      <c r="BZ353" s="70">
        <v>0</v>
      </c>
      <c r="CA353" s="70">
        <v>0</v>
      </c>
      <c r="CB353" s="70">
        <v>0</v>
      </c>
      <c r="CC353" s="70">
        <v>0</v>
      </c>
      <c r="CD353" s="70">
        <v>0</v>
      </c>
    </row>
    <row r="354" spans="1:82">
      <c r="A354" s="70" t="s">
        <v>2164</v>
      </c>
      <c r="B354" s="70">
        <v>418</v>
      </c>
      <c r="C354" s="70">
        <v>10</v>
      </c>
      <c r="D354" s="70">
        <v>25</v>
      </c>
      <c r="E354" s="70">
        <v>2013</v>
      </c>
      <c r="F354" s="70" t="s">
        <v>180</v>
      </c>
      <c r="G354" s="70" t="s">
        <v>2154</v>
      </c>
      <c r="H354" s="70" t="s">
        <v>2155</v>
      </c>
      <c r="I354" s="148"/>
      <c r="J354" s="71">
        <v>0.80725603340991348</v>
      </c>
      <c r="K354" s="71">
        <v>1.0111599311206649</v>
      </c>
      <c r="L354" s="71">
        <v>6.8296519400004394</v>
      </c>
      <c r="M354" s="71">
        <v>18.78381539383415</v>
      </c>
      <c r="N354" s="71">
        <v>12.423332608177009</v>
      </c>
      <c r="O354" s="71">
        <v>14.166100008619349</v>
      </c>
      <c r="P354" s="71">
        <v>24.2474964671331</v>
      </c>
      <c r="Q354" s="71">
        <v>0.789716110783797</v>
      </c>
      <c r="R354" s="71">
        <v>0</v>
      </c>
      <c r="S354" s="71">
        <v>2.023287544117057</v>
      </c>
      <c r="T354" s="72"/>
      <c r="U354" s="71">
        <v>118742</v>
      </c>
      <c r="V354" s="71">
        <v>535</v>
      </c>
      <c r="W354" s="71">
        <v>184</v>
      </c>
      <c r="X354" s="71">
        <v>3734</v>
      </c>
      <c r="Y354" s="71">
        <v>3683</v>
      </c>
      <c r="Z354" s="71">
        <v>7740</v>
      </c>
      <c r="AA354" s="71">
        <v>4854</v>
      </c>
      <c r="AB354" s="71">
        <v>10209</v>
      </c>
      <c r="AC354" s="71">
        <v>0</v>
      </c>
      <c r="AD354" s="71">
        <v>2.023287544117057</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4.1070000000000002</v>
      </c>
      <c r="BM354" s="71">
        <v>0</v>
      </c>
      <c r="BN354" s="72"/>
      <c r="BO354" s="71">
        <v>0</v>
      </c>
      <c r="BP354" s="71">
        <v>0</v>
      </c>
      <c r="BQ354" s="71">
        <v>0</v>
      </c>
      <c r="BR354" s="71">
        <v>0</v>
      </c>
      <c r="BS354" s="71">
        <v>1</v>
      </c>
      <c r="BT354" s="71">
        <v>0</v>
      </c>
      <c r="BU354"/>
      <c r="BV354" s="70">
        <v>4.1070000000000002</v>
      </c>
      <c r="BW354" s="70">
        <v>0</v>
      </c>
      <c r="BX354" s="70">
        <v>0</v>
      </c>
      <c r="BY354" s="70">
        <v>0</v>
      </c>
      <c r="BZ354" s="70">
        <v>0</v>
      </c>
      <c r="CA354" s="70">
        <v>0</v>
      </c>
      <c r="CB354" s="70">
        <v>0</v>
      </c>
      <c r="CC354" s="70">
        <v>0</v>
      </c>
      <c r="CD354" s="70">
        <v>0</v>
      </c>
    </row>
    <row r="355" spans="1:82">
      <c r="A355" s="70" t="s">
        <v>2165</v>
      </c>
      <c r="B355" s="70">
        <v>419</v>
      </c>
      <c r="C355" s="70">
        <v>11</v>
      </c>
      <c r="D355" s="70">
        <v>25</v>
      </c>
      <c r="E355" s="70">
        <v>2014</v>
      </c>
      <c r="F355" s="70" t="s">
        <v>181</v>
      </c>
      <c r="G355" s="70" t="s">
        <v>2154</v>
      </c>
      <c r="H355" s="70" t="s">
        <v>2155</v>
      </c>
      <c r="I355" s="148"/>
      <c r="J355" s="71">
        <v>0.69235891114775083</v>
      </c>
      <c r="K355" s="71">
        <v>0.93692949567238593</v>
      </c>
      <c r="L355" s="71">
        <v>5.9335707309758661</v>
      </c>
      <c r="M355" s="71">
        <v>15.84781903212693</v>
      </c>
      <c r="N355" s="71">
        <v>12.921448629961841</v>
      </c>
      <c r="O355" s="71">
        <v>13.547558194695062</v>
      </c>
      <c r="P355" s="71">
        <v>24.57438441281635</v>
      </c>
      <c r="Q355" s="71">
        <v>0.75048648112652605</v>
      </c>
      <c r="R355" s="71">
        <v>0</v>
      </c>
      <c r="S355" s="71">
        <v>2.8427263452930371</v>
      </c>
      <c r="T355" s="72"/>
      <c r="U355" s="71">
        <v>121923</v>
      </c>
      <c r="V355" s="71">
        <v>441</v>
      </c>
      <c r="W355" s="71">
        <v>252</v>
      </c>
      <c r="X355" s="71">
        <v>3249</v>
      </c>
      <c r="Y355" s="71">
        <v>3705</v>
      </c>
      <c r="Z355" s="71">
        <v>7796</v>
      </c>
      <c r="AA355" s="71">
        <v>4894</v>
      </c>
      <c r="AB355" s="71">
        <v>10112</v>
      </c>
      <c r="AC355" s="71">
        <v>0</v>
      </c>
      <c r="AD355" s="71">
        <v>2.8427263452930371</v>
      </c>
      <c r="AE355" s="72"/>
      <c r="AF355" s="71"/>
      <c r="AG355" s="71"/>
      <c r="AH355" s="71"/>
      <c r="AI355" s="71"/>
      <c r="AJ355" s="71"/>
      <c r="AK355" s="71"/>
      <c r="AL355" s="71"/>
      <c r="AM355" s="71"/>
      <c r="AN355" s="71"/>
      <c r="AO355" s="71"/>
      <c r="AP355" s="71"/>
      <c r="AQ355" s="72"/>
      <c r="AR355" s="71">
        <v>53</v>
      </c>
      <c r="AS355" s="71">
        <v>81</v>
      </c>
      <c r="AT355" s="71">
        <v>0</v>
      </c>
      <c r="AU355" s="71">
        <v>0</v>
      </c>
      <c r="AV355" s="71">
        <v>0</v>
      </c>
      <c r="AW355" s="71">
        <v>0</v>
      </c>
      <c r="AX355" s="71"/>
      <c r="AY355" s="72"/>
      <c r="AZ355" s="71">
        <v>252.3</v>
      </c>
      <c r="BA355" s="71">
        <v>7147</v>
      </c>
      <c r="BB355" s="71">
        <v>0</v>
      </c>
      <c r="BC355" s="71">
        <v>0</v>
      </c>
      <c r="BD355" s="71">
        <v>0</v>
      </c>
      <c r="BE355" s="71">
        <v>0</v>
      </c>
      <c r="BF355" s="71"/>
      <c r="BG355" s="72"/>
      <c r="BH355" s="71">
        <v>0</v>
      </c>
      <c r="BI355" s="71">
        <v>0</v>
      </c>
      <c r="BJ355" s="71">
        <v>0</v>
      </c>
      <c r="BK355" s="71">
        <v>0</v>
      </c>
      <c r="BL355" s="71">
        <v>4.16</v>
      </c>
      <c r="BM355" s="71">
        <v>0</v>
      </c>
      <c r="BN355" s="72"/>
      <c r="BO355" s="71">
        <v>0</v>
      </c>
      <c r="BP355" s="71">
        <v>0</v>
      </c>
      <c r="BQ355" s="71">
        <v>0</v>
      </c>
      <c r="BR355" s="71">
        <v>0</v>
      </c>
      <c r="BS355" s="71">
        <v>1</v>
      </c>
      <c r="BT355" s="71">
        <v>0</v>
      </c>
      <c r="BU355"/>
      <c r="BV355" s="70">
        <v>4.16</v>
      </c>
      <c r="BW355" s="70">
        <v>0</v>
      </c>
      <c r="BX355" s="70">
        <v>0</v>
      </c>
      <c r="BY355" s="70">
        <v>0</v>
      </c>
      <c r="BZ355" s="70">
        <v>0</v>
      </c>
      <c r="CA355" s="70">
        <v>0</v>
      </c>
      <c r="CB355" s="70">
        <v>0</v>
      </c>
      <c r="CC355" s="70">
        <v>0</v>
      </c>
      <c r="CD355" s="70">
        <v>0</v>
      </c>
    </row>
    <row r="356" spans="1:82">
      <c r="A356" s="70" t="s">
        <v>2166</v>
      </c>
      <c r="B356" s="70">
        <v>420</v>
      </c>
      <c r="C356" s="70">
        <v>12</v>
      </c>
      <c r="D356" s="70">
        <v>25</v>
      </c>
      <c r="E356" s="70">
        <v>2015</v>
      </c>
      <c r="F356" s="70" t="s">
        <v>182</v>
      </c>
      <c r="G356" s="70" t="s">
        <v>2154</v>
      </c>
      <c r="H356" s="70" t="s">
        <v>2155</v>
      </c>
      <c r="I356" s="148"/>
      <c r="J356" s="71">
        <v>0.57372236010020283</v>
      </c>
      <c r="K356" s="71">
        <v>0.94069367425814909</v>
      </c>
      <c r="L356" s="71">
        <v>6.3800066218658777</v>
      </c>
      <c r="M356" s="71">
        <v>15.75547212417421</v>
      </c>
      <c r="N356" s="71">
        <v>11.905736884699561</v>
      </c>
      <c r="O356" s="71">
        <v>13.468335033792062</v>
      </c>
      <c r="P356" s="71">
        <v>24.845064422635065</v>
      </c>
      <c r="Q356" s="71">
        <v>0.71971115982835798</v>
      </c>
      <c r="R356" s="71">
        <v>0</v>
      </c>
      <c r="S356" s="71">
        <v>2.1975636443343678</v>
      </c>
      <c r="T356" s="72"/>
      <c r="U356" s="71">
        <v>116094</v>
      </c>
      <c r="V356" s="71">
        <v>441</v>
      </c>
      <c r="W356" s="71">
        <v>252</v>
      </c>
      <c r="X356" s="71">
        <v>3249</v>
      </c>
      <c r="Y356" s="71">
        <v>3705</v>
      </c>
      <c r="Z356" s="71">
        <v>7825</v>
      </c>
      <c r="AA356" s="71">
        <v>4944</v>
      </c>
      <c r="AB356" s="71">
        <v>9906</v>
      </c>
      <c r="AC356" s="71">
        <v>0</v>
      </c>
      <c r="AD356" s="71">
        <v>2.1975636443343678</v>
      </c>
      <c r="AE356" s="72"/>
      <c r="AF356" s="71">
        <v>791911.30690202606</v>
      </c>
      <c r="AG356" s="71">
        <v>734129.27023920708</v>
      </c>
      <c r="AH356" s="71">
        <v>1347136.883705046</v>
      </c>
      <c r="AI356" s="71">
        <v>20705798.06942191</v>
      </c>
      <c r="AJ356" s="71">
        <v>16649003.022776781</v>
      </c>
      <c r="AK356" s="71">
        <v>0</v>
      </c>
      <c r="AL356" s="71">
        <v>0</v>
      </c>
      <c r="AM356" s="71">
        <v>1357575.74589288</v>
      </c>
      <c r="AN356" s="71">
        <v>0</v>
      </c>
      <c r="AO356" s="71">
        <v>0</v>
      </c>
      <c r="AP356" s="71">
        <v>41585554.29893785</v>
      </c>
      <c r="AQ356" s="72"/>
      <c r="AR356" s="71">
        <v>70</v>
      </c>
      <c r="AS356" s="71">
        <v>168</v>
      </c>
      <c r="AT356" s="71">
        <v>0</v>
      </c>
      <c r="AU356" s="71">
        <v>0</v>
      </c>
      <c r="AV356" s="71">
        <v>0</v>
      </c>
      <c r="AW356" s="71">
        <v>0</v>
      </c>
      <c r="AX356" s="71"/>
      <c r="AY356" s="72"/>
      <c r="AZ356" s="71">
        <v>335.4</v>
      </c>
      <c r="BA356" s="71">
        <v>19107.400000000001</v>
      </c>
      <c r="BB356" s="71">
        <v>0</v>
      </c>
      <c r="BC356" s="71">
        <v>0</v>
      </c>
      <c r="BD356" s="71">
        <v>0</v>
      </c>
      <c r="BE356" s="71">
        <v>0</v>
      </c>
      <c r="BF356" s="71"/>
      <c r="BG356" s="72"/>
      <c r="BH356" s="71">
        <v>0</v>
      </c>
      <c r="BI356" s="71">
        <v>0</v>
      </c>
      <c r="BJ356" s="71">
        <v>0</v>
      </c>
      <c r="BK356" s="71">
        <v>0</v>
      </c>
      <c r="BL356" s="71">
        <v>4.0389999999999997</v>
      </c>
      <c r="BM356" s="71">
        <v>0</v>
      </c>
      <c r="BN356" s="72"/>
      <c r="BO356" s="71">
        <v>0</v>
      </c>
      <c r="BP356" s="71">
        <v>0</v>
      </c>
      <c r="BQ356" s="71">
        <v>0</v>
      </c>
      <c r="BR356" s="71">
        <v>0</v>
      </c>
      <c r="BS356" s="71">
        <v>1</v>
      </c>
      <c r="BT356" s="71">
        <v>0</v>
      </c>
      <c r="BU356"/>
      <c r="BV356" s="70">
        <v>4.0389999999999997</v>
      </c>
      <c r="BW356" s="70">
        <v>0</v>
      </c>
      <c r="BX356" s="70">
        <v>0</v>
      </c>
      <c r="BY356" s="70">
        <v>0</v>
      </c>
      <c r="BZ356" s="70">
        <v>0</v>
      </c>
      <c r="CA356" s="70">
        <v>0</v>
      </c>
      <c r="CB356" s="70">
        <v>0</v>
      </c>
      <c r="CC356" s="70">
        <v>0</v>
      </c>
      <c r="CD356" s="70">
        <v>0</v>
      </c>
    </row>
    <row r="357" spans="1:82">
      <c r="A357" s="70" t="s">
        <v>2167</v>
      </c>
      <c r="B357" s="70">
        <v>421</v>
      </c>
      <c r="C357" s="70">
        <v>13</v>
      </c>
      <c r="D357" s="70">
        <v>25</v>
      </c>
      <c r="E357" s="70">
        <v>2016</v>
      </c>
      <c r="F357" s="70" t="s">
        <v>155</v>
      </c>
      <c r="G357" s="70" t="s">
        <v>2154</v>
      </c>
      <c r="H357" s="70" t="s">
        <v>2155</v>
      </c>
      <c r="I357" s="148"/>
      <c r="J357" s="71">
        <v>0.72329230639293796</v>
      </c>
      <c r="K357" s="71">
        <v>0.93939079218469146</v>
      </c>
      <c r="L357" s="71">
        <v>6.8917678581754718</v>
      </c>
      <c r="M357" s="71">
        <v>13.194934980232874</v>
      </c>
      <c r="N357" s="71">
        <v>11.95255166362548</v>
      </c>
      <c r="O357" s="71">
        <v>13.304782561249031</v>
      </c>
      <c r="P357" s="71">
        <v>24.730894644369059</v>
      </c>
      <c r="Q357" s="71">
        <v>0.69212324091494826</v>
      </c>
      <c r="R357" s="71">
        <v>0</v>
      </c>
      <c r="S357" s="71">
        <v>2.2988839496448623</v>
      </c>
      <c r="T357" s="72"/>
      <c r="U357" s="71">
        <v>142487</v>
      </c>
      <c r="V357" s="71">
        <v>441</v>
      </c>
      <c r="W357" s="71">
        <v>252</v>
      </c>
      <c r="X357" s="71">
        <v>3249</v>
      </c>
      <c r="Y357" s="71">
        <v>3768</v>
      </c>
      <c r="Z357" s="71">
        <v>7825</v>
      </c>
      <c r="AA357" s="71">
        <v>5090</v>
      </c>
      <c r="AB357" s="71">
        <v>9799</v>
      </c>
      <c r="AC357" s="71">
        <v>0</v>
      </c>
      <c r="AD357" s="71">
        <v>2.2988839496448619</v>
      </c>
      <c r="AE357" s="72"/>
      <c r="AF357" s="71">
        <v>992480.0233298844</v>
      </c>
      <c r="AG357" s="71">
        <v>705923.27580542769</v>
      </c>
      <c r="AH357" s="71">
        <v>1118687.70403289</v>
      </c>
      <c r="AI357" s="71">
        <v>20444438.271871809</v>
      </c>
      <c r="AJ357" s="71">
        <v>16345328.24520324</v>
      </c>
      <c r="AK357" s="71">
        <v>0</v>
      </c>
      <c r="AL357" s="71">
        <v>0</v>
      </c>
      <c r="AM357" s="71">
        <v>1343955.155479033</v>
      </c>
      <c r="AN357" s="71">
        <v>0</v>
      </c>
      <c r="AO357" s="71">
        <v>0</v>
      </c>
      <c r="AP357" s="71">
        <v>40950812.675722286</v>
      </c>
      <c r="AQ357" s="72"/>
      <c r="AR357" s="71">
        <v>84</v>
      </c>
      <c r="AS357" s="71">
        <v>238</v>
      </c>
      <c r="AT357" s="71">
        <v>0</v>
      </c>
      <c r="AU357" s="71">
        <v>0</v>
      </c>
      <c r="AV357" s="71">
        <v>0</v>
      </c>
      <c r="AW357" s="71">
        <v>0</v>
      </c>
      <c r="AX357" s="71"/>
      <c r="AY357" s="72"/>
      <c r="AZ357" s="71">
        <v>416.7</v>
      </c>
      <c r="BA357" s="71">
        <v>21943.4</v>
      </c>
      <c r="BB357" s="71">
        <v>0</v>
      </c>
      <c r="BC357" s="71">
        <v>0</v>
      </c>
      <c r="BD357" s="71">
        <v>0</v>
      </c>
      <c r="BE357" s="71">
        <v>0</v>
      </c>
      <c r="BF357" s="71"/>
      <c r="BG357" s="72"/>
      <c r="BH357" s="71">
        <v>0</v>
      </c>
      <c r="BI357" s="71">
        <v>0</v>
      </c>
      <c r="BJ357" s="71">
        <v>0</v>
      </c>
      <c r="BK357" s="71">
        <v>0</v>
      </c>
      <c r="BL357" s="71">
        <v>3.9249999999999998</v>
      </c>
      <c r="BM357" s="71">
        <v>0</v>
      </c>
      <c r="BN357" s="72"/>
      <c r="BO357" s="71">
        <v>0</v>
      </c>
      <c r="BP357" s="71">
        <v>0</v>
      </c>
      <c r="BQ357" s="71">
        <v>0</v>
      </c>
      <c r="BR357" s="71">
        <v>0</v>
      </c>
      <c r="BS357" s="71">
        <v>1</v>
      </c>
      <c r="BT357" s="71">
        <v>0</v>
      </c>
      <c r="BU357"/>
      <c r="BV357" s="70">
        <v>3.9249999999999998</v>
      </c>
      <c r="BW357" s="70">
        <v>0</v>
      </c>
      <c r="BX357" s="70">
        <v>0</v>
      </c>
      <c r="BY357" s="70">
        <v>0</v>
      </c>
      <c r="BZ357" s="70">
        <v>0</v>
      </c>
      <c r="CA357" s="70">
        <v>0</v>
      </c>
      <c r="CB357" s="70">
        <v>0</v>
      </c>
      <c r="CC357" s="70">
        <v>0</v>
      </c>
      <c r="CD357" s="70">
        <v>0</v>
      </c>
    </row>
    <row r="358" spans="1:82">
      <c r="A358" s="70" t="s">
        <v>2168</v>
      </c>
      <c r="B358" s="70">
        <v>422</v>
      </c>
      <c r="C358" s="70">
        <v>14</v>
      </c>
      <c r="D358" s="70">
        <v>25</v>
      </c>
      <c r="E358" s="70">
        <v>2017</v>
      </c>
      <c r="F358" s="70" t="s">
        <v>156</v>
      </c>
      <c r="G358" s="70" t="s">
        <v>2154</v>
      </c>
      <c r="H358" s="70" t="s">
        <v>2155</v>
      </c>
      <c r="I358" s="148"/>
      <c r="J358" s="71">
        <v>0.7944650193879651</v>
      </c>
      <c r="K358" s="71">
        <v>0.94694591953715157</v>
      </c>
      <c r="L358" s="71">
        <v>6.0800558355038836</v>
      </c>
      <c r="M358" s="71">
        <v>12.459224461969319</v>
      </c>
      <c r="N358" s="71">
        <v>11.593372073183744</v>
      </c>
      <c r="O358" s="71">
        <v>13.027468520028954</v>
      </c>
      <c r="P358" s="71">
        <v>24.443878778909241</v>
      </c>
      <c r="Q358" s="71">
        <v>0.66253660836317096</v>
      </c>
      <c r="R358" s="71">
        <v>0</v>
      </c>
      <c r="S358" s="71">
        <v>2.1855029057527631</v>
      </c>
      <c r="T358" s="72"/>
      <c r="U358" s="71">
        <v>164647</v>
      </c>
      <c r="V358" s="71">
        <v>441</v>
      </c>
      <c r="W358" s="71">
        <v>252</v>
      </c>
      <c r="X358" s="71">
        <v>3249</v>
      </c>
      <c r="Y358" s="71">
        <v>3801</v>
      </c>
      <c r="Z358" s="71">
        <v>7789</v>
      </c>
      <c r="AA358" s="71">
        <v>5063</v>
      </c>
      <c r="AB358" s="71">
        <v>9700</v>
      </c>
      <c r="AC358" s="71">
        <v>0</v>
      </c>
      <c r="AD358" s="71">
        <v>2.1855029057527631</v>
      </c>
      <c r="AE358" s="72"/>
      <c r="AF358" s="71">
        <v>1138461.386243684</v>
      </c>
      <c r="AG358" s="71">
        <v>715854.81672167638</v>
      </c>
      <c r="AH358" s="71">
        <v>1301531.9970469889</v>
      </c>
      <c r="AI358" s="71">
        <v>20094741.12545599</v>
      </c>
      <c r="AJ358" s="71">
        <v>16693542.65806943</v>
      </c>
      <c r="AK358" s="71">
        <v>0</v>
      </c>
      <c r="AL358" s="71">
        <v>0</v>
      </c>
      <c r="AM358" s="71">
        <v>1332458.757101662</v>
      </c>
      <c r="AN358" s="71">
        <v>0</v>
      </c>
      <c r="AO358" s="71">
        <v>0</v>
      </c>
      <c r="AP358" s="71">
        <v>41276590.740639433</v>
      </c>
      <c r="AQ358" s="72"/>
      <c r="AR358" s="71">
        <v>99</v>
      </c>
      <c r="AS358" s="71">
        <v>272</v>
      </c>
      <c r="AT358" s="71">
        <v>0</v>
      </c>
      <c r="AU358" s="71">
        <v>0</v>
      </c>
      <c r="AV358" s="71">
        <v>0</v>
      </c>
      <c r="AW358" s="71">
        <v>0</v>
      </c>
      <c r="AX358" s="71"/>
      <c r="AY358" s="72"/>
      <c r="AZ358" s="71">
        <v>495.00000000000011</v>
      </c>
      <c r="BA358" s="71">
        <v>39152.30000000001</v>
      </c>
      <c r="BB358" s="71">
        <v>0</v>
      </c>
      <c r="BC358" s="71">
        <v>0</v>
      </c>
      <c r="BD358" s="71">
        <v>0</v>
      </c>
      <c r="BE358" s="71">
        <v>0</v>
      </c>
      <c r="BF358" s="71"/>
      <c r="BG358" s="72"/>
      <c r="BH358" s="71">
        <v>0</v>
      </c>
      <c r="BI358" s="71">
        <v>0</v>
      </c>
      <c r="BJ358" s="71">
        <v>0</v>
      </c>
      <c r="BK358" s="71">
        <v>0</v>
      </c>
      <c r="BL358" s="71">
        <v>4.3940000000000001</v>
      </c>
      <c r="BM358" s="71">
        <v>0</v>
      </c>
      <c r="BN358" s="72"/>
      <c r="BO358" s="71">
        <v>0</v>
      </c>
      <c r="BP358" s="71">
        <v>0</v>
      </c>
      <c r="BQ358" s="71">
        <v>0</v>
      </c>
      <c r="BR358" s="71">
        <v>0</v>
      </c>
      <c r="BS358" s="71">
        <v>1</v>
      </c>
      <c r="BT358" s="71">
        <v>0</v>
      </c>
      <c r="BU358"/>
      <c r="BV358" s="70">
        <v>4.3940000000000001</v>
      </c>
      <c r="BW358" s="70">
        <v>0</v>
      </c>
      <c r="BX358" s="70">
        <v>0</v>
      </c>
      <c r="BY358" s="70">
        <v>0</v>
      </c>
      <c r="BZ358" s="70">
        <v>0</v>
      </c>
      <c r="CA358" s="70">
        <v>0</v>
      </c>
      <c r="CB358" s="70">
        <v>0</v>
      </c>
      <c r="CC358" s="70">
        <v>0</v>
      </c>
      <c r="CD358" s="70">
        <v>0</v>
      </c>
    </row>
    <row r="359" spans="1:82">
      <c r="A359" s="70" t="s">
        <v>2169</v>
      </c>
      <c r="B359" s="70">
        <v>423</v>
      </c>
      <c r="C359" s="70">
        <v>15</v>
      </c>
      <c r="D359" s="70">
        <v>25</v>
      </c>
      <c r="E359" s="70">
        <v>2018</v>
      </c>
      <c r="F359" s="70" t="s">
        <v>183</v>
      </c>
      <c r="G359" s="70" t="s">
        <v>2154</v>
      </c>
      <c r="H359" s="70" t="s">
        <v>2155</v>
      </c>
      <c r="I359" s="148"/>
      <c r="J359" s="71">
        <v>1.013763421458213</v>
      </c>
      <c r="K359" s="71">
        <v>0.88998291673243834</v>
      </c>
      <c r="L359" s="71">
        <v>5.4791277026609757</v>
      </c>
      <c r="M359" s="71">
        <v>12.286329099369802</v>
      </c>
      <c r="N359" s="71">
        <v>12.056659055527296</v>
      </c>
      <c r="O359" s="71">
        <v>12.74988834856762</v>
      </c>
      <c r="P359" s="71">
        <v>24.22445803346276</v>
      </c>
      <c r="Q359" s="71">
        <v>0.60649119461512602</v>
      </c>
      <c r="R359" s="71">
        <v>0</v>
      </c>
      <c r="S359" s="71">
        <v>2.8209867465641847</v>
      </c>
      <c r="T359" s="72"/>
      <c r="U359" s="71">
        <v>207603</v>
      </c>
      <c r="V359" s="71">
        <v>441</v>
      </c>
      <c r="W359" s="71">
        <v>252</v>
      </c>
      <c r="X359" s="71">
        <v>3249</v>
      </c>
      <c r="Y359" s="71">
        <v>3805</v>
      </c>
      <c r="Z359" s="71">
        <v>7769</v>
      </c>
      <c r="AA359" s="71">
        <v>5068</v>
      </c>
      <c r="AB359" s="71">
        <v>9569</v>
      </c>
      <c r="AC359" s="71">
        <v>0</v>
      </c>
      <c r="AD359" s="71">
        <v>2.8209867465641851</v>
      </c>
      <c r="AE359" s="72"/>
      <c r="AF359" s="71">
        <v>1462912.682597192</v>
      </c>
      <c r="AG359" s="71">
        <v>633005.83279930614</v>
      </c>
      <c r="AH359" s="71">
        <v>1231492.5720617371</v>
      </c>
      <c r="AI359" s="71">
        <v>19260639.46021701</v>
      </c>
      <c r="AJ359" s="71">
        <v>16341285.341352239</v>
      </c>
      <c r="AK359" s="71">
        <v>0</v>
      </c>
      <c r="AL359" s="71">
        <v>0</v>
      </c>
      <c r="AM359" s="71">
        <v>1317183.478399768</v>
      </c>
      <c r="AN359" s="71">
        <v>0</v>
      </c>
      <c r="AO359" s="71">
        <v>0</v>
      </c>
      <c r="AP359" s="71">
        <v>40246519.367427252</v>
      </c>
      <c r="AQ359" s="72"/>
      <c r="AR359" s="71">
        <v>110</v>
      </c>
      <c r="AS359" s="71">
        <v>293</v>
      </c>
      <c r="AT359" s="71">
        <v>0</v>
      </c>
      <c r="AU359" s="71">
        <v>0</v>
      </c>
      <c r="AV359" s="71">
        <v>0</v>
      </c>
      <c r="AW359" s="71">
        <v>0</v>
      </c>
      <c r="AX359" s="71"/>
      <c r="AY359" s="72"/>
      <c r="AZ359" s="71">
        <v>548.29999999999995</v>
      </c>
      <c r="BA359" s="71">
        <v>39905</v>
      </c>
      <c r="BB359" s="71">
        <v>0</v>
      </c>
      <c r="BC359" s="71">
        <v>0</v>
      </c>
      <c r="BD359" s="71">
        <v>0</v>
      </c>
      <c r="BE359" s="71">
        <v>0</v>
      </c>
      <c r="BF359" s="71"/>
      <c r="BG359" s="72"/>
      <c r="BH359" s="71">
        <v>0</v>
      </c>
      <c r="BI359" s="71">
        <v>0</v>
      </c>
      <c r="BJ359" s="71">
        <v>0</v>
      </c>
      <c r="BK359" s="71">
        <v>0</v>
      </c>
      <c r="BL359" s="71">
        <v>4.7960000000000003</v>
      </c>
      <c r="BM359" s="71">
        <v>0</v>
      </c>
      <c r="BN359" s="72"/>
      <c r="BO359" s="71">
        <v>0</v>
      </c>
      <c r="BP359" s="71">
        <v>0</v>
      </c>
      <c r="BQ359" s="71">
        <v>0</v>
      </c>
      <c r="BR359" s="71">
        <v>0</v>
      </c>
      <c r="BS359" s="71">
        <v>1</v>
      </c>
      <c r="BT359" s="71">
        <v>0</v>
      </c>
      <c r="BU359"/>
      <c r="BV359" s="70">
        <v>4.7960000000000003</v>
      </c>
      <c r="BW359" s="70">
        <v>0</v>
      </c>
      <c r="BX359" s="70">
        <v>0</v>
      </c>
      <c r="BY359" s="70">
        <v>0</v>
      </c>
      <c r="BZ359" s="70">
        <v>0</v>
      </c>
      <c r="CA359" s="70">
        <v>0</v>
      </c>
      <c r="CB359" s="70">
        <v>0</v>
      </c>
      <c r="CC359" s="70">
        <v>0</v>
      </c>
      <c r="CD359" s="70">
        <v>0</v>
      </c>
    </row>
    <row r="360" spans="1:82">
      <c r="A360" s="70" t="s">
        <v>2170</v>
      </c>
      <c r="B360" s="70">
        <v>424</v>
      </c>
      <c r="C360" s="70">
        <v>16</v>
      </c>
      <c r="D360" s="70">
        <v>25</v>
      </c>
      <c r="E360" s="70">
        <v>2019</v>
      </c>
      <c r="F360" s="70" t="s">
        <v>158</v>
      </c>
      <c r="G360" s="70" t="s">
        <v>2154</v>
      </c>
      <c r="H360" s="70" t="s">
        <v>2155</v>
      </c>
      <c r="I360" s="148"/>
      <c r="J360" s="71">
        <v>0.98288587443362863</v>
      </c>
      <c r="K360" s="71">
        <v>0.81533221449798832</v>
      </c>
      <c r="L360" s="71">
        <v>5.5229560933162736</v>
      </c>
      <c r="M360" s="71">
        <v>11.614119113171974</v>
      </c>
      <c r="N360" s="71">
        <v>10.706899694410854</v>
      </c>
      <c r="O360" s="71">
        <v>12.372477421031771</v>
      </c>
      <c r="P360" s="71">
        <v>23.569174940398465</v>
      </c>
      <c r="Q360" s="71">
        <v>0.587111028741372</v>
      </c>
      <c r="R360" s="71">
        <v>0</v>
      </c>
      <c r="S360" s="71">
        <v>2.5166424024245448</v>
      </c>
      <c r="T360" s="72"/>
      <c r="U360" s="71">
        <v>210155</v>
      </c>
      <c r="V360" s="71">
        <v>441</v>
      </c>
      <c r="W360" s="71">
        <v>252</v>
      </c>
      <c r="X360" s="71">
        <v>3249</v>
      </c>
      <c r="Y360" s="71">
        <v>3860</v>
      </c>
      <c r="Z360" s="71">
        <v>7746</v>
      </c>
      <c r="AA360" s="71">
        <v>4894</v>
      </c>
      <c r="AB360" s="71">
        <v>9514</v>
      </c>
      <c r="AC360" s="71">
        <v>0</v>
      </c>
      <c r="AD360" s="71">
        <v>2.5166424024245448</v>
      </c>
      <c r="AE360" s="72"/>
      <c r="AF360" s="71">
        <v>1449624.1307369641</v>
      </c>
      <c r="AG360" s="71">
        <v>612056.67281867017</v>
      </c>
      <c r="AH360" s="71">
        <v>1300693.60191382</v>
      </c>
      <c r="AI360" s="71">
        <v>18905327.340593949</v>
      </c>
      <c r="AJ360" s="71">
        <v>14991699.784625269</v>
      </c>
      <c r="AK360" s="71">
        <v>0</v>
      </c>
      <c r="AL360" s="71">
        <v>0</v>
      </c>
      <c r="AM360" s="71">
        <v>1295735.1786463459</v>
      </c>
      <c r="AN360" s="71">
        <v>0</v>
      </c>
      <c r="AO360" s="71">
        <v>0</v>
      </c>
      <c r="AP360" s="71">
        <v>38555136.709335022</v>
      </c>
      <c r="AQ360" s="72"/>
      <c r="AR360" s="71">
        <v>125</v>
      </c>
      <c r="AS360" s="71">
        <v>316</v>
      </c>
      <c r="AT360" s="71">
        <v>0</v>
      </c>
      <c r="AU360" s="71">
        <v>0</v>
      </c>
      <c r="AV360" s="71">
        <v>0</v>
      </c>
      <c r="AW360" s="71">
        <v>0</v>
      </c>
      <c r="AX360" s="71"/>
      <c r="AY360" s="72"/>
      <c r="AZ360" s="71">
        <v>630.80000000000007</v>
      </c>
      <c r="BA360" s="71">
        <v>40848.600000000013</v>
      </c>
      <c r="BB360" s="71">
        <v>0</v>
      </c>
      <c r="BC360" s="71">
        <v>0</v>
      </c>
      <c r="BD360" s="71">
        <v>0</v>
      </c>
      <c r="BE360" s="71">
        <v>0</v>
      </c>
      <c r="BF360" s="71"/>
      <c r="BG360" s="72"/>
      <c r="BH360" s="71">
        <v>0</v>
      </c>
      <c r="BI360" s="71">
        <v>0</v>
      </c>
      <c r="BJ360" s="71">
        <v>0</v>
      </c>
      <c r="BK360" s="71">
        <v>0</v>
      </c>
      <c r="BL360" s="71">
        <v>4.7809999999999997</v>
      </c>
      <c r="BM360" s="71">
        <v>0</v>
      </c>
      <c r="BN360" s="72"/>
      <c r="BO360" s="71">
        <v>0</v>
      </c>
      <c r="BP360" s="71">
        <v>0</v>
      </c>
      <c r="BQ360" s="71">
        <v>0</v>
      </c>
      <c r="BR360" s="71">
        <v>0</v>
      </c>
      <c r="BS360" s="71">
        <v>1</v>
      </c>
      <c r="BT360" s="71">
        <v>0</v>
      </c>
      <c r="BU360"/>
      <c r="BV360" s="70">
        <v>4.7809999999999997</v>
      </c>
      <c r="BW360" s="70">
        <v>0</v>
      </c>
      <c r="BX360" s="70">
        <v>0</v>
      </c>
      <c r="BY360" s="70">
        <v>0</v>
      </c>
      <c r="BZ360" s="70">
        <v>0</v>
      </c>
      <c r="CA360" s="70">
        <v>0</v>
      </c>
      <c r="CB360" s="70">
        <v>0</v>
      </c>
      <c r="CC360" s="70">
        <v>0</v>
      </c>
      <c r="CD360" s="70">
        <v>0</v>
      </c>
    </row>
    <row r="361" spans="1:82">
      <c r="A361" s="70" t="s">
        <v>2171</v>
      </c>
      <c r="B361" s="70">
        <v>425</v>
      </c>
      <c r="C361" s="70">
        <v>17</v>
      </c>
      <c r="D361" s="70">
        <v>25</v>
      </c>
      <c r="E361" s="70">
        <v>2020</v>
      </c>
      <c r="F361" s="70" t="s">
        <v>159</v>
      </c>
      <c r="G361" s="70" t="s">
        <v>2154</v>
      </c>
      <c r="H361" s="70" t="s">
        <v>2155</v>
      </c>
      <c r="I361" s="148"/>
      <c r="J361" s="71">
        <v>1.2656536802637031</v>
      </c>
      <c r="K361" s="71">
        <v>0.92557384647582408</v>
      </c>
      <c r="L361" s="71">
        <v>3.1799507634786957</v>
      </c>
      <c r="M361" s="71">
        <v>10.595219154355384</v>
      </c>
      <c r="N361" s="71">
        <v>10.22042875301913</v>
      </c>
      <c r="O361" s="71">
        <v>10.847036663936585</v>
      </c>
      <c r="P361" s="71">
        <v>22.650266842604722</v>
      </c>
      <c r="Q361" s="71">
        <v>0.555292092971027</v>
      </c>
      <c r="R361" s="71">
        <v>0</v>
      </c>
      <c r="S361" s="71">
        <v>1.9117863981194829</v>
      </c>
      <c r="T361" s="72"/>
      <c r="U361" s="71">
        <v>243387</v>
      </c>
      <c r="V361" s="71">
        <v>432</v>
      </c>
      <c r="W361" s="71">
        <v>178</v>
      </c>
      <c r="X361" s="71">
        <v>3102</v>
      </c>
      <c r="Y361" s="71">
        <v>3909</v>
      </c>
      <c r="Z361" s="71">
        <v>7751</v>
      </c>
      <c r="AA361" s="71">
        <v>4999</v>
      </c>
      <c r="AB361" s="71">
        <v>9418</v>
      </c>
      <c r="AC361" s="71">
        <v>0</v>
      </c>
      <c r="AD361" s="71">
        <v>1.9117863981194829</v>
      </c>
      <c r="AE361" s="72"/>
      <c r="AF361" s="71">
        <v>1894112.6244216929</v>
      </c>
      <c r="AG361" s="71">
        <v>653686.52930139436</v>
      </c>
      <c r="AH361" s="71">
        <v>799478.57695926272</v>
      </c>
      <c r="AI361" s="71">
        <v>17552088.653365683</v>
      </c>
      <c r="AJ361" s="71">
        <v>15595532.97208485</v>
      </c>
      <c r="AK361" s="71"/>
      <c r="AL361" s="71"/>
      <c r="AM361" s="71">
        <v>1229153.6361624014</v>
      </c>
      <c r="AN361" s="71"/>
      <c r="AO361" s="71"/>
      <c r="AP361" s="71">
        <v>37724052.99229528</v>
      </c>
      <c r="AQ361" s="72"/>
      <c r="AR361" s="71">
        <v>141</v>
      </c>
      <c r="AS361" s="71">
        <v>343</v>
      </c>
      <c r="AT361" s="71">
        <v>0</v>
      </c>
      <c r="AU361" s="71">
        <v>0</v>
      </c>
      <c r="AV361" s="71">
        <v>0</v>
      </c>
      <c r="AW361" s="71">
        <v>0</v>
      </c>
      <c r="AX361" s="71"/>
      <c r="AY361" s="72"/>
      <c r="AZ361" s="71">
        <v>717.09999999999991</v>
      </c>
      <c r="BA361" s="71">
        <v>49010.199999999932</v>
      </c>
      <c r="BB361" s="71">
        <v>0</v>
      </c>
      <c r="BC361" s="71">
        <v>0</v>
      </c>
      <c r="BD361" s="71">
        <v>0</v>
      </c>
      <c r="BE361" s="71">
        <v>0</v>
      </c>
      <c r="BF361" s="71"/>
      <c r="BG361" s="72"/>
      <c r="BH361" s="71">
        <v>0</v>
      </c>
      <c r="BI361" s="71">
        <v>0</v>
      </c>
      <c r="BJ361" s="71">
        <v>0</v>
      </c>
      <c r="BK361" s="71">
        <v>0</v>
      </c>
      <c r="BL361" s="71">
        <v>3.5569999999999999</v>
      </c>
      <c r="BM361" s="71">
        <v>0</v>
      </c>
      <c r="BN361" s="72"/>
      <c r="BO361" s="71">
        <v>0</v>
      </c>
      <c r="BP361" s="71">
        <v>0</v>
      </c>
      <c r="BQ361" s="71">
        <v>0</v>
      </c>
      <c r="BR361" s="71">
        <v>0</v>
      </c>
      <c r="BS361" s="71">
        <v>1</v>
      </c>
      <c r="BT361" s="71">
        <v>0</v>
      </c>
      <c r="BU361"/>
      <c r="BV361" s="70">
        <v>3.5569999999999999</v>
      </c>
      <c r="BW361" s="70">
        <v>0</v>
      </c>
      <c r="BX361" s="70">
        <v>0</v>
      </c>
      <c r="BY361" s="70">
        <v>0</v>
      </c>
      <c r="BZ361" s="70">
        <v>0</v>
      </c>
      <c r="CA361" s="70">
        <v>0</v>
      </c>
      <c r="CB361" s="70">
        <v>0</v>
      </c>
      <c r="CC361" s="70">
        <v>0</v>
      </c>
      <c r="CD361" s="70">
        <v>0</v>
      </c>
    </row>
    <row r="362" spans="1:82">
      <c r="A362" s="70" t="s">
        <v>2172</v>
      </c>
      <c r="B362" s="70">
        <v>425</v>
      </c>
      <c r="C362" s="70">
        <v>18</v>
      </c>
      <c r="D362" s="70">
        <v>25</v>
      </c>
      <c r="E362" s="70">
        <v>2021</v>
      </c>
      <c r="F362" s="70" t="s">
        <v>160</v>
      </c>
      <c r="G362" s="70" t="s">
        <v>2154</v>
      </c>
      <c r="H362" s="70" t="s">
        <v>2155</v>
      </c>
      <c r="I362" s="148"/>
      <c r="J362" s="71">
        <v>1.335656266317802</v>
      </c>
      <c r="K362" s="71">
        <v>1.0159237827872314</v>
      </c>
      <c r="L362" s="71">
        <v>3.1144843418718229</v>
      </c>
      <c r="M362" s="71">
        <v>11.794639665761046</v>
      </c>
      <c r="N362" s="71">
        <v>11.10959729033411</v>
      </c>
      <c r="O362" s="71">
        <v>10.468062909141384</v>
      </c>
      <c r="P362" s="71">
        <v>23.223756288336475</v>
      </c>
      <c r="Q362" s="71">
        <v>0.54224106639998804</v>
      </c>
      <c r="R362" s="71">
        <v>0</v>
      </c>
      <c r="S362" s="71">
        <v>2.3002374920837569</v>
      </c>
      <c r="T362" s="72"/>
      <c r="U362" s="71">
        <v>272793</v>
      </c>
      <c r="V362" s="71">
        <v>432</v>
      </c>
      <c r="W362" s="71">
        <v>178</v>
      </c>
      <c r="X362" s="71">
        <v>3102</v>
      </c>
      <c r="Y362" s="71">
        <v>3888</v>
      </c>
      <c r="Z362" s="71">
        <v>7702</v>
      </c>
      <c r="AA362" s="71">
        <v>4998</v>
      </c>
      <c r="AB362" s="71">
        <v>9287</v>
      </c>
      <c r="AC362" s="71">
        <v>0</v>
      </c>
      <c r="AD362" s="71">
        <v>2.3002374920837569</v>
      </c>
      <c r="AE362" s="72"/>
      <c r="AF362" s="71">
        <v>1965240.2841096786</v>
      </c>
      <c r="AG362" s="71">
        <v>706435.65962791292</v>
      </c>
      <c r="AH362" s="71">
        <v>747314.71371049213</v>
      </c>
      <c r="AI362" s="71">
        <v>19322296.837668434</v>
      </c>
      <c r="AJ362" s="71">
        <v>16411728.98631262</v>
      </c>
      <c r="AK362" s="71">
        <v>0</v>
      </c>
      <c r="AL362" s="71">
        <v>0</v>
      </c>
      <c r="AM362" s="71">
        <v>1219047.7260710658</v>
      </c>
      <c r="AN362" s="71">
        <v>0</v>
      </c>
      <c r="AO362" s="71">
        <v>0</v>
      </c>
      <c r="AP362" s="71">
        <v>40372064.207500204</v>
      </c>
      <c r="AQ362" s="72"/>
      <c r="AR362" s="71">
        <v>157</v>
      </c>
      <c r="AS362" s="71">
        <v>356</v>
      </c>
      <c r="AT362" s="71">
        <v>0</v>
      </c>
      <c r="AU362" s="71">
        <v>0</v>
      </c>
      <c r="AV362" s="71">
        <v>0</v>
      </c>
      <c r="AW362" s="71">
        <v>0</v>
      </c>
      <c r="AX362" s="71"/>
      <c r="AY362" s="72"/>
      <c r="AZ362" s="71">
        <v>818.49999999999989</v>
      </c>
      <c r="BA362" s="71">
        <v>49904.599999999933</v>
      </c>
      <c r="BB362" s="71">
        <v>0</v>
      </c>
      <c r="BC362" s="71">
        <v>0</v>
      </c>
      <c r="BD362" s="71">
        <v>0</v>
      </c>
      <c r="BE362" s="71">
        <v>0</v>
      </c>
      <c r="BF362" s="71"/>
      <c r="BG362" s="72"/>
      <c r="BH362" s="71">
        <v>0</v>
      </c>
      <c r="BI362" s="71">
        <v>0</v>
      </c>
      <c r="BJ362" s="71">
        <v>0</v>
      </c>
      <c r="BK362" s="71">
        <v>0</v>
      </c>
      <c r="BL362" s="71">
        <v>3.9380000000000002</v>
      </c>
      <c r="BM362" s="71">
        <v>0</v>
      </c>
      <c r="BN362" s="72"/>
      <c r="BO362" s="71">
        <v>0</v>
      </c>
      <c r="BP362" s="71">
        <v>0</v>
      </c>
      <c r="BQ362" s="71">
        <v>0</v>
      </c>
      <c r="BR362" s="71">
        <v>0</v>
      </c>
      <c r="BS362" s="71">
        <v>1</v>
      </c>
      <c r="BT362" s="71">
        <v>0</v>
      </c>
      <c r="BU362"/>
      <c r="BV362" s="70">
        <v>3.9380000000000002</v>
      </c>
      <c r="BW362" s="70">
        <v>0</v>
      </c>
      <c r="BX362" s="70">
        <v>0</v>
      </c>
      <c r="BY362" s="70">
        <v>0</v>
      </c>
      <c r="BZ362" s="70">
        <v>0</v>
      </c>
      <c r="CA362" s="70">
        <v>0</v>
      </c>
      <c r="CB362" s="70">
        <v>0</v>
      </c>
      <c r="CC362" s="70">
        <v>0</v>
      </c>
      <c r="CD362" s="70">
        <v>0</v>
      </c>
    </row>
    <row r="363" spans="1:82">
      <c r="A363" s="70" t="s">
        <v>2173</v>
      </c>
      <c r="B363" s="70">
        <v>425</v>
      </c>
      <c r="C363" s="70">
        <v>19</v>
      </c>
      <c r="D363" s="70">
        <v>25</v>
      </c>
      <c r="E363" s="70">
        <v>2022</v>
      </c>
      <c r="F363" s="70" t="s">
        <v>161</v>
      </c>
      <c r="G363" s="70" t="s">
        <v>2154</v>
      </c>
      <c r="H363" s="70" t="s">
        <v>2155</v>
      </c>
      <c r="I363" s="148"/>
      <c r="J363" s="71">
        <v>1.2057612344485549</v>
      </c>
      <c r="K363" s="71">
        <v>0.89829792277515108</v>
      </c>
      <c r="L363" s="71">
        <v>3.0102350807558791</v>
      </c>
      <c r="M363" s="71">
        <v>11.339944525010372</v>
      </c>
      <c r="N363" s="71">
        <v>12.065359813285459</v>
      </c>
      <c r="O363" s="71">
        <v>10.899030590986664</v>
      </c>
      <c r="P363" s="71">
        <v>23.15422670701264</v>
      </c>
      <c r="Q363" s="71">
        <v>0.54007193515999108</v>
      </c>
      <c r="R363" s="71">
        <v>0</v>
      </c>
      <c r="S363" s="71">
        <v>2.7835267939565882</v>
      </c>
      <c r="T363" s="72"/>
      <c r="U363" s="71">
        <v>289127</v>
      </c>
      <c r="V363" s="71">
        <v>432</v>
      </c>
      <c r="W363" s="71">
        <v>178</v>
      </c>
      <c r="X363" s="71">
        <v>3102</v>
      </c>
      <c r="Y363" s="71">
        <v>3925</v>
      </c>
      <c r="Z363" s="71">
        <v>7619</v>
      </c>
      <c r="AA363" s="71">
        <v>5059</v>
      </c>
      <c r="AB363" s="71">
        <v>9174</v>
      </c>
      <c r="AC363" s="71">
        <v>0</v>
      </c>
      <c r="AD363" s="71">
        <v>2.7835267939565882</v>
      </c>
      <c r="AE363" s="72"/>
      <c r="AF363" s="71">
        <v>1746633.3837643526</v>
      </c>
      <c r="AG363" s="71">
        <v>672482.25289219199</v>
      </c>
      <c r="AH363" s="71">
        <v>845481.46933252562</v>
      </c>
      <c r="AI363" s="71">
        <v>18136539.357066333</v>
      </c>
      <c r="AJ363" s="71">
        <v>19090547.833311182</v>
      </c>
      <c r="AK363" s="71">
        <v>0</v>
      </c>
      <c r="AL363" s="71">
        <v>0</v>
      </c>
      <c r="AM363" s="71">
        <v>1184613.7988908782</v>
      </c>
      <c r="AN363" s="71">
        <v>0</v>
      </c>
      <c r="AO363" s="71">
        <v>0</v>
      </c>
      <c r="AP363" s="71">
        <v>41676298.095257469</v>
      </c>
      <c r="AQ363" s="72"/>
      <c r="AR363" s="71">
        <v>170</v>
      </c>
      <c r="AS363" s="71">
        <v>359</v>
      </c>
      <c r="AT363" s="71">
        <v>0</v>
      </c>
      <c r="AU363" s="71">
        <v>0</v>
      </c>
      <c r="AV363" s="71">
        <v>0</v>
      </c>
      <c r="AW363" s="71">
        <v>0</v>
      </c>
      <c r="AX363" s="71"/>
      <c r="AY363" s="72"/>
      <c r="AZ363" s="71">
        <v>917.19999999999993</v>
      </c>
      <c r="BA363" s="71">
        <v>50053.099999999933</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2174</v>
      </c>
      <c r="B364" s="70">
        <v>425</v>
      </c>
      <c r="C364" s="70">
        <v>20</v>
      </c>
      <c r="D364" s="70">
        <v>25</v>
      </c>
      <c r="E364" s="70">
        <v>2023</v>
      </c>
      <c r="F364" s="70" t="s">
        <v>1539</v>
      </c>
      <c r="G364" s="70" t="s">
        <v>2154</v>
      </c>
      <c r="H364" s="70" t="s">
        <v>2155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186</v>
      </c>
      <c r="AS364" s="71">
        <v>360</v>
      </c>
      <c r="AT364" s="71">
        <v>0</v>
      </c>
      <c r="AU364" s="71">
        <v>1</v>
      </c>
      <c r="AV364" s="71">
        <v>0</v>
      </c>
      <c r="AW364" s="71">
        <v>0</v>
      </c>
      <c r="AX364" s="71"/>
      <c r="AY364" s="72"/>
      <c r="AZ364" s="71">
        <v>1019.2999999999997</v>
      </c>
      <c r="BA364" s="71">
        <v>50102.599999999933</v>
      </c>
      <c r="BB364" s="71">
        <v>0</v>
      </c>
      <c r="BC364" s="71">
        <v>12800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2175</v>
      </c>
      <c r="B365" s="70">
        <v>425</v>
      </c>
      <c r="C365" s="70">
        <v>21</v>
      </c>
      <c r="D365" s="70">
        <v>25</v>
      </c>
      <c r="E365" s="70">
        <v>2024</v>
      </c>
      <c r="F365" s="70" t="s">
        <v>1554</v>
      </c>
      <c r="G365" s="70" t="s">
        <v>2154</v>
      </c>
      <c r="H365" s="70" t="s">
        <v>2155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2176</v>
      </c>
      <c r="B366" s="70">
        <v>137</v>
      </c>
      <c r="C366" s="70">
        <v>1</v>
      </c>
      <c r="D366" s="70">
        <v>9</v>
      </c>
      <c r="E366" s="70">
        <v>1990</v>
      </c>
      <c r="F366" s="70" t="s">
        <v>787</v>
      </c>
      <c r="G366" s="70" t="s">
        <v>2177</v>
      </c>
      <c r="H366" s="70" t="s">
        <v>2178</v>
      </c>
      <c r="I366" s="148"/>
      <c r="J366" s="71">
        <v>65.212700653473448</v>
      </c>
      <c r="K366" s="71">
        <v>2.0063997760728531</v>
      </c>
      <c r="L366" s="71">
        <v>2.6072219718046492</v>
      </c>
      <c r="M366" s="71">
        <v>4.7056730536554294</v>
      </c>
      <c r="N366" s="71">
        <v>10.21861496462007</v>
      </c>
      <c r="O366" s="71">
        <v>9.4988789753480898</v>
      </c>
      <c r="P366" s="71">
        <v>17.836911563918228</v>
      </c>
      <c r="Q366" s="71">
        <v>0.83046902308181603</v>
      </c>
      <c r="R366" s="71">
        <v>0</v>
      </c>
      <c r="S366" s="71">
        <v>0.76813840291339675</v>
      </c>
      <c r="T366" s="72"/>
      <c r="U366" s="71">
        <v>5259145</v>
      </c>
      <c r="V366" s="71">
        <v>590</v>
      </c>
      <c r="W366" s="71">
        <v>34</v>
      </c>
      <c r="X366" s="71">
        <v>1846</v>
      </c>
      <c r="Y366" s="71">
        <v>3692</v>
      </c>
      <c r="Z366" s="71">
        <v>3907</v>
      </c>
      <c r="AA366" s="71">
        <v>4331</v>
      </c>
      <c r="AB366" s="71">
        <v>13484</v>
      </c>
      <c r="AC366" s="71">
        <v>0</v>
      </c>
      <c r="AD366" s="71">
        <v>0.76813840291339675</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2179</v>
      </c>
      <c r="B367" s="70">
        <v>138</v>
      </c>
      <c r="C367" s="70">
        <v>2</v>
      </c>
      <c r="D367" s="70">
        <v>9</v>
      </c>
      <c r="E367" s="70">
        <v>2005</v>
      </c>
      <c r="F367" s="70" t="s">
        <v>789</v>
      </c>
      <c r="G367" s="70" t="s">
        <v>2177</v>
      </c>
      <c r="H367" s="70" t="s">
        <v>2178</v>
      </c>
      <c r="I367" s="148"/>
      <c r="J367" s="71">
        <v>110.094840128641</v>
      </c>
      <c r="K367" s="71">
        <v>1.0886478023991359</v>
      </c>
      <c r="L367" s="71">
        <v>3.0332278139248632</v>
      </c>
      <c r="M367" s="71">
        <v>7.2483167993160693</v>
      </c>
      <c r="N367" s="71">
        <v>12.14336788799077</v>
      </c>
      <c r="O367" s="71">
        <v>13.435832112305119</v>
      </c>
      <c r="P367" s="71">
        <v>18.85748815512833</v>
      </c>
      <c r="Q367" s="71">
        <v>0.73041970142803203</v>
      </c>
      <c r="R367" s="71">
        <v>0</v>
      </c>
      <c r="S367" s="71">
        <v>0.39846044393131769</v>
      </c>
      <c r="T367" s="72"/>
      <c r="U367" s="71">
        <v>10148029</v>
      </c>
      <c r="V367" s="71">
        <v>438</v>
      </c>
      <c r="W367" s="71">
        <v>40</v>
      </c>
      <c r="X367" s="71">
        <v>1606</v>
      </c>
      <c r="Y367" s="71">
        <v>4004</v>
      </c>
      <c r="Z367" s="71">
        <v>6395</v>
      </c>
      <c r="AA367" s="71">
        <v>3750</v>
      </c>
      <c r="AB367" s="71">
        <v>12398</v>
      </c>
      <c r="AC367" s="71">
        <v>0</v>
      </c>
      <c r="AD367" s="71">
        <v>0.39846044393131769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2180</v>
      </c>
      <c r="B368" s="70">
        <v>139</v>
      </c>
      <c r="C368" s="70">
        <v>3</v>
      </c>
      <c r="D368" s="70">
        <v>9</v>
      </c>
      <c r="E368" s="70">
        <v>2006</v>
      </c>
      <c r="F368" s="70" t="s">
        <v>790</v>
      </c>
      <c r="G368" s="1064" t="s">
        <v>2177</v>
      </c>
      <c r="H368" s="70" t="s">
        <v>2178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2181</v>
      </c>
      <c r="B369" s="70">
        <v>140</v>
      </c>
      <c r="C369" s="70">
        <v>4</v>
      </c>
      <c r="D369" s="70">
        <v>9</v>
      </c>
      <c r="E369" s="70">
        <v>2007</v>
      </c>
      <c r="F369" s="70" t="s">
        <v>791</v>
      </c>
      <c r="G369" s="1064" t="s">
        <v>2177</v>
      </c>
      <c r="H369" s="70" t="s">
        <v>2178</v>
      </c>
      <c r="I369" s="148"/>
      <c r="J369" s="71">
        <v>122.0323146598992</v>
      </c>
      <c r="K369" s="71">
        <v>1.048254515848702</v>
      </c>
      <c r="L369" s="71">
        <v>5.5885317901962352</v>
      </c>
      <c r="M369" s="71">
        <v>9.4642256067116666</v>
      </c>
      <c r="N369" s="71">
        <v>12.07874249660196</v>
      </c>
      <c r="O369" s="71">
        <v>13.16716818654908</v>
      </c>
      <c r="P369" s="71">
        <v>19.067676266387991</v>
      </c>
      <c r="Q369" s="71">
        <v>0.744390787992809</v>
      </c>
      <c r="R369" s="71">
        <v>0</v>
      </c>
      <c r="S369" s="71">
        <v>0.6754158366762234</v>
      </c>
      <c r="T369" s="72"/>
      <c r="U369" s="71">
        <v>12795964</v>
      </c>
      <c r="V369" s="71">
        <v>430</v>
      </c>
      <c r="W369" s="71">
        <v>72</v>
      </c>
      <c r="X369" s="71">
        <v>2416</v>
      </c>
      <c r="Y369" s="71">
        <v>3966</v>
      </c>
      <c r="Z369" s="71">
        <v>6515</v>
      </c>
      <c r="AA369" s="71">
        <v>3734</v>
      </c>
      <c r="AB369" s="71">
        <v>11967</v>
      </c>
      <c r="AC369" s="71">
        <v>0</v>
      </c>
      <c r="AD369" s="71">
        <v>0.6754158366762234</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2182</v>
      </c>
      <c r="B370" s="70">
        <v>141</v>
      </c>
      <c r="C370" s="70">
        <v>5</v>
      </c>
      <c r="D370" s="70">
        <v>9</v>
      </c>
      <c r="E370" s="70">
        <v>2008</v>
      </c>
      <c r="F370" s="70" t="s">
        <v>792</v>
      </c>
      <c r="G370" s="70" t="s">
        <v>2177</v>
      </c>
      <c r="H370" s="70" t="s">
        <v>2178</v>
      </c>
      <c r="I370" s="148"/>
      <c r="J370" s="71">
        <v>103.8529031068161</v>
      </c>
      <c r="K370" s="71">
        <v>0.77637730018020412</v>
      </c>
      <c r="L370" s="71">
        <v>5.007985295426117</v>
      </c>
      <c r="M370" s="71">
        <v>9.8578999961569078</v>
      </c>
      <c r="N370" s="71">
        <v>10.74089034813187</v>
      </c>
      <c r="O370" s="71">
        <v>12.82417788995731</v>
      </c>
      <c r="P370" s="71">
        <v>18.959234236332652</v>
      </c>
      <c r="Q370" s="71">
        <v>0.72475683407265001</v>
      </c>
      <c r="R370" s="71">
        <v>0</v>
      </c>
      <c r="S370" s="71">
        <v>0.88622757631363502</v>
      </c>
      <c r="T370" s="72"/>
      <c r="U370" s="71">
        <v>11229462</v>
      </c>
      <c r="V370" s="71">
        <v>430</v>
      </c>
      <c r="W370" s="71">
        <v>72</v>
      </c>
      <c r="X370" s="71">
        <v>2416</v>
      </c>
      <c r="Y370" s="71">
        <v>3956</v>
      </c>
      <c r="Z370" s="71">
        <v>6568</v>
      </c>
      <c r="AA370" s="71">
        <v>3717</v>
      </c>
      <c r="AB370" s="71">
        <v>11843</v>
      </c>
      <c r="AC370" s="71">
        <v>0</v>
      </c>
      <c r="AD370" s="71">
        <v>0.88622757631363502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2183</v>
      </c>
      <c r="B371" s="70">
        <v>142</v>
      </c>
      <c r="C371" s="70">
        <v>6</v>
      </c>
      <c r="D371" s="70">
        <v>9</v>
      </c>
      <c r="E371" s="70">
        <v>2009</v>
      </c>
      <c r="F371" s="70" t="s">
        <v>176</v>
      </c>
      <c r="G371" s="70" t="s">
        <v>2177</v>
      </c>
      <c r="H371" s="70" t="s">
        <v>2178</v>
      </c>
      <c r="I371" s="148"/>
      <c r="J371" s="71">
        <v>83.890357012126429</v>
      </c>
      <c r="K371" s="71">
        <v>0.64596658106661042</v>
      </c>
      <c r="L371" s="71">
        <v>4.4501841879033233</v>
      </c>
      <c r="M371" s="71">
        <v>9.7063129676229547</v>
      </c>
      <c r="N371" s="71">
        <v>10.324947794553999</v>
      </c>
      <c r="O371" s="71">
        <v>13.006295416611779</v>
      </c>
      <c r="P371" s="71">
        <v>18.080214580421082</v>
      </c>
      <c r="Q371" s="71">
        <v>0.68336163465599997</v>
      </c>
      <c r="R371" s="71">
        <v>0</v>
      </c>
      <c r="S371" s="71">
        <v>0.73693576319471332</v>
      </c>
      <c r="T371" s="72"/>
      <c r="U371" s="71">
        <v>8197732</v>
      </c>
      <c r="V371" s="71">
        <v>341</v>
      </c>
      <c r="W371" s="71">
        <v>92</v>
      </c>
      <c r="X371" s="71">
        <v>2538</v>
      </c>
      <c r="Y371" s="71">
        <v>3950</v>
      </c>
      <c r="Z371" s="71">
        <v>6575</v>
      </c>
      <c r="AA371" s="71">
        <v>3639</v>
      </c>
      <c r="AB371" s="71">
        <v>11722</v>
      </c>
      <c r="AC371" s="71">
        <v>0</v>
      </c>
      <c r="AD371" s="71">
        <v>0.73693576319471332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8.3800000000000008</v>
      </c>
      <c r="BK371" s="71">
        <v>0</v>
      </c>
      <c r="BL371" s="71">
        <v>0</v>
      </c>
      <c r="BM371" s="71">
        <v>0</v>
      </c>
      <c r="BN371" s="72"/>
      <c r="BO371" s="71">
        <v>0</v>
      </c>
      <c r="BP371" s="71">
        <v>0</v>
      </c>
      <c r="BQ371" s="71">
        <v>2</v>
      </c>
      <c r="BR371" s="71">
        <v>0</v>
      </c>
      <c r="BS371" s="71">
        <v>0</v>
      </c>
      <c r="BT371" s="71">
        <v>0</v>
      </c>
      <c r="BU371"/>
      <c r="BV371" s="70">
        <v>8.3800000000000008</v>
      </c>
      <c r="BW371" s="70">
        <v>0</v>
      </c>
      <c r="BX371" s="70">
        <v>0</v>
      </c>
      <c r="BY371" s="70">
        <v>0</v>
      </c>
      <c r="BZ371" s="70">
        <v>0</v>
      </c>
      <c r="CA371" s="70">
        <v>0</v>
      </c>
      <c r="CB371" s="70">
        <v>0</v>
      </c>
      <c r="CC371" s="70">
        <v>0</v>
      </c>
      <c r="CD371" s="70">
        <v>0</v>
      </c>
    </row>
    <row r="372" spans="1:82">
      <c r="A372" s="70" t="s">
        <v>2184</v>
      </c>
      <c r="B372" s="70">
        <v>143</v>
      </c>
      <c r="C372" s="70">
        <v>7</v>
      </c>
      <c r="D372" s="70">
        <v>9</v>
      </c>
      <c r="E372" s="70">
        <v>2010</v>
      </c>
      <c r="F372" s="70" t="s">
        <v>177</v>
      </c>
      <c r="G372" s="70" t="s">
        <v>2177</v>
      </c>
      <c r="H372" s="70" t="s">
        <v>2178</v>
      </c>
      <c r="I372" s="148"/>
      <c r="J372" s="71">
        <v>89.330486541686199</v>
      </c>
      <c r="K372" s="71">
        <v>0.69596680963064106</v>
      </c>
      <c r="L372" s="71">
        <v>4.2853776237847772</v>
      </c>
      <c r="M372" s="71">
        <v>10.2530916999431</v>
      </c>
      <c r="N372" s="71">
        <v>12.45930425985815</v>
      </c>
      <c r="O372" s="71">
        <v>13.111532830305901</v>
      </c>
      <c r="P372" s="71">
        <v>18.298715078996828</v>
      </c>
      <c r="Q372" s="71">
        <v>0.70342012721641101</v>
      </c>
      <c r="R372" s="71">
        <v>0</v>
      </c>
      <c r="S372" s="71">
        <v>0.58942741343368399</v>
      </c>
      <c r="T372" s="72"/>
      <c r="U372" s="71">
        <v>8671695</v>
      </c>
      <c r="V372" s="71">
        <v>341</v>
      </c>
      <c r="W372" s="71">
        <v>92</v>
      </c>
      <c r="X372" s="71">
        <v>2538</v>
      </c>
      <c r="Y372" s="71">
        <v>3937</v>
      </c>
      <c r="Z372" s="71">
        <v>6659</v>
      </c>
      <c r="AA372" s="71">
        <v>3591</v>
      </c>
      <c r="AB372" s="71">
        <v>11562</v>
      </c>
      <c r="AC372" s="71">
        <v>0</v>
      </c>
      <c r="AD372" s="71">
        <v>0.58942741343368399</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13.436</v>
      </c>
      <c r="BK372" s="71">
        <v>0</v>
      </c>
      <c r="BL372" s="71">
        <v>0</v>
      </c>
      <c r="BM372" s="71">
        <v>0</v>
      </c>
      <c r="BN372" s="72"/>
      <c r="BO372" s="71">
        <v>0</v>
      </c>
      <c r="BP372" s="71">
        <v>0</v>
      </c>
      <c r="BQ372" s="71">
        <v>3</v>
      </c>
      <c r="BR372" s="71">
        <v>0</v>
      </c>
      <c r="BS372" s="71">
        <v>0</v>
      </c>
      <c r="BT372" s="71">
        <v>0</v>
      </c>
      <c r="BU372"/>
      <c r="BV372" s="70">
        <v>13.436</v>
      </c>
      <c r="BW372" s="70">
        <v>0</v>
      </c>
      <c r="BX372" s="70">
        <v>0</v>
      </c>
      <c r="BY372" s="70">
        <v>0</v>
      </c>
      <c r="BZ372" s="70">
        <v>0</v>
      </c>
      <c r="CA372" s="70">
        <v>0</v>
      </c>
      <c r="CB372" s="70">
        <v>0</v>
      </c>
      <c r="CC372" s="70">
        <v>0</v>
      </c>
      <c r="CD372" s="70">
        <v>0</v>
      </c>
    </row>
    <row r="373" spans="1:82">
      <c r="A373" s="70" t="s">
        <v>2185</v>
      </c>
      <c r="B373" s="70">
        <v>144</v>
      </c>
      <c r="C373" s="70">
        <v>8</v>
      </c>
      <c r="D373" s="70">
        <v>9</v>
      </c>
      <c r="E373" s="70">
        <v>2011</v>
      </c>
      <c r="F373" s="70" t="s">
        <v>178</v>
      </c>
      <c r="G373" s="70" t="s">
        <v>2177</v>
      </c>
      <c r="H373" s="70" t="s">
        <v>2178</v>
      </c>
      <c r="I373" s="148"/>
      <c r="J373" s="71">
        <v>103.3908401601026</v>
      </c>
      <c r="K373" s="71">
        <v>0.91951125726216976</v>
      </c>
      <c r="L373" s="71">
        <v>3.795318873326468</v>
      </c>
      <c r="M373" s="71">
        <v>11.77462513678398</v>
      </c>
      <c r="N373" s="71">
        <v>15.215985724585639</v>
      </c>
      <c r="O373" s="71">
        <v>12.996547371418117</v>
      </c>
      <c r="P373" s="71">
        <v>17.661045667611489</v>
      </c>
      <c r="Q373" s="71">
        <v>0.80029898472877103</v>
      </c>
      <c r="R373" s="71">
        <v>0</v>
      </c>
      <c r="S373" s="71">
        <v>0.87232760334708048</v>
      </c>
      <c r="T373" s="72"/>
      <c r="U373" s="71">
        <v>8657615</v>
      </c>
      <c r="V373" s="71">
        <v>341</v>
      </c>
      <c r="W373" s="71">
        <v>92</v>
      </c>
      <c r="X373" s="71">
        <v>2538</v>
      </c>
      <c r="Y373" s="71">
        <v>3912</v>
      </c>
      <c r="Z373" s="71">
        <v>6744</v>
      </c>
      <c r="AA373" s="71">
        <v>3569</v>
      </c>
      <c r="AB373" s="71">
        <v>11404</v>
      </c>
      <c r="AC373" s="71">
        <v>0</v>
      </c>
      <c r="AD373" s="71">
        <v>0.87232760334708048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10.391999999999999</v>
      </c>
      <c r="BK373" s="71">
        <v>0</v>
      </c>
      <c r="BL373" s="71">
        <v>0</v>
      </c>
      <c r="BM373" s="71">
        <v>0</v>
      </c>
      <c r="BN373" s="72"/>
      <c r="BO373" s="71">
        <v>0</v>
      </c>
      <c r="BP373" s="71">
        <v>0</v>
      </c>
      <c r="BQ373" s="71">
        <v>2</v>
      </c>
      <c r="BR373" s="71">
        <v>0</v>
      </c>
      <c r="BS373" s="71">
        <v>0</v>
      </c>
      <c r="BT373" s="71">
        <v>0</v>
      </c>
      <c r="BU373"/>
      <c r="BV373" s="70">
        <v>10.391999999999999</v>
      </c>
      <c r="BW373" s="70">
        <v>0</v>
      </c>
      <c r="BX373" s="70">
        <v>0</v>
      </c>
      <c r="BY373" s="70">
        <v>0</v>
      </c>
      <c r="BZ373" s="70">
        <v>0</v>
      </c>
      <c r="CA373" s="70">
        <v>0</v>
      </c>
      <c r="CB373" s="70">
        <v>0</v>
      </c>
      <c r="CC373" s="70">
        <v>0</v>
      </c>
      <c r="CD373" s="70">
        <v>0</v>
      </c>
    </row>
    <row r="374" spans="1:82">
      <c r="A374" s="70" t="s">
        <v>2186</v>
      </c>
      <c r="B374" s="70">
        <v>145</v>
      </c>
      <c r="C374" s="70">
        <v>9</v>
      </c>
      <c r="D374" s="70">
        <v>9</v>
      </c>
      <c r="E374" s="70">
        <v>2012</v>
      </c>
      <c r="F374" s="70" t="s">
        <v>179</v>
      </c>
      <c r="G374" s="70" t="s">
        <v>2177</v>
      </c>
      <c r="H374" s="70" t="s">
        <v>2178</v>
      </c>
      <c r="I374" s="148"/>
      <c r="J374" s="71">
        <v>65.104195878839235</v>
      </c>
      <c r="K374" s="71">
        <v>0.88898915786687738</v>
      </c>
      <c r="L374" s="71">
        <v>3.7582377423629429</v>
      </c>
      <c r="M374" s="71">
        <v>13.274383264227509</v>
      </c>
      <c r="N374" s="71">
        <v>16.249777761977509</v>
      </c>
      <c r="O374" s="71">
        <v>12.970754051827056</v>
      </c>
      <c r="P374" s="71">
        <v>17.522650886309595</v>
      </c>
      <c r="Q374" s="71">
        <v>0.85555571353261906</v>
      </c>
      <c r="R374" s="71">
        <v>0</v>
      </c>
      <c r="S374" s="71">
        <v>0.50477900851161261</v>
      </c>
      <c r="T374" s="72"/>
      <c r="U374" s="71">
        <v>4881007</v>
      </c>
      <c r="V374" s="71">
        <v>341</v>
      </c>
      <c r="W374" s="71">
        <v>92</v>
      </c>
      <c r="X374" s="71">
        <v>2538</v>
      </c>
      <c r="Y374" s="71">
        <v>3903</v>
      </c>
      <c r="Z374" s="71">
        <v>6784</v>
      </c>
      <c r="AA374" s="71">
        <v>3521</v>
      </c>
      <c r="AB374" s="71">
        <v>11221</v>
      </c>
      <c r="AC374" s="71">
        <v>0</v>
      </c>
      <c r="AD374" s="71">
        <v>0.50477900851161261</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18.419</v>
      </c>
      <c r="BK374" s="71">
        <v>0</v>
      </c>
      <c r="BL374" s="71">
        <v>0</v>
      </c>
      <c r="BM374" s="71">
        <v>0</v>
      </c>
      <c r="BN374" s="72"/>
      <c r="BO374" s="71">
        <v>0</v>
      </c>
      <c r="BP374" s="71">
        <v>0</v>
      </c>
      <c r="BQ374" s="71">
        <v>3</v>
      </c>
      <c r="BR374" s="71">
        <v>0</v>
      </c>
      <c r="BS374" s="71">
        <v>0</v>
      </c>
      <c r="BT374" s="71">
        <v>0</v>
      </c>
      <c r="BU374"/>
      <c r="BV374" s="70">
        <v>18.419</v>
      </c>
      <c r="BW374" s="70">
        <v>0</v>
      </c>
      <c r="BX374" s="70">
        <v>0</v>
      </c>
      <c r="BY374" s="70">
        <v>0</v>
      </c>
      <c r="BZ374" s="70">
        <v>0</v>
      </c>
      <c r="CA374" s="70">
        <v>0</v>
      </c>
      <c r="CB374" s="70">
        <v>0</v>
      </c>
      <c r="CC374" s="70">
        <v>0</v>
      </c>
      <c r="CD374" s="70">
        <v>0</v>
      </c>
    </row>
    <row r="375" spans="1:82">
      <c r="A375" s="70" t="s">
        <v>2187</v>
      </c>
      <c r="B375" s="70">
        <v>146</v>
      </c>
      <c r="C375" s="70">
        <v>10</v>
      </c>
      <c r="D375" s="70">
        <v>9</v>
      </c>
      <c r="E375" s="70">
        <v>2013</v>
      </c>
      <c r="F375" s="70" t="s">
        <v>180</v>
      </c>
      <c r="G375" s="70" t="s">
        <v>2177</v>
      </c>
      <c r="H375" s="70" t="s">
        <v>2178</v>
      </c>
      <c r="I375" s="148"/>
      <c r="J375" s="71">
        <v>50.651484237206802</v>
      </c>
      <c r="K375" s="71">
        <v>0.76668808884484396</v>
      </c>
      <c r="L375" s="71">
        <v>3.5385084157046229</v>
      </c>
      <c r="M375" s="71">
        <v>13.020623288144771</v>
      </c>
      <c r="N375" s="71">
        <v>17.825438635048741</v>
      </c>
      <c r="O375" s="71">
        <v>12.429197048906202</v>
      </c>
      <c r="P375" s="71">
        <v>17.214024067931739</v>
      </c>
      <c r="Q375" s="71">
        <v>0.85670544881286603</v>
      </c>
      <c r="R375" s="71">
        <v>0</v>
      </c>
      <c r="S375" s="71">
        <v>0.6841994701481845</v>
      </c>
      <c r="T375" s="72"/>
      <c r="U375" s="71">
        <v>3572247</v>
      </c>
      <c r="V375" s="71">
        <v>341</v>
      </c>
      <c r="W375" s="71">
        <v>92</v>
      </c>
      <c r="X375" s="71">
        <v>2538</v>
      </c>
      <c r="Y375" s="71">
        <v>3908</v>
      </c>
      <c r="Z375" s="71">
        <v>6791</v>
      </c>
      <c r="AA375" s="71">
        <v>3446</v>
      </c>
      <c r="AB375" s="71">
        <v>11075</v>
      </c>
      <c r="AC375" s="71">
        <v>0</v>
      </c>
      <c r="AD375" s="71">
        <v>0.6841994701481845</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20.138999999999999</v>
      </c>
      <c r="BK375" s="71">
        <v>0</v>
      </c>
      <c r="BL375" s="71">
        <v>0</v>
      </c>
      <c r="BM375" s="71">
        <v>0</v>
      </c>
      <c r="BN375" s="72"/>
      <c r="BO375" s="71">
        <v>0</v>
      </c>
      <c r="BP375" s="71">
        <v>0</v>
      </c>
      <c r="BQ375" s="71">
        <v>3</v>
      </c>
      <c r="BR375" s="71">
        <v>0</v>
      </c>
      <c r="BS375" s="71">
        <v>0</v>
      </c>
      <c r="BT375" s="71">
        <v>0</v>
      </c>
      <c r="BU375"/>
      <c r="BV375" s="70">
        <v>20.138999999999999</v>
      </c>
      <c r="BW375" s="70">
        <v>0</v>
      </c>
      <c r="BX375" s="70">
        <v>0</v>
      </c>
      <c r="BY375" s="70">
        <v>0</v>
      </c>
      <c r="BZ375" s="70">
        <v>0</v>
      </c>
      <c r="CA375" s="70">
        <v>0</v>
      </c>
      <c r="CB375" s="70">
        <v>0</v>
      </c>
      <c r="CC375" s="70">
        <v>0</v>
      </c>
      <c r="CD375" s="70">
        <v>0</v>
      </c>
    </row>
    <row r="376" spans="1:82">
      <c r="A376" s="70" t="s">
        <v>2188</v>
      </c>
      <c r="B376" s="70">
        <v>147</v>
      </c>
      <c r="C376" s="70">
        <v>11</v>
      </c>
      <c r="D376" s="70">
        <v>9</v>
      </c>
      <c r="E376" s="70">
        <v>2014</v>
      </c>
      <c r="F376" s="70" t="s">
        <v>181</v>
      </c>
      <c r="G376" s="70" t="s">
        <v>2177</v>
      </c>
      <c r="H376" s="70" t="s">
        <v>2178</v>
      </c>
      <c r="I376" s="148"/>
      <c r="J376" s="71">
        <v>35.239062427933668</v>
      </c>
      <c r="K376" s="71">
        <v>0.7625369939118094</v>
      </c>
      <c r="L376" s="71">
        <v>5.3047907685591884</v>
      </c>
      <c r="M376" s="71">
        <v>12.308405148793501</v>
      </c>
      <c r="N376" s="71">
        <v>13.950996139864399</v>
      </c>
      <c r="O376" s="71">
        <v>11.815013874516639</v>
      </c>
      <c r="P376" s="71">
        <v>17.022305508673359</v>
      </c>
      <c r="Q376" s="71">
        <v>0.80659484541960902</v>
      </c>
      <c r="R376" s="71">
        <v>0</v>
      </c>
      <c r="S376" s="71">
        <v>0.75178931551761141</v>
      </c>
      <c r="T376" s="72"/>
      <c r="U376" s="71">
        <v>2714511</v>
      </c>
      <c r="V376" s="71">
        <v>306</v>
      </c>
      <c r="W376" s="71">
        <v>121</v>
      </c>
      <c r="X376" s="71">
        <v>2384</v>
      </c>
      <c r="Y376" s="71">
        <v>3886</v>
      </c>
      <c r="Z376" s="71">
        <v>6799</v>
      </c>
      <c r="AA376" s="71">
        <v>3390</v>
      </c>
      <c r="AB376" s="71">
        <v>10868</v>
      </c>
      <c r="AC376" s="71">
        <v>0</v>
      </c>
      <c r="AD376" s="71">
        <v>0.75178931551761141</v>
      </c>
      <c r="AE376" s="72"/>
      <c r="AF376" s="71"/>
      <c r="AG376" s="71"/>
      <c r="AH376" s="71"/>
      <c r="AI376" s="71"/>
      <c r="AJ376" s="71"/>
      <c r="AK376" s="71"/>
      <c r="AL376" s="71"/>
      <c r="AM376" s="71"/>
      <c r="AN376" s="71"/>
      <c r="AO376" s="71"/>
      <c r="AP376" s="71"/>
      <c r="AQ376" s="72"/>
      <c r="AR376" s="71">
        <v>438</v>
      </c>
      <c r="AS376" s="71">
        <v>97</v>
      </c>
      <c r="AT376" s="71">
        <v>0</v>
      </c>
      <c r="AU376" s="71">
        <v>0</v>
      </c>
      <c r="AV376" s="71">
        <v>0</v>
      </c>
      <c r="AW376" s="71">
        <v>0</v>
      </c>
      <c r="AX376" s="71"/>
      <c r="AY376" s="72"/>
      <c r="AZ376" s="71">
        <v>2027.91</v>
      </c>
      <c r="BA376" s="71">
        <v>3812.4</v>
      </c>
      <c r="BB376" s="71">
        <v>0</v>
      </c>
      <c r="BC376" s="71">
        <v>0</v>
      </c>
      <c r="BD376" s="71">
        <v>0</v>
      </c>
      <c r="BE376" s="71">
        <v>0</v>
      </c>
      <c r="BF376" s="71"/>
      <c r="BG376" s="72"/>
      <c r="BH376" s="71">
        <v>0</v>
      </c>
      <c r="BI376" s="71">
        <v>0</v>
      </c>
      <c r="BJ376" s="71">
        <v>18.989999999999998</v>
      </c>
      <c r="BK376" s="71">
        <v>0</v>
      </c>
      <c r="BL376" s="71">
        <v>0</v>
      </c>
      <c r="BM376" s="71">
        <v>0</v>
      </c>
      <c r="BN376" s="72"/>
      <c r="BO376" s="71">
        <v>0</v>
      </c>
      <c r="BP376" s="71">
        <v>0</v>
      </c>
      <c r="BQ376" s="71">
        <v>3</v>
      </c>
      <c r="BR376" s="71">
        <v>0</v>
      </c>
      <c r="BS376" s="71">
        <v>0</v>
      </c>
      <c r="BT376" s="71">
        <v>0</v>
      </c>
      <c r="BU376"/>
      <c r="BV376" s="70">
        <v>18.989999999999998</v>
      </c>
      <c r="BW376" s="70">
        <v>0</v>
      </c>
      <c r="BX376" s="70">
        <v>0</v>
      </c>
      <c r="BY376" s="70">
        <v>0</v>
      </c>
      <c r="BZ376" s="70">
        <v>0</v>
      </c>
      <c r="CA376" s="70">
        <v>0</v>
      </c>
      <c r="CB376" s="70">
        <v>0</v>
      </c>
      <c r="CC376" s="70">
        <v>0</v>
      </c>
      <c r="CD376" s="70">
        <v>0</v>
      </c>
    </row>
    <row r="377" spans="1:82">
      <c r="A377" s="70" t="s">
        <v>2189</v>
      </c>
      <c r="B377" s="70">
        <v>148</v>
      </c>
      <c r="C377" s="70">
        <v>12</v>
      </c>
      <c r="D377" s="70">
        <v>9</v>
      </c>
      <c r="E377" s="70">
        <v>2015</v>
      </c>
      <c r="F377" s="70" t="s">
        <v>182</v>
      </c>
      <c r="G377" s="70" t="s">
        <v>2177</v>
      </c>
      <c r="H377" s="70" t="s">
        <v>2178</v>
      </c>
      <c r="I377" s="148"/>
      <c r="J377" s="71">
        <v>26.561350649887189</v>
      </c>
      <c r="K377" s="71">
        <v>0.71874116048298697</v>
      </c>
      <c r="L377" s="71">
        <v>5.2352157940064146</v>
      </c>
      <c r="M377" s="71">
        <v>11.00040489258757</v>
      </c>
      <c r="N377" s="71">
        <v>12.58166354699101</v>
      </c>
      <c r="O377" s="71">
        <v>11.688621497058389</v>
      </c>
      <c r="P377" s="71">
        <v>16.759362833634295</v>
      </c>
      <c r="Q377" s="71">
        <v>0.77834298962660997</v>
      </c>
      <c r="R377" s="71">
        <v>0</v>
      </c>
      <c r="S377" s="71">
        <v>1.106200804817983</v>
      </c>
      <c r="T377" s="72"/>
      <c r="U377" s="71">
        <v>2558852</v>
      </c>
      <c r="V377" s="71">
        <v>306</v>
      </c>
      <c r="W377" s="71">
        <v>121</v>
      </c>
      <c r="X377" s="71">
        <v>2384</v>
      </c>
      <c r="Y377" s="71">
        <v>3893</v>
      </c>
      <c r="Z377" s="71">
        <v>6791</v>
      </c>
      <c r="AA377" s="71">
        <v>3335</v>
      </c>
      <c r="AB377" s="71">
        <v>10713</v>
      </c>
      <c r="AC377" s="71">
        <v>0</v>
      </c>
      <c r="AD377" s="71">
        <v>1.106200804817983</v>
      </c>
      <c r="AE377" s="72"/>
      <c r="AF377" s="71">
        <v>26726725.179636281</v>
      </c>
      <c r="AG377" s="71">
        <v>543253.83781213849</v>
      </c>
      <c r="AH377" s="71">
        <v>1090298.181264177</v>
      </c>
      <c r="AI377" s="71">
        <v>14606445.172707111</v>
      </c>
      <c r="AJ377" s="71">
        <v>20925555.313183259</v>
      </c>
      <c r="AK377" s="71">
        <v>0</v>
      </c>
      <c r="AL377" s="71">
        <v>0</v>
      </c>
      <c r="AM377" s="71">
        <v>1468171.710655201</v>
      </c>
      <c r="AN377" s="71">
        <v>0</v>
      </c>
      <c r="AO377" s="71">
        <v>0</v>
      </c>
      <c r="AP377" s="71">
        <v>65360449.395258158</v>
      </c>
      <c r="AQ377" s="72"/>
      <c r="AR377" s="71">
        <v>467</v>
      </c>
      <c r="AS377" s="71">
        <v>138</v>
      </c>
      <c r="AT377" s="71">
        <v>0</v>
      </c>
      <c r="AU377" s="71">
        <v>0</v>
      </c>
      <c r="AV377" s="71">
        <v>0</v>
      </c>
      <c r="AW377" s="71">
        <v>0</v>
      </c>
      <c r="AX377" s="71"/>
      <c r="AY377" s="72"/>
      <c r="AZ377" s="71">
        <v>2217.9699999999998</v>
      </c>
      <c r="BA377" s="71">
        <v>10434.799999999999</v>
      </c>
      <c r="BB377" s="71">
        <v>0</v>
      </c>
      <c r="BC377" s="71">
        <v>0</v>
      </c>
      <c r="BD377" s="71">
        <v>0</v>
      </c>
      <c r="BE377" s="71">
        <v>0</v>
      </c>
      <c r="BF377" s="71"/>
      <c r="BG377" s="72"/>
      <c r="BH377" s="71">
        <v>0</v>
      </c>
      <c r="BI377" s="71">
        <v>0</v>
      </c>
      <c r="BJ377" s="71">
        <v>18.425000000000001</v>
      </c>
      <c r="BK377" s="71">
        <v>0</v>
      </c>
      <c r="BL377" s="71">
        <v>0</v>
      </c>
      <c r="BM377" s="71">
        <v>0</v>
      </c>
      <c r="BN377" s="72"/>
      <c r="BO377" s="71">
        <v>0</v>
      </c>
      <c r="BP377" s="71">
        <v>0</v>
      </c>
      <c r="BQ377" s="71">
        <v>3</v>
      </c>
      <c r="BR377" s="71">
        <v>0</v>
      </c>
      <c r="BS377" s="71">
        <v>0</v>
      </c>
      <c r="BT377" s="71">
        <v>0</v>
      </c>
      <c r="BU377"/>
      <c r="BV377" s="70">
        <v>18.425000000000001</v>
      </c>
      <c r="BW377" s="70">
        <v>0</v>
      </c>
      <c r="BX377" s="70">
        <v>0</v>
      </c>
      <c r="BY377" s="70">
        <v>0</v>
      </c>
      <c r="BZ377" s="70">
        <v>0</v>
      </c>
      <c r="CA377" s="70">
        <v>0</v>
      </c>
      <c r="CB377" s="70">
        <v>0</v>
      </c>
      <c r="CC377" s="70">
        <v>0</v>
      </c>
      <c r="CD377" s="70">
        <v>0</v>
      </c>
    </row>
    <row r="378" spans="1:82">
      <c r="A378" s="70" t="s">
        <v>2190</v>
      </c>
      <c r="B378" s="70">
        <v>149</v>
      </c>
      <c r="C378" s="70">
        <v>13</v>
      </c>
      <c r="D378" s="70">
        <v>9</v>
      </c>
      <c r="E378" s="70">
        <v>2016</v>
      </c>
      <c r="F378" s="70" t="s">
        <v>155</v>
      </c>
      <c r="G378" s="70" t="s">
        <v>2177</v>
      </c>
      <c r="H378" s="70" t="s">
        <v>2178</v>
      </c>
      <c r="I378" s="148"/>
      <c r="J378" s="71">
        <v>25.263510349561127</v>
      </c>
      <c r="K378" s="71">
        <v>0.69061084097999381</v>
      </c>
      <c r="L378" s="71">
        <v>5.1146512997671607</v>
      </c>
      <c r="M378" s="71">
        <v>8.8212875986467463</v>
      </c>
      <c r="N378" s="71">
        <v>12.43265848343324</v>
      </c>
      <c r="O378" s="71">
        <v>11.575585901211934</v>
      </c>
      <c r="P378" s="71">
        <v>16.296153366839647</v>
      </c>
      <c r="Q378" s="71">
        <v>0.74643927033260271</v>
      </c>
      <c r="R378" s="71">
        <v>0</v>
      </c>
      <c r="S378" s="71">
        <v>0.63764500026307247</v>
      </c>
      <c r="T378" s="72"/>
      <c r="U378" s="71">
        <v>2587828</v>
      </c>
      <c r="V378" s="71">
        <v>306</v>
      </c>
      <c r="W378" s="71">
        <v>121</v>
      </c>
      <c r="X378" s="71">
        <v>2384</v>
      </c>
      <c r="Y378" s="71">
        <v>3899</v>
      </c>
      <c r="Z378" s="71">
        <v>6808</v>
      </c>
      <c r="AA378" s="71">
        <v>3354</v>
      </c>
      <c r="AB378" s="71">
        <v>10568</v>
      </c>
      <c r="AC378" s="71">
        <v>0</v>
      </c>
      <c r="AD378" s="71">
        <v>0.63764500026307247</v>
      </c>
      <c r="AE378" s="72"/>
      <c r="AF378" s="71">
        <v>27460318.028312221</v>
      </c>
      <c r="AG378" s="71">
        <v>516068.92205144023</v>
      </c>
      <c r="AH378" s="71">
        <v>910386.77048543596</v>
      </c>
      <c r="AI378" s="71">
        <v>13907849.316655129</v>
      </c>
      <c r="AJ378" s="71">
        <v>21126685.105153751</v>
      </c>
      <c r="AK378" s="71">
        <v>0</v>
      </c>
      <c r="AL378" s="71">
        <v>0</v>
      </c>
      <c r="AM378" s="71">
        <v>1449425.2559549371</v>
      </c>
      <c r="AN378" s="71">
        <v>0</v>
      </c>
      <c r="AO378" s="71">
        <v>0</v>
      </c>
      <c r="AP378" s="71">
        <v>65370733.398612916</v>
      </c>
      <c r="AQ378" s="72"/>
      <c r="AR378" s="71">
        <v>487</v>
      </c>
      <c r="AS378" s="71">
        <v>151</v>
      </c>
      <c r="AT378" s="71">
        <v>0</v>
      </c>
      <c r="AU378" s="71">
        <v>0</v>
      </c>
      <c r="AV378" s="71">
        <v>0</v>
      </c>
      <c r="AW378" s="71">
        <v>0</v>
      </c>
      <c r="AX378" s="71"/>
      <c r="AY378" s="72"/>
      <c r="AZ378" s="71">
        <v>2358.5700000000002</v>
      </c>
      <c r="BA378" s="71">
        <v>13111.4</v>
      </c>
      <c r="BB378" s="71">
        <v>0</v>
      </c>
      <c r="BC378" s="71">
        <v>0</v>
      </c>
      <c r="BD378" s="71">
        <v>0</v>
      </c>
      <c r="BE378" s="71">
        <v>0</v>
      </c>
      <c r="BF378" s="71"/>
      <c r="BG378" s="72"/>
      <c r="BH378" s="71">
        <v>0</v>
      </c>
      <c r="BI378" s="71">
        <v>0</v>
      </c>
      <c r="BJ378" s="71">
        <v>16.338000000000001</v>
      </c>
      <c r="BK378" s="71">
        <v>0</v>
      </c>
      <c r="BL378" s="71">
        <v>0</v>
      </c>
      <c r="BM378" s="71">
        <v>0</v>
      </c>
      <c r="BN378" s="72"/>
      <c r="BO378" s="71">
        <v>0</v>
      </c>
      <c r="BP378" s="71">
        <v>0</v>
      </c>
      <c r="BQ378" s="71">
        <v>3</v>
      </c>
      <c r="BR378" s="71">
        <v>0</v>
      </c>
      <c r="BS378" s="71">
        <v>0</v>
      </c>
      <c r="BT378" s="71">
        <v>0</v>
      </c>
      <c r="BU378"/>
      <c r="BV378" s="70">
        <v>16.338000000000001</v>
      </c>
      <c r="BW378" s="70">
        <v>0</v>
      </c>
      <c r="BX378" s="70">
        <v>0</v>
      </c>
      <c r="BY378" s="70">
        <v>0</v>
      </c>
      <c r="BZ378" s="70">
        <v>0</v>
      </c>
      <c r="CA378" s="70">
        <v>0</v>
      </c>
      <c r="CB378" s="70">
        <v>0</v>
      </c>
      <c r="CC378" s="70">
        <v>0</v>
      </c>
      <c r="CD378" s="70">
        <v>0</v>
      </c>
    </row>
    <row r="379" spans="1:82">
      <c r="A379" s="70" t="s">
        <v>2191</v>
      </c>
      <c r="B379" s="70">
        <v>150</v>
      </c>
      <c r="C379" s="70">
        <v>14</v>
      </c>
      <c r="D379" s="70">
        <v>9</v>
      </c>
      <c r="E379" s="70">
        <v>2017</v>
      </c>
      <c r="F379" s="70" t="s">
        <v>156</v>
      </c>
      <c r="G379" s="70" t="s">
        <v>2177</v>
      </c>
      <c r="H379" s="70" t="s">
        <v>2178</v>
      </c>
      <c r="I379" s="148"/>
      <c r="J379" s="71">
        <v>21.381040778685538</v>
      </c>
      <c r="K379" s="71">
        <v>0.6647576082571629</v>
      </c>
      <c r="L379" s="71">
        <v>4.7225323334112446</v>
      </c>
      <c r="M379" s="71">
        <v>8.028061823096742</v>
      </c>
      <c r="N379" s="71">
        <v>11.683420452378414</v>
      </c>
      <c r="O379" s="71">
        <v>11.380009732992297</v>
      </c>
      <c r="P379" s="71">
        <v>16.05774063177012</v>
      </c>
      <c r="Q379" s="71">
        <v>0.70536242830582097</v>
      </c>
      <c r="R379" s="71">
        <v>0</v>
      </c>
      <c r="S379" s="71">
        <v>0.61735320287801554</v>
      </c>
      <c r="T379" s="72"/>
      <c r="U379" s="71">
        <v>2373796</v>
      </c>
      <c r="V379" s="71">
        <v>306</v>
      </c>
      <c r="W379" s="71">
        <v>121</v>
      </c>
      <c r="X379" s="71">
        <v>2384</v>
      </c>
      <c r="Y379" s="71">
        <v>3890</v>
      </c>
      <c r="Z379" s="71">
        <v>6804</v>
      </c>
      <c r="AA379" s="71">
        <v>3326</v>
      </c>
      <c r="AB379" s="71">
        <v>10327</v>
      </c>
      <c r="AC379" s="71">
        <v>0</v>
      </c>
      <c r="AD379" s="71">
        <v>0.61735320287801554</v>
      </c>
      <c r="AE379" s="72"/>
      <c r="AF379" s="71">
        <v>26262347.145014249</v>
      </c>
      <c r="AG379" s="71">
        <v>506836.59504306357</v>
      </c>
      <c r="AH379" s="71">
        <v>1099410.242217931</v>
      </c>
      <c r="AI379" s="71">
        <v>13398398.581953609</v>
      </c>
      <c r="AJ379" s="71">
        <v>21831300.05723916</v>
      </c>
      <c r="AK379" s="71">
        <v>0</v>
      </c>
      <c r="AL379" s="71">
        <v>0</v>
      </c>
      <c r="AM379" s="71">
        <v>1418587.7922256561</v>
      </c>
      <c r="AN379" s="71">
        <v>0</v>
      </c>
      <c r="AO379" s="71">
        <v>0</v>
      </c>
      <c r="AP379" s="71">
        <v>64516880.413693674</v>
      </c>
      <c r="AQ379" s="72"/>
      <c r="AR379" s="71">
        <v>500</v>
      </c>
      <c r="AS379" s="71">
        <v>159</v>
      </c>
      <c r="AT379" s="71">
        <v>0</v>
      </c>
      <c r="AU379" s="71">
        <v>0</v>
      </c>
      <c r="AV379" s="71">
        <v>0</v>
      </c>
      <c r="AW379" s="71">
        <v>0</v>
      </c>
      <c r="AX379" s="71"/>
      <c r="AY379" s="72"/>
      <c r="AZ379" s="71">
        <v>2443.5700000000002</v>
      </c>
      <c r="BA379" s="71">
        <v>13502.3</v>
      </c>
      <c r="BB379" s="71">
        <v>0</v>
      </c>
      <c r="BC379" s="71">
        <v>0</v>
      </c>
      <c r="BD379" s="71">
        <v>0</v>
      </c>
      <c r="BE379" s="71">
        <v>0</v>
      </c>
      <c r="BF379" s="71"/>
      <c r="BG379" s="72"/>
      <c r="BH379" s="71">
        <v>0</v>
      </c>
      <c r="BI379" s="71">
        <v>0</v>
      </c>
      <c r="BJ379" s="71">
        <v>14.936999999999999</v>
      </c>
      <c r="BK379" s="71">
        <v>0</v>
      </c>
      <c r="BL379" s="71">
        <v>0</v>
      </c>
      <c r="BM379" s="71">
        <v>0</v>
      </c>
      <c r="BN379" s="72"/>
      <c r="BO379" s="71">
        <v>0</v>
      </c>
      <c r="BP379" s="71">
        <v>0</v>
      </c>
      <c r="BQ379" s="71">
        <v>3</v>
      </c>
      <c r="BR379" s="71">
        <v>0</v>
      </c>
      <c r="BS379" s="71">
        <v>0</v>
      </c>
      <c r="BT379" s="71">
        <v>0</v>
      </c>
      <c r="BU379"/>
      <c r="BV379" s="70">
        <v>14.936999999999999</v>
      </c>
      <c r="BW379" s="70">
        <v>0</v>
      </c>
      <c r="BX379" s="70">
        <v>0</v>
      </c>
      <c r="BY379" s="70">
        <v>0</v>
      </c>
      <c r="BZ379" s="70">
        <v>0</v>
      </c>
      <c r="CA379" s="70">
        <v>0</v>
      </c>
      <c r="CB379" s="70">
        <v>0</v>
      </c>
      <c r="CC379" s="70">
        <v>0</v>
      </c>
      <c r="CD379" s="70">
        <v>0</v>
      </c>
    </row>
    <row r="380" spans="1:82">
      <c r="A380" s="70" t="s">
        <v>2192</v>
      </c>
      <c r="B380" s="70">
        <v>151</v>
      </c>
      <c r="C380" s="70">
        <v>15</v>
      </c>
      <c r="D380" s="70">
        <v>9</v>
      </c>
      <c r="E380" s="70">
        <v>2018</v>
      </c>
      <c r="F380" s="70" t="s">
        <v>183</v>
      </c>
      <c r="G380" s="70" t="s">
        <v>2177</v>
      </c>
      <c r="H380" s="70" t="s">
        <v>2178</v>
      </c>
      <c r="I380" s="148"/>
      <c r="J380" s="71">
        <v>20.409697035018638</v>
      </c>
      <c r="K380" s="71">
        <v>0.58211812816059139</v>
      </c>
      <c r="L380" s="71">
        <v>4.1401403316744609</v>
      </c>
      <c r="M380" s="71">
        <v>7.2782476363557889</v>
      </c>
      <c r="N380" s="71">
        <v>8.67004822524882</v>
      </c>
      <c r="O380" s="71">
        <v>10.957781503846824</v>
      </c>
      <c r="P380" s="71">
        <v>15.821419907411551</v>
      </c>
      <c r="Q380" s="71">
        <v>0.63849851547212699</v>
      </c>
      <c r="R380" s="71">
        <v>0</v>
      </c>
      <c r="S380" s="71">
        <v>0.52565836703574409</v>
      </c>
      <c r="T380" s="72"/>
      <c r="U380" s="71">
        <v>2503401</v>
      </c>
      <c r="V380" s="71">
        <v>306</v>
      </c>
      <c r="W380" s="71">
        <v>121</v>
      </c>
      <c r="X380" s="71">
        <v>2384</v>
      </c>
      <c r="Y380" s="71">
        <v>3847</v>
      </c>
      <c r="Z380" s="71">
        <v>6677</v>
      </c>
      <c r="AA380" s="71">
        <v>3310</v>
      </c>
      <c r="AB380" s="71">
        <v>10074</v>
      </c>
      <c r="AC380" s="71">
        <v>0</v>
      </c>
      <c r="AD380" s="71">
        <v>0.52565836703574409</v>
      </c>
      <c r="AE380" s="72"/>
      <c r="AF380" s="71">
        <v>29488762.344839551</v>
      </c>
      <c r="AG380" s="71">
        <v>451337.92391828098</v>
      </c>
      <c r="AH380" s="71">
        <v>1000401.194785455</v>
      </c>
      <c r="AI380" s="71">
        <v>13155527.01683335</v>
      </c>
      <c r="AJ380" s="71">
        <v>18895869.662901059</v>
      </c>
      <c r="AK380" s="71">
        <v>0</v>
      </c>
      <c r="AL380" s="71">
        <v>0</v>
      </c>
      <c r="AM380" s="71">
        <v>1386697.289309151</v>
      </c>
      <c r="AN380" s="71">
        <v>0</v>
      </c>
      <c r="AO380" s="71">
        <v>0</v>
      </c>
      <c r="AP380" s="71">
        <v>64378595.432586849</v>
      </c>
      <c r="AQ380" s="72"/>
      <c r="AR380" s="71">
        <v>518</v>
      </c>
      <c r="AS380" s="71">
        <v>166</v>
      </c>
      <c r="AT380" s="71">
        <v>0</v>
      </c>
      <c r="AU380" s="71">
        <v>0</v>
      </c>
      <c r="AV380" s="71">
        <v>0</v>
      </c>
      <c r="AW380" s="71">
        <v>0</v>
      </c>
      <c r="AX380" s="71"/>
      <c r="AY380" s="72"/>
      <c r="AZ380" s="71">
        <v>2556.87</v>
      </c>
      <c r="BA380" s="71">
        <v>13698</v>
      </c>
      <c r="BB380" s="71">
        <v>0</v>
      </c>
      <c r="BC380" s="71">
        <v>0</v>
      </c>
      <c r="BD380" s="71">
        <v>0</v>
      </c>
      <c r="BE380" s="71">
        <v>0</v>
      </c>
      <c r="BF380" s="71"/>
      <c r="BG380" s="72"/>
      <c r="BH380" s="71">
        <v>0</v>
      </c>
      <c r="BI380" s="71">
        <v>0</v>
      </c>
      <c r="BJ380" s="71">
        <v>10.563000000000001</v>
      </c>
      <c r="BK380" s="71">
        <v>0</v>
      </c>
      <c r="BL380" s="71">
        <v>0</v>
      </c>
      <c r="BM380" s="71">
        <v>0</v>
      </c>
      <c r="BN380" s="72"/>
      <c r="BO380" s="71">
        <v>0</v>
      </c>
      <c r="BP380" s="71">
        <v>0</v>
      </c>
      <c r="BQ380" s="71">
        <v>2</v>
      </c>
      <c r="BR380" s="71">
        <v>0</v>
      </c>
      <c r="BS380" s="71">
        <v>0</v>
      </c>
      <c r="BT380" s="71">
        <v>0</v>
      </c>
      <c r="BU380"/>
      <c r="BV380" s="70">
        <v>10.563000000000001</v>
      </c>
      <c r="BW380" s="70">
        <v>0</v>
      </c>
      <c r="BX380" s="70">
        <v>0</v>
      </c>
      <c r="BY380" s="70">
        <v>0</v>
      </c>
      <c r="BZ380" s="70">
        <v>0</v>
      </c>
      <c r="CA380" s="70">
        <v>0</v>
      </c>
      <c r="CB380" s="70">
        <v>0</v>
      </c>
      <c r="CC380" s="70">
        <v>0</v>
      </c>
      <c r="CD380" s="70">
        <v>0</v>
      </c>
    </row>
    <row r="381" spans="1:82">
      <c r="A381" s="70" t="s">
        <v>2193</v>
      </c>
      <c r="B381" s="70">
        <v>152</v>
      </c>
      <c r="C381" s="70">
        <v>16</v>
      </c>
      <c r="D381" s="70">
        <v>9</v>
      </c>
      <c r="E381" s="70">
        <v>2019</v>
      </c>
      <c r="F381" s="70" t="s">
        <v>158</v>
      </c>
      <c r="G381" s="70" t="s">
        <v>2177</v>
      </c>
      <c r="H381" s="70" t="s">
        <v>2178</v>
      </c>
      <c r="I381" s="148"/>
      <c r="J381" s="71">
        <v>21.327335764678367</v>
      </c>
      <c r="K381" s="71">
        <v>0.54750635812923509</v>
      </c>
      <c r="L381" s="71">
        <v>4.2196946617247741</v>
      </c>
      <c r="M381" s="71">
        <v>8.1327190050910083</v>
      </c>
      <c r="N381" s="71">
        <v>8.2132200298927618</v>
      </c>
      <c r="O381" s="71">
        <v>10.575545185211897</v>
      </c>
      <c r="P381" s="71">
        <v>15.62288588202955</v>
      </c>
      <c r="Q381" s="71">
        <v>0.60772224206906</v>
      </c>
      <c r="R381" s="71">
        <v>0</v>
      </c>
      <c r="S381" s="71">
        <v>0.63311521210366117</v>
      </c>
      <c r="T381" s="72"/>
      <c r="U381" s="71">
        <v>2567638</v>
      </c>
      <c r="V381" s="71">
        <v>306</v>
      </c>
      <c r="W381" s="71">
        <v>121</v>
      </c>
      <c r="X381" s="71">
        <v>2384</v>
      </c>
      <c r="Y381" s="71">
        <v>3841</v>
      </c>
      <c r="Z381" s="71">
        <v>6621</v>
      </c>
      <c r="AA381" s="71">
        <v>3244</v>
      </c>
      <c r="AB381" s="71">
        <v>9848</v>
      </c>
      <c r="AC381" s="71">
        <v>0</v>
      </c>
      <c r="AD381" s="71">
        <v>0.63311521210366117</v>
      </c>
      <c r="AE381" s="72"/>
      <c r="AF381" s="71">
        <v>30089878.272350591</v>
      </c>
      <c r="AG381" s="71">
        <v>437323.92698991002</v>
      </c>
      <c r="AH381" s="71">
        <v>1112310.0627862951</v>
      </c>
      <c r="AI381" s="71">
        <v>13260661.46271513</v>
      </c>
      <c r="AJ381" s="71">
        <v>17574865.484138209</v>
      </c>
      <c r="AK381" s="71">
        <v>0</v>
      </c>
      <c r="AL381" s="71">
        <v>0</v>
      </c>
      <c r="AM381" s="71">
        <v>1341223.464295692</v>
      </c>
      <c r="AN381" s="71">
        <v>0</v>
      </c>
      <c r="AO381" s="71">
        <v>0</v>
      </c>
      <c r="AP381" s="71">
        <v>63816262.673275821</v>
      </c>
      <c r="AQ381" s="72"/>
      <c r="AR381" s="71">
        <v>531</v>
      </c>
      <c r="AS381" s="71">
        <v>173</v>
      </c>
      <c r="AT381" s="71">
        <v>0</v>
      </c>
      <c r="AU381" s="71">
        <v>0</v>
      </c>
      <c r="AV381" s="71">
        <v>0</v>
      </c>
      <c r="AW381" s="71">
        <v>0</v>
      </c>
      <c r="AX381" s="71"/>
      <c r="AY381" s="72"/>
      <c r="AZ381" s="71">
        <v>2649.22</v>
      </c>
      <c r="BA381" s="71">
        <v>13995.4</v>
      </c>
      <c r="BB381" s="71">
        <v>0</v>
      </c>
      <c r="BC381" s="71">
        <v>0</v>
      </c>
      <c r="BD381" s="71">
        <v>0</v>
      </c>
      <c r="BE381" s="71">
        <v>0</v>
      </c>
      <c r="BF381" s="71"/>
      <c r="BG381" s="72"/>
      <c r="BH381" s="71">
        <v>0</v>
      </c>
      <c r="BI381" s="71">
        <v>0</v>
      </c>
      <c r="BJ381" s="71">
        <v>8.8539999999999992</v>
      </c>
      <c r="BK381" s="71">
        <v>0</v>
      </c>
      <c r="BL381" s="71">
        <v>0</v>
      </c>
      <c r="BM381" s="71">
        <v>0</v>
      </c>
      <c r="BN381" s="72"/>
      <c r="BO381" s="71">
        <v>0</v>
      </c>
      <c r="BP381" s="71">
        <v>0</v>
      </c>
      <c r="BQ381" s="71">
        <v>2</v>
      </c>
      <c r="BR381" s="71">
        <v>0</v>
      </c>
      <c r="BS381" s="71">
        <v>0</v>
      </c>
      <c r="BT381" s="71">
        <v>0</v>
      </c>
      <c r="BU381"/>
      <c r="BV381" s="70">
        <v>8.8539999999999992</v>
      </c>
      <c r="BW381" s="70">
        <v>0</v>
      </c>
      <c r="BX381" s="70">
        <v>0</v>
      </c>
      <c r="BY381" s="70">
        <v>0</v>
      </c>
      <c r="BZ381" s="70">
        <v>0</v>
      </c>
      <c r="CA381" s="70">
        <v>0</v>
      </c>
      <c r="CB381" s="70">
        <v>0</v>
      </c>
      <c r="CC381" s="70">
        <v>0</v>
      </c>
      <c r="CD381" s="70">
        <v>0</v>
      </c>
    </row>
    <row r="382" spans="1:82">
      <c r="A382" s="70" t="s">
        <v>2194</v>
      </c>
      <c r="B382" s="70">
        <v>153</v>
      </c>
      <c r="C382" s="70">
        <v>17</v>
      </c>
      <c r="D382" s="70">
        <v>9</v>
      </c>
      <c r="E382" s="70">
        <v>2020</v>
      </c>
      <c r="F382" s="70" t="s">
        <v>159</v>
      </c>
      <c r="G382" s="70" t="s">
        <v>2177</v>
      </c>
      <c r="H382" s="70" t="s">
        <v>2178</v>
      </c>
      <c r="I382" s="148"/>
      <c r="J382" s="71">
        <v>20.258624759144691</v>
      </c>
      <c r="K382" s="71">
        <v>0.58304768310883637</v>
      </c>
      <c r="L382" s="71">
        <v>5.834731412262375</v>
      </c>
      <c r="M382" s="71">
        <v>7.6624441436887016</v>
      </c>
      <c r="N382" s="71">
        <v>8.6050350910170863</v>
      </c>
      <c r="O382" s="71">
        <v>9.1915026201439147</v>
      </c>
      <c r="P382" s="71">
        <v>14.807175843495143</v>
      </c>
      <c r="Q382" s="71">
        <v>0.57144733118233104</v>
      </c>
      <c r="R382" s="71">
        <v>0</v>
      </c>
      <c r="S382" s="71">
        <v>0.81610105569194957</v>
      </c>
      <c r="T382" s="72"/>
      <c r="U382" s="71">
        <v>2440296</v>
      </c>
      <c r="V382" s="71">
        <v>299</v>
      </c>
      <c r="W382" s="71">
        <v>188</v>
      </c>
      <c r="X382" s="71">
        <v>2374</v>
      </c>
      <c r="Y382" s="71">
        <v>3832</v>
      </c>
      <c r="Z382" s="71">
        <v>6568</v>
      </c>
      <c r="AA382" s="71">
        <v>3268</v>
      </c>
      <c r="AB382" s="71">
        <v>9692</v>
      </c>
      <c r="AC382" s="71">
        <v>0</v>
      </c>
      <c r="AD382" s="71">
        <v>0.81610105569194957</v>
      </c>
      <c r="AE382" s="72"/>
      <c r="AF382" s="71">
        <v>28148464.883949</v>
      </c>
      <c r="AG382" s="71">
        <v>428761.08317541017</v>
      </c>
      <c r="AH382" s="71">
        <v>1789544.4522469579</v>
      </c>
      <c r="AI382" s="71">
        <v>12178865.207295358</v>
      </c>
      <c r="AJ382" s="71">
        <v>19055137.398430988</v>
      </c>
      <c r="AK382" s="71"/>
      <c r="AL382" s="71"/>
      <c r="AM382" s="71">
        <v>1264913.6803658945</v>
      </c>
      <c r="AN382" s="71"/>
      <c r="AO382" s="71"/>
      <c r="AP382" s="71">
        <v>62865686.705463611</v>
      </c>
      <c r="AQ382" s="72"/>
      <c r="AR382" s="71">
        <v>547</v>
      </c>
      <c r="AS382" s="71">
        <v>194</v>
      </c>
      <c r="AT382" s="71">
        <v>0</v>
      </c>
      <c r="AU382" s="71">
        <v>0</v>
      </c>
      <c r="AV382" s="71">
        <v>0</v>
      </c>
      <c r="AW382" s="71">
        <v>0</v>
      </c>
      <c r="AX382" s="71"/>
      <c r="AY382" s="72"/>
      <c r="AZ382" s="71">
        <v>2750.7200000000012</v>
      </c>
      <c r="BA382" s="71">
        <v>44940.099999999933</v>
      </c>
      <c r="BB382" s="71">
        <v>0</v>
      </c>
      <c r="BC382" s="71">
        <v>0</v>
      </c>
      <c r="BD382" s="71">
        <v>0</v>
      </c>
      <c r="BE382" s="71">
        <v>0</v>
      </c>
      <c r="BF382" s="71"/>
      <c r="BG382" s="72"/>
      <c r="BH382" s="71">
        <v>0</v>
      </c>
      <c r="BI382" s="71">
        <v>0</v>
      </c>
      <c r="BJ382" s="71">
        <v>7.3010000000000002</v>
      </c>
      <c r="BK382" s="71">
        <v>0</v>
      </c>
      <c r="BL382" s="71">
        <v>0</v>
      </c>
      <c r="BM382" s="71">
        <v>0</v>
      </c>
      <c r="BN382" s="72"/>
      <c r="BO382" s="71">
        <v>0</v>
      </c>
      <c r="BP382" s="71">
        <v>0</v>
      </c>
      <c r="BQ382" s="71">
        <v>2</v>
      </c>
      <c r="BR382" s="71">
        <v>0</v>
      </c>
      <c r="BS382" s="71">
        <v>0</v>
      </c>
      <c r="BT382" s="71">
        <v>0</v>
      </c>
      <c r="BU382"/>
      <c r="BV382" s="70">
        <v>7.3010000000000002</v>
      </c>
      <c r="BW382" s="70">
        <v>0</v>
      </c>
      <c r="BX382" s="70">
        <v>0</v>
      </c>
      <c r="BY382" s="70">
        <v>0</v>
      </c>
      <c r="BZ382" s="70">
        <v>0</v>
      </c>
      <c r="CA382" s="70">
        <v>0</v>
      </c>
      <c r="CB382" s="70">
        <v>0</v>
      </c>
      <c r="CC382" s="70">
        <v>0</v>
      </c>
      <c r="CD382" s="70">
        <v>0</v>
      </c>
    </row>
    <row r="383" spans="1:82">
      <c r="A383" s="70" t="s">
        <v>2195</v>
      </c>
      <c r="B383" s="70">
        <v>153</v>
      </c>
      <c r="C383" s="70">
        <v>18</v>
      </c>
      <c r="D383" s="70">
        <v>9</v>
      </c>
      <c r="E383" s="70">
        <v>2021</v>
      </c>
      <c r="F383" s="70" t="s">
        <v>160</v>
      </c>
      <c r="G383" s="70" t="s">
        <v>2177</v>
      </c>
      <c r="H383" s="70" t="s">
        <v>2178</v>
      </c>
      <c r="I383" s="148"/>
      <c r="J383" s="71">
        <v>22.114579461263197</v>
      </c>
      <c r="K383" s="71">
        <v>0.59687757190421475</v>
      </c>
      <c r="L383" s="71">
        <v>5.21286748381298</v>
      </c>
      <c r="M383" s="71">
        <v>7.0822068165490863</v>
      </c>
      <c r="N383" s="71">
        <v>6.9945411194770504</v>
      </c>
      <c r="O383" s="71">
        <v>8.9308804694842951</v>
      </c>
      <c r="P383" s="71">
        <v>15.2966397961592</v>
      </c>
      <c r="Q383" s="71">
        <v>0.55707139167893704</v>
      </c>
      <c r="R383" s="71">
        <v>0</v>
      </c>
      <c r="S383" s="71">
        <v>1.3680020128184229</v>
      </c>
      <c r="T383" s="72"/>
      <c r="U383" s="71">
        <v>3404034</v>
      </c>
      <c r="V383" s="71">
        <v>299</v>
      </c>
      <c r="W383" s="71">
        <v>188</v>
      </c>
      <c r="X383" s="71">
        <v>2374</v>
      </c>
      <c r="Y383" s="71">
        <v>3823</v>
      </c>
      <c r="Z383" s="71">
        <v>6571</v>
      </c>
      <c r="AA383" s="71">
        <v>3292</v>
      </c>
      <c r="AB383" s="71">
        <v>9541</v>
      </c>
      <c r="AC383" s="71">
        <v>0</v>
      </c>
      <c r="AD383" s="71">
        <v>1.3680020128184229</v>
      </c>
      <c r="AE383" s="72"/>
      <c r="AF383" s="71">
        <v>34227850.659590572</v>
      </c>
      <c r="AG383" s="71">
        <v>458957.21026218252</v>
      </c>
      <c r="AH383" s="71">
        <v>1655615.8793103348</v>
      </c>
      <c r="AI383" s="71">
        <v>13501764.306010775</v>
      </c>
      <c r="AJ383" s="71">
        <v>17712377.169849779</v>
      </c>
      <c r="AK383" s="71">
        <v>0</v>
      </c>
      <c r="AL383" s="71">
        <v>0</v>
      </c>
      <c r="AM383" s="71">
        <v>1252388.7535742477</v>
      </c>
      <c r="AN383" s="71">
        <v>0</v>
      </c>
      <c r="AO383" s="71">
        <v>0</v>
      </c>
      <c r="AP383" s="71">
        <v>68808953.978597894</v>
      </c>
      <c r="AQ383" s="72"/>
      <c r="AR383" s="71">
        <v>564</v>
      </c>
      <c r="AS383" s="71">
        <v>196</v>
      </c>
      <c r="AT383" s="71">
        <v>0</v>
      </c>
      <c r="AU383" s="71">
        <v>0</v>
      </c>
      <c r="AV383" s="71">
        <v>0</v>
      </c>
      <c r="AW383" s="71">
        <v>0</v>
      </c>
      <c r="AX383" s="71"/>
      <c r="AY383" s="72"/>
      <c r="AZ383" s="71">
        <v>2870.3100000000009</v>
      </c>
      <c r="BA383" s="71">
        <v>54988.599999999933</v>
      </c>
      <c r="BB383" s="71">
        <v>0</v>
      </c>
      <c r="BC383" s="71">
        <v>0</v>
      </c>
      <c r="BD383" s="71">
        <v>0</v>
      </c>
      <c r="BE383" s="71">
        <v>0</v>
      </c>
      <c r="BF383" s="71"/>
      <c r="BG383" s="72"/>
      <c r="BH383" s="71">
        <v>0</v>
      </c>
      <c r="BI383" s="71">
        <v>0</v>
      </c>
      <c r="BJ383" s="71">
        <v>12.265000000000001</v>
      </c>
      <c r="BK383" s="71">
        <v>0</v>
      </c>
      <c r="BL383" s="71">
        <v>0</v>
      </c>
      <c r="BM383" s="71">
        <v>0</v>
      </c>
      <c r="BN383" s="72"/>
      <c r="BO383" s="71">
        <v>0</v>
      </c>
      <c r="BP383" s="71">
        <v>0</v>
      </c>
      <c r="BQ383" s="71">
        <v>3</v>
      </c>
      <c r="BR383" s="71">
        <v>0</v>
      </c>
      <c r="BS383" s="71">
        <v>0</v>
      </c>
      <c r="BT383" s="71">
        <v>0</v>
      </c>
      <c r="BU383"/>
      <c r="BV383" s="70">
        <v>12.265000000000001</v>
      </c>
      <c r="BW383" s="70">
        <v>0</v>
      </c>
      <c r="BX383" s="70">
        <v>0</v>
      </c>
      <c r="BY383" s="70">
        <v>0</v>
      </c>
      <c r="BZ383" s="70">
        <v>0</v>
      </c>
      <c r="CA383" s="70">
        <v>0</v>
      </c>
      <c r="CB383" s="70">
        <v>0</v>
      </c>
      <c r="CC383" s="70">
        <v>0</v>
      </c>
      <c r="CD383" s="70">
        <v>0</v>
      </c>
    </row>
    <row r="384" spans="1:82">
      <c r="A384" s="70" t="s">
        <v>2196</v>
      </c>
      <c r="B384" s="70">
        <v>153</v>
      </c>
      <c r="C384" s="70">
        <v>19</v>
      </c>
      <c r="D384" s="70">
        <v>9</v>
      </c>
      <c r="E384" s="70">
        <v>2022</v>
      </c>
      <c r="F384" s="70" t="s">
        <v>161</v>
      </c>
      <c r="G384" s="70" t="s">
        <v>2177</v>
      </c>
      <c r="H384" s="70" t="s">
        <v>2178</v>
      </c>
      <c r="I384" s="148"/>
      <c r="J384" s="71">
        <v>19.338231869421609</v>
      </c>
      <c r="K384" s="71">
        <v>0.61052913422296351</v>
      </c>
      <c r="L384" s="71">
        <v>4.6603289085115218</v>
      </c>
      <c r="M384" s="71">
        <v>7.6751520025158415</v>
      </c>
      <c r="N384" s="71">
        <v>9.4576963368196747</v>
      </c>
      <c r="O384" s="71">
        <v>9.2997240939761507</v>
      </c>
      <c r="P384" s="71">
        <v>15.144759077585455</v>
      </c>
      <c r="Q384" s="71">
        <v>0.54766614484340492</v>
      </c>
      <c r="R384" s="71">
        <v>0</v>
      </c>
      <c r="S384" s="71">
        <v>1.2507647076171069</v>
      </c>
      <c r="T384" s="72"/>
      <c r="U384" s="71">
        <v>2905953</v>
      </c>
      <c r="V384" s="71">
        <v>299</v>
      </c>
      <c r="W384" s="71">
        <v>188</v>
      </c>
      <c r="X384" s="71">
        <v>2374</v>
      </c>
      <c r="Y384" s="71">
        <v>3794</v>
      </c>
      <c r="Z384" s="71">
        <v>6501</v>
      </c>
      <c r="AA384" s="71">
        <v>3309</v>
      </c>
      <c r="AB384" s="71">
        <v>9303</v>
      </c>
      <c r="AC384" s="71">
        <v>0</v>
      </c>
      <c r="AD384" s="71">
        <v>1.2507647076171069</v>
      </c>
      <c r="AE384" s="72"/>
      <c r="AF384" s="71">
        <v>24712974.77852409</v>
      </c>
      <c r="AG384" s="71">
        <v>467847.86531536339</v>
      </c>
      <c r="AH384" s="71">
        <v>1658923.8784091901</v>
      </c>
      <c r="AI384" s="71">
        <v>12668844.087780287</v>
      </c>
      <c r="AJ384" s="71">
        <v>18567424.737398431</v>
      </c>
      <c r="AK384" s="71">
        <v>0</v>
      </c>
      <c r="AL384" s="71">
        <v>0</v>
      </c>
      <c r="AM384" s="71">
        <v>1201271.219869396</v>
      </c>
      <c r="AN384" s="71">
        <v>0</v>
      </c>
      <c r="AO384" s="71">
        <v>0</v>
      </c>
      <c r="AP384" s="71">
        <v>59277286.567296758</v>
      </c>
      <c r="AQ384" s="72"/>
      <c r="AR384" s="71">
        <v>579</v>
      </c>
      <c r="AS384" s="71">
        <v>197</v>
      </c>
      <c r="AT384" s="71">
        <v>0</v>
      </c>
      <c r="AU384" s="71">
        <v>0</v>
      </c>
      <c r="AV384" s="71">
        <v>0</v>
      </c>
      <c r="AW384" s="71">
        <v>0</v>
      </c>
      <c r="AX384" s="71"/>
      <c r="AY384" s="72"/>
      <c r="AZ384" s="71">
        <v>2953.5400000000018</v>
      </c>
      <c r="BA384" s="71">
        <v>56968.599999999926</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2197</v>
      </c>
      <c r="B385" s="70">
        <v>153</v>
      </c>
      <c r="C385" s="70">
        <v>20</v>
      </c>
      <c r="D385" s="70">
        <v>9</v>
      </c>
      <c r="E385" s="70">
        <v>2023</v>
      </c>
      <c r="F385" s="70" t="s">
        <v>1539</v>
      </c>
      <c r="G385" s="70" t="s">
        <v>2177</v>
      </c>
      <c r="H385" s="70" t="s">
        <v>2178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594</v>
      </c>
      <c r="AS385" s="71">
        <v>197</v>
      </c>
      <c r="AT385" s="71">
        <v>0</v>
      </c>
      <c r="AU385" s="71">
        <v>0</v>
      </c>
      <c r="AV385" s="71">
        <v>0</v>
      </c>
      <c r="AW385" s="71">
        <v>0</v>
      </c>
      <c r="AX385" s="71"/>
      <c r="AY385" s="72"/>
      <c r="AZ385" s="71">
        <v>3047.5400000000018</v>
      </c>
      <c r="BA385" s="71">
        <v>56968.599999999926</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2198</v>
      </c>
      <c r="B386" s="70">
        <v>153</v>
      </c>
      <c r="C386" s="70">
        <v>21</v>
      </c>
      <c r="D386" s="70">
        <v>9</v>
      </c>
      <c r="E386" s="70">
        <v>2024</v>
      </c>
      <c r="F386" s="70" t="s">
        <v>1554</v>
      </c>
      <c r="G386" s="1064" t="s">
        <v>2177</v>
      </c>
      <c r="H386" s="70" t="s">
        <v>2178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2199</v>
      </c>
      <c r="B387" s="70">
        <v>52</v>
      </c>
      <c r="C387" s="70">
        <v>1</v>
      </c>
      <c r="D387" s="70">
        <v>4</v>
      </c>
      <c r="E387" s="70">
        <v>1990</v>
      </c>
      <c r="F387" s="70" t="s">
        <v>787</v>
      </c>
      <c r="G387" s="1064" t="s">
        <v>2200</v>
      </c>
      <c r="H387" s="70" t="s">
        <v>2201</v>
      </c>
      <c r="I387" s="148"/>
      <c r="J387" s="71">
        <v>49.051408797744557</v>
      </c>
      <c r="K387" s="71">
        <v>1.748840408223151</v>
      </c>
      <c r="L387" s="71">
        <v>4.1624912086547781</v>
      </c>
      <c r="M387" s="71">
        <v>7.629126085017135</v>
      </c>
      <c r="N387" s="71">
        <v>9.9624801928568303</v>
      </c>
      <c r="O387" s="71">
        <v>9.0029047467913941</v>
      </c>
      <c r="P387" s="71">
        <v>13.541391184983411</v>
      </c>
      <c r="Q387" s="71">
        <v>0.82720479449806295</v>
      </c>
      <c r="R387" s="71">
        <v>0</v>
      </c>
      <c r="S387" s="71">
        <v>0.8149316754671212</v>
      </c>
      <c r="T387" s="72"/>
      <c r="U387" s="71">
        <v>5100532</v>
      </c>
      <c r="V387" s="71">
        <v>538</v>
      </c>
      <c r="W387" s="71">
        <v>47</v>
      </c>
      <c r="X387" s="71">
        <v>2631</v>
      </c>
      <c r="Y387" s="71">
        <v>3413</v>
      </c>
      <c r="Z387" s="71">
        <v>3703</v>
      </c>
      <c r="AA387" s="71">
        <v>3288</v>
      </c>
      <c r="AB387" s="71">
        <v>13431</v>
      </c>
      <c r="AC387" s="71">
        <v>0</v>
      </c>
      <c r="AD387" s="71">
        <v>0.8149316754671212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2202</v>
      </c>
      <c r="B388" s="70">
        <v>53</v>
      </c>
      <c r="C388" s="70">
        <v>2</v>
      </c>
      <c r="D388" s="70">
        <v>4</v>
      </c>
      <c r="E388" s="70">
        <v>2005</v>
      </c>
      <c r="F388" s="70" t="s">
        <v>789</v>
      </c>
      <c r="G388" s="70" t="s">
        <v>2200</v>
      </c>
      <c r="H388" s="70" t="s">
        <v>2201</v>
      </c>
      <c r="I388" s="148"/>
      <c r="J388" s="71">
        <v>21.594452299577242</v>
      </c>
      <c r="K388" s="71">
        <v>1.2201354283028381</v>
      </c>
      <c r="L388" s="71">
        <v>5.6955574504570468</v>
      </c>
      <c r="M388" s="71">
        <v>13.27406336434265</v>
      </c>
      <c r="N388" s="71">
        <v>16.885740965606999</v>
      </c>
      <c r="O388" s="71">
        <v>13.71106182406618</v>
      </c>
      <c r="P388" s="71">
        <v>15.111133841642831</v>
      </c>
      <c r="Q388" s="71">
        <v>0.72547089880503202</v>
      </c>
      <c r="R388" s="71">
        <v>0</v>
      </c>
      <c r="S388" s="71">
        <v>7.0504259107934314E-2</v>
      </c>
      <c r="T388" s="72"/>
      <c r="U388" s="71">
        <v>2337292</v>
      </c>
      <c r="V388" s="71">
        <v>465</v>
      </c>
      <c r="W388" s="71">
        <v>68</v>
      </c>
      <c r="X388" s="71">
        <v>2148</v>
      </c>
      <c r="Y388" s="71">
        <v>3726</v>
      </c>
      <c r="Z388" s="71">
        <v>6526</v>
      </c>
      <c r="AA388" s="71">
        <v>3005</v>
      </c>
      <c r="AB388" s="71">
        <v>12314</v>
      </c>
      <c r="AC388" s="71">
        <v>0</v>
      </c>
      <c r="AD388" s="71">
        <v>7.0504259107934314E-2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2203</v>
      </c>
      <c r="B389" s="70">
        <v>54</v>
      </c>
      <c r="C389" s="70">
        <v>3</v>
      </c>
      <c r="D389" s="70">
        <v>4</v>
      </c>
      <c r="E389" s="70">
        <v>2006</v>
      </c>
      <c r="F389" s="70" t="s">
        <v>790</v>
      </c>
      <c r="G389" s="70" t="s">
        <v>2200</v>
      </c>
      <c r="H389" s="70" t="s">
        <v>2201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2204</v>
      </c>
      <c r="B390" s="70">
        <v>55</v>
      </c>
      <c r="C390" s="70">
        <v>4</v>
      </c>
      <c r="D390" s="70">
        <v>4</v>
      </c>
      <c r="E390" s="70">
        <v>2007</v>
      </c>
      <c r="F390" s="70" t="s">
        <v>791</v>
      </c>
      <c r="G390" s="70" t="s">
        <v>2200</v>
      </c>
      <c r="H390" s="70" t="s">
        <v>2201</v>
      </c>
      <c r="I390" s="148"/>
      <c r="J390" s="71">
        <v>18.00723497353987</v>
      </c>
      <c r="K390" s="71">
        <v>0.98142951044669058</v>
      </c>
      <c r="L390" s="71">
        <v>5.3461612037469441</v>
      </c>
      <c r="M390" s="71">
        <v>12.09694607055591</v>
      </c>
      <c r="N390" s="71">
        <v>17.342886137929391</v>
      </c>
      <c r="O390" s="71">
        <v>13.219715596042599</v>
      </c>
      <c r="P390" s="71">
        <v>15.10503117192707</v>
      </c>
      <c r="Q390" s="71">
        <v>0.74700334026954496</v>
      </c>
      <c r="R390" s="71">
        <v>0</v>
      </c>
      <c r="S390" s="71">
        <v>0.27308079708470467</v>
      </c>
      <c r="T390" s="72"/>
      <c r="U390" s="71">
        <v>2299734</v>
      </c>
      <c r="V390" s="71">
        <v>391</v>
      </c>
      <c r="W390" s="71">
        <v>80</v>
      </c>
      <c r="X390" s="71">
        <v>2636</v>
      </c>
      <c r="Y390" s="71">
        <v>3753</v>
      </c>
      <c r="Z390" s="71">
        <v>6541</v>
      </c>
      <c r="AA390" s="71">
        <v>2958</v>
      </c>
      <c r="AB390" s="71">
        <v>12009</v>
      </c>
      <c r="AC390" s="71">
        <v>0</v>
      </c>
      <c r="AD390" s="71">
        <v>0.27308079708470467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2205</v>
      </c>
      <c r="B391" s="70">
        <v>56</v>
      </c>
      <c r="C391" s="70">
        <v>5</v>
      </c>
      <c r="D391" s="70">
        <v>4</v>
      </c>
      <c r="E391" s="70">
        <v>2008</v>
      </c>
      <c r="F391" s="70" t="s">
        <v>792</v>
      </c>
      <c r="G391" s="70" t="s">
        <v>2200</v>
      </c>
      <c r="H391" s="70" t="s">
        <v>2201</v>
      </c>
      <c r="I391" s="148"/>
      <c r="J391" s="71">
        <v>14.319449394599239</v>
      </c>
      <c r="K391" s="71">
        <v>0.77753171431850499</v>
      </c>
      <c r="L391" s="71">
        <v>5.2227842815587273</v>
      </c>
      <c r="M391" s="71">
        <v>13.55592898812308</v>
      </c>
      <c r="N391" s="71">
        <v>16.50414073419962</v>
      </c>
      <c r="O391" s="71">
        <v>12.775364788975439</v>
      </c>
      <c r="P391" s="71">
        <v>14.638956754983781</v>
      </c>
      <c r="Q391" s="71">
        <v>0.72793908142313402</v>
      </c>
      <c r="R391" s="71">
        <v>0</v>
      </c>
      <c r="S391" s="71">
        <v>0.37710318550047339</v>
      </c>
      <c r="T391" s="72"/>
      <c r="U391" s="71">
        <v>1905750</v>
      </c>
      <c r="V391" s="71">
        <v>391</v>
      </c>
      <c r="W391" s="71">
        <v>80</v>
      </c>
      <c r="X391" s="71">
        <v>2636</v>
      </c>
      <c r="Y391" s="71">
        <v>3743</v>
      </c>
      <c r="Z391" s="71">
        <v>6543</v>
      </c>
      <c r="AA391" s="71">
        <v>2870</v>
      </c>
      <c r="AB391" s="71">
        <v>11895</v>
      </c>
      <c r="AC391" s="71">
        <v>0</v>
      </c>
      <c r="AD391" s="71">
        <v>0.37710318550047339</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2206</v>
      </c>
      <c r="B392" s="70">
        <v>57</v>
      </c>
      <c r="C392" s="70">
        <v>6</v>
      </c>
      <c r="D392" s="70">
        <v>4</v>
      </c>
      <c r="E392" s="70">
        <v>2009</v>
      </c>
      <c r="F392" s="70" t="s">
        <v>176</v>
      </c>
      <c r="G392" s="70" t="s">
        <v>2200</v>
      </c>
      <c r="H392" s="70" t="s">
        <v>2201</v>
      </c>
      <c r="I392" s="148"/>
      <c r="J392" s="71">
        <v>11.079619214192681</v>
      </c>
      <c r="K392" s="71">
        <v>0.787648812442583</v>
      </c>
      <c r="L392" s="71">
        <v>0.71077661424579519</v>
      </c>
      <c r="M392" s="71">
        <v>14.296237281877669</v>
      </c>
      <c r="N392" s="71">
        <v>14.967229162376411</v>
      </c>
      <c r="O392" s="71">
        <v>12.93903852776543</v>
      </c>
      <c r="P392" s="71">
        <v>14.165070560258449</v>
      </c>
      <c r="Q392" s="71">
        <v>0.682137390130512</v>
      </c>
      <c r="R392" s="71">
        <v>0</v>
      </c>
      <c r="S392" s="71">
        <v>0.38321252952874119</v>
      </c>
      <c r="T392" s="72"/>
      <c r="U392" s="71">
        <v>1276443</v>
      </c>
      <c r="V392" s="71">
        <v>404</v>
      </c>
      <c r="W392" s="71">
        <v>15</v>
      </c>
      <c r="X392" s="71">
        <v>2754</v>
      </c>
      <c r="Y392" s="71">
        <v>3708</v>
      </c>
      <c r="Z392" s="71">
        <v>6541</v>
      </c>
      <c r="AA392" s="71">
        <v>2851</v>
      </c>
      <c r="AB392" s="71">
        <v>11701</v>
      </c>
      <c r="AC392" s="71">
        <v>0</v>
      </c>
      <c r="AD392" s="71">
        <v>0.38321252952874119</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8</v>
      </c>
      <c r="BK392" s="71">
        <v>0</v>
      </c>
      <c r="BL392" s="71">
        <v>0</v>
      </c>
      <c r="BM392" s="71">
        <v>0</v>
      </c>
      <c r="BN392" s="72"/>
      <c r="BO392" s="71">
        <v>0</v>
      </c>
      <c r="BP392" s="71">
        <v>0</v>
      </c>
      <c r="BQ392" s="71">
        <v>1</v>
      </c>
      <c r="BR392" s="71">
        <v>0</v>
      </c>
      <c r="BS392" s="71">
        <v>0</v>
      </c>
      <c r="BT392" s="71">
        <v>0</v>
      </c>
      <c r="BU392"/>
      <c r="BV392" s="70">
        <v>8</v>
      </c>
      <c r="BW392" s="70">
        <v>0</v>
      </c>
      <c r="BX392" s="70">
        <v>0</v>
      </c>
      <c r="BY392" s="70">
        <v>0</v>
      </c>
      <c r="BZ392" s="70">
        <v>0</v>
      </c>
      <c r="CA392" s="70">
        <v>0</v>
      </c>
      <c r="CB392" s="70">
        <v>0</v>
      </c>
      <c r="CC392" s="70">
        <v>0</v>
      </c>
      <c r="CD392" s="70">
        <v>0</v>
      </c>
    </row>
    <row r="393" spans="1:82">
      <c r="A393" s="70" t="s">
        <v>2207</v>
      </c>
      <c r="B393" s="70">
        <v>58</v>
      </c>
      <c r="C393" s="70">
        <v>7</v>
      </c>
      <c r="D393" s="70">
        <v>4</v>
      </c>
      <c r="E393" s="70">
        <v>2010</v>
      </c>
      <c r="F393" s="70" t="s">
        <v>177</v>
      </c>
      <c r="G393" s="70" t="s">
        <v>2200</v>
      </c>
      <c r="H393" s="70" t="s">
        <v>2201</v>
      </c>
      <c r="I393" s="148"/>
      <c r="J393" s="71">
        <v>11.57795740919615</v>
      </c>
      <c r="K393" s="71">
        <v>0.80281625061729933</v>
      </c>
      <c r="L393" s="71">
        <v>0.67291861561290878</v>
      </c>
      <c r="M393" s="71">
        <v>13.94269297418756</v>
      </c>
      <c r="N393" s="71">
        <v>15.02560712470974</v>
      </c>
      <c r="O393" s="71">
        <v>12.94219932326186</v>
      </c>
      <c r="P393" s="71">
        <v>14.10494105782881</v>
      </c>
      <c r="Q393" s="71">
        <v>0.70031733994015799</v>
      </c>
      <c r="R393" s="71">
        <v>0</v>
      </c>
      <c r="S393" s="71">
        <v>0.72756329506410089</v>
      </c>
      <c r="T393" s="72"/>
      <c r="U393" s="71">
        <v>1426959</v>
      </c>
      <c r="V393" s="71">
        <v>404</v>
      </c>
      <c r="W393" s="71">
        <v>15</v>
      </c>
      <c r="X393" s="71">
        <v>2754</v>
      </c>
      <c r="Y393" s="71">
        <v>3716</v>
      </c>
      <c r="Z393" s="71">
        <v>6573</v>
      </c>
      <c r="AA393" s="71">
        <v>2768</v>
      </c>
      <c r="AB393" s="71">
        <v>11511</v>
      </c>
      <c r="AC393" s="71">
        <v>0</v>
      </c>
      <c r="AD393" s="71">
        <v>0.72756329506410089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14.044</v>
      </c>
      <c r="BK393" s="71">
        <v>0</v>
      </c>
      <c r="BL393" s="71">
        <v>0</v>
      </c>
      <c r="BM393" s="71">
        <v>0</v>
      </c>
      <c r="BN393" s="72"/>
      <c r="BO393" s="71">
        <v>0</v>
      </c>
      <c r="BP393" s="71">
        <v>0</v>
      </c>
      <c r="BQ393" s="71">
        <v>2</v>
      </c>
      <c r="BR393" s="71">
        <v>0</v>
      </c>
      <c r="BS393" s="71">
        <v>0</v>
      </c>
      <c r="BT393" s="71">
        <v>0</v>
      </c>
      <c r="BU393"/>
      <c r="BV393" s="70">
        <v>14.044</v>
      </c>
      <c r="BW393" s="70">
        <v>0</v>
      </c>
      <c r="BX393" s="70">
        <v>0</v>
      </c>
      <c r="BY393" s="70">
        <v>0</v>
      </c>
      <c r="BZ393" s="70">
        <v>0</v>
      </c>
      <c r="CA393" s="70">
        <v>0</v>
      </c>
      <c r="CB393" s="70">
        <v>0</v>
      </c>
      <c r="CC393" s="70">
        <v>0</v>
      </c>
      <c r="CD393" s="70">
        <v>0</v>
      </c>
    </row>
    <row r="394" spans="1:82">
      <c r="A394" s="70" t="s">
        <v>2208</v>
      </c>
      <c r="B394" s="70">
        <v>59</v>
      </c>
      <c r="C394" s="70">
        <v>8</v>
      </c>
      <c r="D394" s="70">
        <v>4</v>
      </c>
      <c r="E394" s="70">
        <v>2011</v>
      </c>
      <c r="F394" s="70" t="s">
        <v>178</v>
      </c>
      <c r="G394" s="70" t="s">
        <v>2200</v>
      </c>
      <c r="H394" s="70" t="s">
        <v>2201</v>
      </c>
      <c r="I394" s="148"/>
      <c r="J394" s="71">
        <v>13.276713097893071</v>
      </c>
      <c r="K394" s="71">
        <v>1.078394388535469</v>
      </c>
      <c r="L394" s="71">
        <v>0.62820301931786182</v>
      </c>
      <c r="M394" s="71">
        <v>16.22655123235419</v>
      </c>
      <c r="N394" s="71">
        <v>17.464369166085241</v>
      </c>
      <c r="O394" s="71">
        <v>12.834668667503657</v>
      </c>
      <c r="P394" s="71">
        <v>13.677537188365974</v>
      </c>
      <c r="Q394" s="71">
        <v>0.79068473000167205</v>
      </c>
      <c r="R394" s="71">
        <v>0</v>
      </c>
      <c r="S394" s="71">
        <v>1.6540459214539069</v>
      </c>
      <c r="T394" s="72"/>
      <c r="U394" s="71">
        <v>1349333</v>
      </c>
      <c r="V394" s="71">
        <v>404</v>
      </c>
      <c r="W394" s="71">
        <v>15</v>
      </c>
      <c r="X394" s="71">
        <v>2754</v>
      </c>
      <c r="Y394" s="71">
        <v>3690</v>
      </c>
      <c r="Z394" s="71">
        <v>6660</v>
      </c>
      <c r="AA394" s="71">
        <v>2764</v>
      </c>
      <c r="AB394" s="71">
        <v>11267</v>
      </c>
      <c r="AC394" s="71">
        <v>0</v>
      </c>
      <c r="AD394" s="71">
        <v>1.6540459214539069</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14.188000000000001</v>
      </c>
      <c r="BK394" s="71">
        <v>0</v>
      </c>
      <c r="BL394" s="71">
        <v>0</v>
      </c>
      <c r="BM394" s="71">
        <v>0</v>
      </c>
      <c r="BN394" s="72"/>
      <c r="BO394" s="71">
        <v>0</v>
      </c>
      <c r="BP394" s="71">
        <v>0</v>
      </c>
      <c r="BQ394" s="71">
        <v>2</v>
      </c>
      <c r="BR394" s="71">
        <v>0</v>
      </c>
      <c r="BS394" s="71">
        <v>0</v>
      </c>
      <c r="BT394" s="71">
        <v>0</v>
      </c>
      <c r="BU394"/>
      <c r="BV394" s="70">
        <v>14.188000000000001</v>
      </c>
      <c r="BW394" s="70">
        <v>0</v>
      </c>
      <c r="BX394" s="70">
        <v>0</v>
      </c>
      <c r="BY394" s="70">
        <v>0</v>
      </c>
      <c r="BZ394" s="70">
        <v>0</v>
      </c>
      <c r="CA394" s="70">
        <v>0</v>
      </c>
      <c r="CB394" s="70">
        <v>0</v>
      </c>
      <c r="CC394" s="70">
        <v>0</v>
      </c>
      <c r="CD394" s="70">
        <v>0</v>
      </c>
    </row>
    <row r="395" spans="1:82">
      <c r="A395" s="70" t="s">
        <v>2209</v>
      </c>
      <c r="B395" s="70">
        <v>60</v>
      </c>
      <c r="C395" s="70">
        <v>9</v>
      </c>
      <c r="D395" s="70">
        <v>4</v>
      </c>
      <c r="E395" s="70">
        <v>2012</v>
      </c>
      <c r="F395" s="70" t="s">
        <v>179</v>
      </c>
      <c r="G395" s="70" t="s">
        <v>2200</v>
      </c>
      <c r="H395" s="70" t="s">
        <v>2201</v>
      </c>
      <c r="I395" s="148"/>
      <c r="J395" s="71">
        <v>15.29909655835027</v>
      </c>
      <c r="K395" s="71">
        <v>1.012364461876655</v>
      </c>
      <c r="L395" s="71">
        <v>0.63007922537880834</v>
      </c>
      <c r="M395" s="71">
        <v>18.256831528986691</v>
      </c>
      <c r="N395" s="71">
        <v>18.65058714263353</v>
      </c>
      <c r="O395" s="71">
        <v>13.010905265725695</v>
      </c>
      <c r="P395" s="71">
        <v>13.675729802777269</v>
      </c>
      <c r="Q395" s="71">
        <v>0.84915105441696603</v>
      </c>
      <c r="R395" s="71">
        <v>0</v>
      </c>
      <c r="S395" s="71">
        <v>1.553592754787622</v>
      </c>
      <c r="T395" s="72"/>
      <c r="U395" s="71">
        <v>1425964</v>
      </c>
      <c r="V395" s="71">
        <v>404</v>
      </c>
      <c r="W395" s="71">
        <v>15</v>
      </c>
      <c r="X395" s="71">
        <v>2754</v>
      </c>
      <c r="Y395" s="71">
        <v>3706</v>
      </c>
      <c r="Z395" s="71">
        <v>6805</v>
      </c>
      <c r="AA395" s="71">
        <v>2748</v>
      </c>
      <c r="AB395" s="71">
        <v>11137</v>
      </c>
      <c r="AC395" s="71">
        <v>0</v>
      </c>
      <c r="AD395" s="71">
        <v>1.553592754787622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13.154</v>
      </c>
      <c r="BK395" s="71">
        <v>0</v>
      </c>
      <c r="BL395" s="71">
        <v>0</v>
      </c>
      <c r="BM395" s="71">
        <v>0</v>
      </c>
      <c r="BN395" s="72"/>
      <c r="BO395" s="71">
        <v>0</v>
      </c>
      <c r="BP395" s="71">
        <v>0</v>
      </c>
      <c r="BQ395" s="71">
        <v>2</v>
      </c>
      <c r="BR395" s="71">
        <v>0</v>
      </c>
      <c r="BS395" s="71">
        <v>0</v>
      </c>
      <c r="BT395" s="71">
        <v>0</v>
      </c>
      <c r="BU395"/>
      <c r="BV395" s="70">
        <v>13.154</v>
      </c>
      <c r="BW395" s="70">
        <v>0</v>
      </c>
      <c r="BX395" s="70">
        <v>0</v>
      </c>
      <c r="BY395" s="70">
        <v>0</v>
      </c>
      <c r="BZ395" s="70">
        <v>0</v>
      </c>
      <c r="CA395" s="70">
        <v>0</v>
      </c>
      <c r="CB395" s="70">
        <v>0</v>
      </c>
      <c r="CC395" s="70">
        <v>0</v>
      </c>
      <c r="CD395" s="70">
        <v>0</v>
      </c>
    </row>
    <row r="396" spans="1:82">
      <c r="A396" s="70" t="s">
        <v>2210</v>
      </c>
      <c r="B396" s="70">
        <v>61</v>
      </c>
      <c r="C396" s="70">
        <v>10</v>
      </c>
      <c r="D396" s="70">
        <v>4</v>
      </c>
      <c r="E396" s="70">
        <v>2013</v>
      </c>
      <c r="F396" s="70" t="s">
        <v>180</v>
      </c>
      <c r="G396" s="70" t="s">
        <v>2200</v>
      </c>
      <c r="H396" s="70" t="s">
        <v>2201</v>
      </c>
      <c r="I396" s="148"/>
      <c r="J396" s="71">
        <v>13.93695576815743</v>
      </c>
      <c r="K396" s="71">
        <v>0.85947152625983014</v>
      </c>
      <c r="L396" s="71">
        <v>0.45708919056484593</v>
      </c>
      <c r="M396" s="71">
        <v>15.756797488648781</v>
      </c>
      <c r="N396" s="71">
        <v>18.344466510503391</v>
      </c>
      <c r="O396" s="71">
        <v>12.62869380613353</v>
      </c>
      <c r="P396" s="71">
        <v>13.71726932401061</v>
      </c>
      <c r="Q396" s="71">
        <v>0.85740164285704801</v>
      </c>
      <c r="R396" s="71">
        <v>0</v>
      </c>
      <c r="S396" s="71">
        <v>1.977713873359656</v>
      </c>
      <c r="T396" s="72"/>
      <c r="U396" s="71">
        <v>1428178</v>
      </c>
      <c r="V396" s="71">
        <v>404</v>
      </c>
      <c r="W396" s="71">
        <v>15</v>
      </c>
      <c r="X396" s="71">
        <v>2754</v>
      </c>
      <c r="Y396" s="71">
        <v>3706</v>
      </c>
      <c r="Z396" s="71">
        <v>6900</v>
      </c>
      <c r="AA396" s="71">
        <v>2746</v>
      </c>
      <c r="AB396" s="71">
        <v>11084</v>
      </c>
      <c r="AC396" s="71">
        <v>0</v>
      </c>
      <c r="AD396" s="71">
        <v>1.977713873359656</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13.337</v>
      </c>
      <c r="BK396" s="71">
        <v>0</v>
      </c>
      <c r="BL396" s="71">
        <v>0</v>
      </c>
      <c r="BM396" s="71">
        <v>0</v>
      </c>
      <c r="BN396" s="72"/>
      <c r="BO396" s="71">
        <v>0</v>
      </c>
      <c r="BP396" s="71">
        <v>0</v>
      </c>
      <c r="BQ396" s="71">
        <v>2</v>
      </c>
      <c r="BR396" s="71">
        <v>0</v>
      </c>
      <c r="BS396" s="71">
        <v>0</v>
      </c>
      <c r="BT396" s="71">
        <v>0</v>
      </c>
      <c r="BU396"/>
      <c r="BV396" s="70">
        <v>13.337</v>
      </c>
      <c r="BW396" s="70">
        <v>0</v>
      </c>
      <c r="BX396" s="70">
        <v>0</v>
      </c>
      <c r="BY396" s="70">
        <v>0</v>
      </c>
      <c r="BZ396" s="70">
        <v>0</v>
      </c>
      <c r="CA396" s="70">
        <v>0</v>
      </c>
      <c r="CB396" s="70">
        <v>0</v>
      </c>
      <c r="CC396" s="70">
        <v>0</v>
      </c>
      <c r="CD396" s="70">
        <v>0</v>
      </c>
    </row>
    <row r="397" spans="1:82">
      <c r="A397" s="70" t="s">
        <v>2211</v>
      </c>
      <c r="B397" s="70">
        <v>62</v>
      </c>
      <c r="C397" s="70">
        <v>11</v>
      </c>
      <c r="D397" s="70">
        <v>4</v>
      </c>
      <c r="E397" s="70">
        <v>2014</v>
      </c>
      <c r="F397" s="70" t="s">
        <v>181</v>
      </c>
      <c r="G397" s="70" t="s">
        <v>2200</v>
      </c>
      <c r="H397" s="70" t="s">
        <v>2201</v>
      </c>
      <c r="I397" s="148"/>
      <c r="J397" s="71">
        <v>12.07324061626375</v>
      </c>
      <c r="K397" s="71">
        <v>0.79494435970588484</v>
      </c>
      <c r="L397" s="71">
        <v>2.3406526108806882</v>
      </c>
      <c r="M397" s="71">
        <v>15.87739175416624</v>
      </c>
      <c r="N397" s="71">
        <v>17.960402217052991</v>
      </c>
      <c r="O397" s="71">
        <v>12.09131733179685</v>
      </c>
      <c r="P397" s="71">
        <v>13.698185671876381</v>
      </c>
      <c r="Q397" s="71">
        <v>0.81067680313934398</v>
      </c>
      <c r="R397" s="71">
        <v>0</v>
      </c>
      <c r="S397" s="71">
        <v>1.7423540538094231</v>
      </c>
      <c r="T397" s="72"/>
      <c r="U397" s="71">
        <v>1330626</v>
      </c>
      <c r="V397" s="71">
        <v>344</v>
      </c>
      <c r="W397" s="71">
        <v>51</v>
      </c>
      <c r="X397" s="71">
        <v>2482</v>
      </c>
      <c r="Y397" s="71">
        <v>3715</v>
      </c>
      <c r="Z397" s="71">
        <v>6958</v>
      </c>
      <c r="AA397" s="71">
        <v>2728</v>
      </c>
      <c r="AB397" s="71">
        <v>10923</v>
      </c>
      <c r="AC397" s="71">
        <v>0</v>
      </c>
      <c r="AD397" s="71">
        <v>1.7423540538094231</v>
      </c>
      <c r="AE397" s="72"/>
      <c r="AF397" s="71"/>
      <c r="AG397" s="71"/>
      <c r="AH397" s="71"/>
      <c r="AI397" s="71"/>
      <c r="AJ397" s="71"/>
      <c r="AK397" s="71"/>
      <c r="AL397" s="71"/>
      <c r="AM397" s="71"/>
      <c r="AN397" s="71"/>
      <c r="AO397" s="71"/>
      <c r="AP397" s="71"/>
      <c r="AQ397" s="72"/>
      <c r="AR397" s="71">
        <v>195</v>
      </c>
      <c r="AS397" s="71">
        <v>24</v>
      </c>
      <c r="AT397" s="71">
        <v>0</v>
      </c>
      <c r="AU397" s="71">
        <v>0</v>
      </c>
      <c r="AV397" s="71">
        <v>0</v>
      </c>
      <c r="AW397" s="71">
        <v>0</v>
      </c>
      <c r="AX397" s="71"/>
      <c r="AY397" s="72"/>
      <c r="AZ397" s="71">
        <v>842.7</v>
      </c>
      <c r="BA397" s="71">
        <v>2433.8000000000002</v>
      </c>
      <c r="BB397" s="71">
        <v>0</v>
      </c>
      <c r="BC397" s="71">
        <v>0</v>
      </c>
      <c r="BD397" s="71">
        <v>0</v>
      </c>
      <c r="BE397" s="71">
        <v>0</v>
      </c>
      <c r="BF397" s="71"/>
      <c r="BG397" s="72"/>
      <c r="BH397" s="71">
        <v>0</v>
      </c>
      <c r="BI397" s="71">
        <v>0</v>
      </c>
      <c r="BJ397" s="71">
        <v>12.99</v>
      </c>
      <c r="BK397" s="71">
        <v>0</v>
      </c>
      <c r="BL397" s="71">
        <v>0</v>
      </c>
      <c r="BM397" s="71">
        <v>0</v>
      </c>
      <c r="BN397" s="72"/>
      <c r="BO397" s="71">
        <v>0</v>
      </c>
      <c r="BP397" s="71">
        <v>0</v>
      </c>
      <c r="BQ397" s="71">
        <v>2</v>
      </c>
      <c r="BR397" s="71">
        <v>0</v>
      </c>
      <c r="BS397" s="71">
        <v>0</v>
      </c>
      <c r="BT397" s="71">
        <v>0</v>
      </c>
      <c r="BU397"/>
      <c r="BV397" s="70">
        <v>12.99</v>
      </c>
      <c r="BW397" s="70">
        <v>0</v>
      </c>
      <c r="BX397" s="70">
        <v>0</v>
      </c>
      <c r="BY397" s="70">
        <v>0</v>
      </c>
      <c r="BZ397" s="70">
        <v>0</v>
      </c>
      <c r="CA397" s="70">
        <v>0</v>
      </c>
      <c r="CB397" s="70">
        <v>0</v>
      </c>
      <c r="CC397" s="70">
        <v>0</v>
      </c>
      <c r="CD397" s="70">
        <v>0</v>
      </c>
    </row>
    <row r="398" spans="1:82">
      <c r="A398" s="70" t="s">
        <v>2212</v>
      </c>
      <c r="B398" s="70">
        <v>63</v>
      </c>
      <c r="C398" s="70">
        <v>12</v>
      </c>
      <c r="D398" s="70">
        <v>4</v>
      </c>
      <c r="E398" s="70">
        <v>2015</v>
      </c>
      <c r="F398" s="70" t="s">
        <v>182</v>
      </c>
      <c r="G398" s="70" t="s">
        <v>2200</v>
      </c>
      <c r="H398" s="70" t="s">
        <v>2201</v>
      </c>
      <c r="I398" s="148"/>
      <c r="J398" s="71">
        <v>10.901051551670699</v>
      </c>
      <c r="K398" s="71">
        <v>0.80337689020445224</v>
      </c>
      <c r="L398" s="71">
        <v>2.38092994578765</v>
      </c>
      <c r="M398" s="71">
        <v>15.620156947022661</v>
      </c>
      <c r="N398" s="71">
        <v>16.142624059600511</v>
      </c>
      <c r="O398" s="71">
        <v>12.050072021926931</v>
      </c>
      <c r="P398" s="71">
        <v>13.533122671957168</v>
      </c>
      <c r="Q398" s="71">
        <v>0.78037730342382305</v>
      </c>
      <c r="R398" s="71">
        <v>0</v>
      </c>
      <c r="S398" s="71">
        <v>1.9735152213735121</v>
      </c>
      <c r="T398" s="72"/>
      <c r="U398" s="71">
        <v>1330248</v>
      </c>
      <c r="V398" s="71">
        <v>344</v>
      </c>
      <c r="W398" s="71">
        <v>51</v>
      </c>
      <c r="X398" s="71">
        <v>2482</v>
      </c>
      <c r="Y398" s="71">
        <v>3724</v>
      </c>
      <c r="Z398" s="71">
        <v>7001</v>
      </c>
      <c r="AA398" s="71">
        <v>2693</v>
      </c>
      <c r="AB398" s="71">
        <v>10741</v>
      </c>
      <c r="AC398" s="71">
        <v>0</v>
      </c>
      <c r="AD398" s="71">
        <v>1.9735152213735121</v>
      </c>
      <c r="AE398" s="72"/>
      <c r="AF398" s="71">
        <v>11595341.647705941</v>
      </c>
      <c r="AG398" s="71">
        <v>590767.89622372331</v>
      </c>
      <c r="AH398" s="71">
        <v>414124.10467737628</v>
      </c>
      <c r="AI398" s="71">
        <v>17488470.358857039</v>
      </c>
      <c r="AJ398" s="71">
        <v>21483226.97636839</v>
      </c>
      <c r="AK398" s="71">
        <v>0</v>
      </c>
      <c r="AL398" s="71">
        <v>0</v>
      </c>
      <c r="AM398" s="71">
        <v>1472008.993199619</v>
      </c>
      <c r="AN398" s="71">
        <v>0</v>
      </c>
      <c r="AO398" s="71">
        <v>0</v>
      </c>
      <c r="AP398" s="71">
        <v>53043939.977032088</v>
      </c>
      <c r="AQ398" s="72"/>
      <c r="AR398" s="71">
        <v>222</v>
      </c>
      <c r="AS398" s="71">
        <v>35</v>
      </c>
      <c r="AT398" s="71">
        <v>0</v>
      </c>
      <c r="AU398" s="71">
        <v>0</v>
      </c>
      <c r="AV398" s="71">
        <v>0</v>
      </c>
      <c r="AW398" s="71">
        <v>0</v>
      </c>
      <c r="AX398" s="71"/>
      <c r="AY398" s="72"/>
      <c r="AZ398" s="71">
        <v>984.9</v>
      </c>
      <c r="BA398" s="71">
        <v>3881.3</v>
      </c>
      <c r="BB398" s="71">
        <v>0</v>
      </c>
      <c r="BC398" s="71">
        <v>0</v>
      </c>
      <c r="BD398" s="71">
        <v>0</v>
      </c>
      <c r="BE398" s="71">
        <v>0</v>
      </c>
      <c r="BF398" s="71"/>
      <c r="BG398" s="72"/>
      <c r="BH398" s="71">
        <v>0</v>
      </c>
      <c r="BI398" s="71">
        <v>0</v>
      </c>
      <c r="BJ398" s="71">
        <v>13.19</v>
      </c>
      <c r="BK398" s="71">
        <v>0</v>
      </c>
      <c r="BL398" s="71">
        <v>0</v>
      </c>
      <c r="BM398" s="71">
        <v>0</v>
      </c>
      <c r="BN398" s="72"/>
      <c r="BO398" s="71">
        <v>0</v>
      </c>
      <c r="BP398" s="71">
        <v>0</v>
      </c>
      <c r="BQ398" s="71">
        <v>2</v>
      </c>
      <c r="BR398" s="71">
        <v>0</v>
      </c>
      <c r="BS398" s="71">
        <v>0</v>
      </c>
      <c r="BT398" s="71">
        <v>0</v>
      </c>
      <c r="BU398"/>
      <c r="BV398" s="70">
        <v>13.19</v>
      </c>
      <c r="BW398" s="70">
        <v>0</v>
      </c>
      <c r="BX398" s="70">
        <v>0</v>
      </c>
      <c r="BY398" s="70">
        <v>0</v>
      </c>
      <c r="BZ398" s="70">
        <v>0</v>
      </c>
      <c r="CA398" s="70">
        <v>0</v>
      </c>
      <c r="CB398" s="70">
        <v>0</v>
      </c>
      <c r="CC398" s="70">
        <v>0</v>
      </c>
      <c r="CD398" s="70">
        <v>0</v>
      </c>
    </row>
    <row r="399" spans="1:82">
      <c r="A399" s="70" t="s">
        <v>2213</v>
      </c>
      <c r="B399" s="70">
        <v>64</v>
      </c>
      <c r="C399" s="70">
        <v>13</v>
      </c>
      <c r="D399" s="70">
        <v>4</v>
      </c>
      <c r="E399" s="70">
        <v>2016</v>
      </c>
      <c r="F399" s="70" t="s">
        <v>155</v>
      </c>
      <c r="G399" s="70" t="s">
        <v>2200</v>
      </c>
      <c r="H399" s="70" t="s">
        <v>2201</v>
      </c>
      <c r="I399" s="148"/>
      <c r="J399" s="71">
        <v>10.75565501711079</v>
      </c>
      <c r="K399" s="71">
        <v>0.82525110317678851</v>
      </c>
      <c r="L399" s="71">
        <v>2.6104361645914489</v>
      </c>
      <c r="M399" s="71">
        <v>11.41168710651541</v>
      </c>
      <c r="N399" s="71">
        <v>15.156325409008872</v>
      </c>
      <c r="O399" s="71">
        <v>11.839131114885237</v>
      </c>
      <c r="P399" s="71">
        <v>13.220582382579215</v>
      </c>
      <c r="Q399" s="71">
        <v>0.74792254291748006</v>
      </c>
      <c r="R399" s="71">
        <v>0</v>
      </c>
      <c r="S399" s="71">
        <v>1.839074661175605</v>
      </c>
      <c r="T399" s="72"/>
      <c r="U399" s="71">
        <v>1293359</v>
      </c>
      <c r="V399" s="71">
        <v>344</v>
      </c>
      <c r="W399" s="71">
        <v>51</v>
      </c>
      <c r="X399" s="71">
        <v>2482</v>
      </c>
      <c r="Y399" s="71">
        <v>3758</v>
      </c>
      <c r="Z399" s="71">
        <v>6963</v>
      </c>
      <c r="AA399" s="71">
        <v>2721</v>
      </c>
      <c r="AB399" s="71">
        <v>10589</v>
      </c>
      <c r="AC399" s="71">
        <v>0</v>
      </c>
      <c r="AD399" s="71">
        <v>1.839074661175605</v>
      </c>
      <c r="AE399" s="72"/>
      <c r="AF399" s="71">
        <v>11944344.545804899</v>
      </c>
      <c r="AG399" s="71">
        <v>582335.35914349474</v>
      </c>
      <c r="AH399" s="71">
        <v>364350.64860481629</v>
      </c>
      <c r="AI399" s="71">
        <v>15577341.093262989</v>
      </c>
      <c r="AJ399" s="71">
        <v>19321372.4351575</v>
      </c>
      <c r="AK399" s="71">
        <v>0</v>
      </c>
      <c r="AL399" s="71">
        <v>0</v>
      </c>
      <c r="AM399" s="71">
        <v>1452305.4537572691</v>
      </c>
      <c r="AN399" s="71">
        <v>0</v>
      </c>
      <c r="AO399" s="71">
        <v>0</v>
      </c>
      <c r="AP399" s="71">
        <v>49242049.535730973</v>
      </c>
      <c r="AQ399" s="72"/>
      <c r="AR399" s="71">
        <v>242</v>
      </c>
      <c r="AS399" s="71">
        <v>47</v>
      </c>
      <c r="AT399" s="71">
        <v>0</v>
      </c>
      <c r="AU399" s="71">
        <v>0</v>
      </c>
      <c r="AV399" s="71">
        <v>0</v>
      </c>
      <c r="AW399" s="71">
        <v>0</v>
      </c>
      <c r="AX399" s="71"/>
      <c r="AY399" s="72"/>
      <c r="AZ399" s="71">
        <v>1076.2</v>
      </c>
      <c r="BA399" s="71">
        <v>4417.4000000000005</v>
      </c>
      <c r="BB399" s="71">
        <v>0</v>
      </c>
      <c r="BC399" s="71">
        <v>0</v>
      </c>
      <c r="BD399" s="71">
        <v>0</v>
      </c>
      <c r="BE399" s="71">
        <v>0</v>
      </c>
      <c r="BF399" s="71"/>
      <c r="BG399" s="72"/>
      <c r="BH399" s="71">
        <v>0</v>
      </c>
      <c r="BI399" s="71">
        <v>0</v>
      </c>
      <c r="BJ399" s="71">
        <v>12.467000000000001</v>
      </c>
      <c r="BK399" s="71">
        <v>0</v>
      </c>
      <c r="BL399" s="71">
        <v>0</v>
      </c>
      <c r="BM399" s="71">
        <v>0</v>
      </c>
      <c r="BN399" s="72"/>
      <c r="BO399" s="71">
        <v>0</v>
      </c>
      <c r="BP399" s="71">
        <v>0</v>
      </c>
      <c r="BQ399" s="71">
        <v>2</v>
      </c>
      <c r="BR399" s="71">
        <v>0</v>
      </c>
      <c r="BS399" s="71">
        <v>0</v>
      </c>
      <c r="BT399" s="71">
        <v>0</v>
      </c>
      <c r="BU399"/>
      <c r="BV399" s="70">
        <v>12.467000000000001</v>
      </c>
      <c r="BW399" s="70">
        <v>0</v>
      </c>
      <c r="BX399" s="70">
        <v>0</v>
      </c>
      <c r="BY399" s="70">
        <v>0</v>
      </c>
      <c r="BZ399" s="70">
        <v>0</v>
      </c>
      <c r="CA399" s="70">
        <v>0</v>
      </c>
      <c r="CB399" s="70">
        <v>0</v>
      </c>
      <c r="CC399" s="70">
        <v>0</v>
      </c>
      <c r="CD399" s="70">
        <v>0</v>
      </c>
    </row>
    <row r="400" spans="1:82">
      <c r="A400" s="70" t="s">
        <v>2214</v>
      </c>
      <c r="B400" s="70">
        <v>65</v>
      </c>
      <c r="C400" s="70">
        <v>14</v>
      </c>
      <c r="D400" s="70">
        <v>4</v>
      </c>
      <c r="E400" s="70">
        <v>2017</v>
      </c>
      <c r="F400" s="70" t="s">
        <v>156</v>
      </c>
      <c r="G400" s="70" t="s">
        <v>2200</v>
      </c>
      <c r="H400" s="70" t="s">
        <v>2201</v>
      </c>
      <c r="I400" s="148"/>
      <c r="J400" s="71">
        <v>11.074766501515898</v>
      </c>
      <c r="K400" s="71">
        <v>0.84824288509733481</v>
      </c>
      <c r="L400" s="71">
        <v>2.704493142981736</v>
      </c>
      <c r="M400" s="71">
        <v>10.57729257195299</v>
      </c>
      <c r="N400" s="71">
        <v>16.207593945584293</v>
      </c>
      <c r="O400" s="71">
        <v>11.584060466005974</v>
      </c>
      <c r="P400" s="71">
        <v>13.045103784438625</v>
      </c>
      <c r="Q400" s="71">
        <v>0.71471990411466202</v>
      </c>
      <c r="R400" s="71">
        <v>0</v>
      </c>
      <c r="S400" s="71">
        <v>1.4714923243101738</v>
      </c>
      <c r="T400" s="72"/>
      <c r="U400" s="71">
        <v>1407917</v>
      </c>
      <c r="V400" s="71">
        <v>344</v>
      </c>
      <c r="W400" s="71">
        <v>51</v>
      </c>
      <c r="X400" s="71">
        <v>2482</v>
      </c>
      <c r="Y400" s="71">
        <v>3787</v>
      </c>
      <c r="Z400" s="71">
        <v>6926</v>
      </c>
      <c r="AA400" s="71">
        <v>2702</v>
      </c>
      <c r="AB400" s="71">
        <v>10464</v>
      </c>
      <c r="AC400" s="71">
        <v>0</v>
      </c>
      <c r="AD400" s="71">
        <v>1.4714923243101741</v>
      </c>
      <c r="AE400" s="72"/>
      <c r="AF400" s="71">
        <v>12569057.057265891</v>
      </c>
      <c r="AG400" s="71">
        <v>610006.53256713855</v>
      </c>
      <c r="AH400" s="71">
        <v>510220.73809658852</v>
      </c>
      <c r="AI400" s="71">
        <v>15280524.409414729</v>
      </c>
      <c r="AJ400" s="71">
        <v>21422869.83473295</v>
      </c>
      <c r="AK400" s="71">
        <v>0</v>
      </c>
      <c r="AL400" s="71">
        <v>0</v>
      </c>
      <c r="AM400" s="71">
        <v>1437407.05508369</v>
      </c>
      <c r="AN400" s="71">
        <v>0</v>
      </c>
      <c r="AO400" s="71">
        <v>0</v>
      </c>
      <c r="AP400" s="71">
        <v>51830085.627160989</v>
      </c>
      <c r="AQ400" s="72"/>
      <c r="AR400" s="71">
        <v>250</v>
      </c>
      <c r="AS400" s="71">
        <v>53</v>
      </c>
      <c r="AT400" s="71">
        <v>0</v>
      </c>
      <c r="AU400" s="71">
        <v>0</v>
      </c>
      <c r="AV400" s="71">
        <v>0</v>
      </c>
      <c r="AW400" s="71">
        <v>0</v>
      </c>
      <c r="AX400" s="71"/>
      <c r="AY400" s="72"/>
      <c r="AZ400" s="71">
        <v>1117.5</v>
      </c>
      <c r="BA400" s="71">
        <v>4930.7</v>
      </c>
      <c r="BB400" s="71">
        <v>0</v>
      </c>
      <c r="BC400" s="71">
        <v>0</v>
      </c>
      <c r="BD400" s="71">
        <v>0</v>
      </c>
      <c r="BE400" s="71">
        <v>0</v>
      </c>
      <c r="BF400" s="71"/>
      <c r="BG400" s="72"/>
      <c r="BH400" s="71">
        <v>0</v>
      </c>
      <c r="BI400" s="71">
        <v>0</v>
      </c>
      <c r="BJ400" s="71">
        <v>11.614000000000001</v>
      </c>
      <c r="BK400" s="71">
        <v>0</v>
      </c>
      <c r="BL400" s="71">
        <v>0</v>
      </c>
      <c r="BM400" s="71">
        <v>0</v>
      </c>
      <c r="BN400" s="72"/>
      <c r="BO400" s="71">
        <v>0</v>
      </c>
      <c r="BP400" s="71">
        <v>0</v>
      </c>
      <c r="BQ400" s="71">
        <v>2</v>
      </c>
      <c r="BR400" s="71">
        <v>0</v>
      </c>
      <c r="BS400" s="71">
        <v>0</v>
      </c>
      <c r="BT400" s="71">
        <v>0</v>
      </c>
      <c r="BU400"/>
      <c r="BV400" s="70">
        <v>11.614000000000001</v>
      </c>
      <c r="BW400" s="70">
        <v>0</v>
      </c>
      <c r="BX400" s="70">
        <v>0</v>
      </c>
      <c r="BY400" s="70">
        <v>0</v>
      </c>
      <c r="BZ400" s="70">
        <v>0</v>
      </c>
      <c r="CA400" s="70">
        <v>0</v>
      </c>
      <c r="CB400" s="70">
        <v>0</v>
      </c>
      <c r="CC400" s="70">
        <v>0</v>
      </c>
      <c r="CD400" s="70">
        <v>0</v>
      </c>
    </row>
    <row r="401" spans="1:82">
      <c r="A401" s="70" t="s">
        <v>2215</v>
      </c>
      <c r="B401" s="70">
        <v>66</v>
      </c>
      <c r="C401" s="70">
        <v>15</v>
      </c>
      <c r="D401" s="70">
        <v>4</v>
      </c>
      <c r="E401" s="70">
        <v>2018</v>
      </c>
      <c r="F401" s="70" t="s">
        <v>183</v>
      </c>
      <c r="G401" s="70" t="s">
        <v>2200</v>
      </c>
      <c r="H401" s="70" t="s">
        <v>2201</v>
      </c>
      <c r="I401" s="148"/>
      <c r="J401" s="71">
        <v>11.956082787693383</v>
      </c>
      <c r="K401" s="71">
        <v>0.80624783925213062</v>
      </c>
      <c r="L401" s="71">
        <v>2.4524176938426105</v>
      </c>
      <c r="M401" s="71">
        <v>11.218858715515704</v>
      </c>
      <c r="N401" s="71">
        <v>14.794297606741829</v>
      </c>
      <c r="O401" s="71">
        <v>11.276159459777075</v>
      </c>
      <c r="P401" s="71">
        <v>12.862670988170539</v>
      </c>
      <c r="Q401" s="71">
        <v>0.64718168964521405</v>
      </c>
      <c r="R401" s="71">
        <v>0</v>
      </c>
      <c r="S401" s="71">
        <v>1.4589642935178069</v>
      </c>
      <c r="T401" s="72"/>
      <c r="U401" s="71">
        <v>1465848</v>
      </c>
      <c r="V401" s="71">
        <v>344</v>
      </c>
      <c r="W401" s="71">
        <v>51</v>
      </c>
      <c r="X401" s="71">
        <v>2482</v>
      </c>
      <c r="Y401" s="71">
        <v>3766</v>
      </c>
      <c r="Z401" s="71">
        <v>6871</v>
      </c>
      <c r="AA401" s="71">
        <v>2691</v>
      </c>
      <c r="AB401" s="71">
        <v>10211</v>
      </c>
      <c r="AC401" s="71">
        <v>0</v>
      </c>
      <c r="AD401" s="71">
        <v>1.4589642935178071</v>
      </c>
      <c r="AE401" s="72"/>
      <c r="AF401" s="71">
        <v>13692905.913209621</v>
      </c>
      <c r="AG401" s="71">
        <v>542162.11731338291</v>
      </c>
      <c r="AH401" s="71">
        <v>483756.65523278399</v>
      </c>
      <c r="AI401" s="71">
        <v>15241853.82541017</v>
      </c>
      <c r="AJ401" s="71">
        <v>18725555.026498009</v>
      </c>
      <c r="AK401" s="71">
        <v>0</v>
      </c>
      <c r="AL401" s="71">
        <v>0</v>
      </c>
      <c r="AM401" s="71">
        <v>1405555.4914766459</v>
      </c>
      <c r="AN401" s="71">
        <v>0</v>
      </c>
      <c r="AO401" s="71">
        <v>0</v>
      </c>
      <c r="AP401" s="71">
        <v>50091789.029140614</v>
      </c>
      <c r="AQ401" s="72"/>
      <c r="AR401" s="71">
        <v>261</v>
      </c>
      <c r="AS401" s="71">
        <v>57</v>
      </c>
      <c r="AT401" s="71">
        <v>0</v>
      </c>
      <c r="AU401" s="71">
        <v>0</v>
      </c>
      <c r="AV401" s="71">
        <v>0</v>
      </c>
      <c r="AW401" s="71">
        <v>0</v>
      </c>
      <c r="AX401" s="71"/>
      <c r="AY401" s="72"/>
      <c r="AZ401" s="71">
        <v>1171.5</v>
      </c>
      <c r="BA401" s="71">
        <v>7035.8</v>
      </c>
      <c r="BB401" s="71">
        <v>0</v>
      </c>
      <c r="BC401" s="71">
        <v>0</v>
      </c>
      <c r="BD401" s="71">
        <v>0</v>
      </c>
      <c r="BE401" s="71">
        <v>0</v>
      </c>
      <c r="BF401" s="71"/>
      <c r="BG401" s="72"/>
      <c r="BH401" s="71">
        <v>0</v>
      </c>
      <c r="BI401" s="71">
        <v>0</v>
      </c>
      <c r="BJ401" s="71">
        <v>11.795</v>
      </c>
      <c r="BK401" s="71">
        <v>0</v>
      </c>
      <c r="BL401" s="71">
        <v>0</v>
      </c>
      <c r="BM401" s="71">
        <v>0</v>
      </c>
      <c r="BN401" s="72"/>
      <c r="BO401" s="71">
        <v>0</v>
      </c>
      <c r="BP401" s="71">
        <v>0</v>
      </c>
      <c r="BQ401" s="71">
        <v>2</v>
      </c>
      <c r="BR401" s="71">
        <v>0</v>
      </c>
      <c r="BS401" s="71">
        <v>0</v>
      </c>
      <c r="BT401" s="71">
        <v>0</v>
      </c>
      <c r="BU401"/>
      <c r="BV401" s="70">
        <v>11.795</v>
      </c>
      <c r="BW401" s="70">
        <v>0</v>
      </c>
      <c r="BX401" s="70">
        <v>0</v>
      </c>
      <c r="BY401" s="70">
        <v>0</v>
      </c>
      <c r="BZ401" s="70">
        <v>0</v>
      </c>
      <c r="CA401" s="70">
        <v>0</v>
      </c>
      <c r="CB401" s="70">
        <v>0</v>
      </c>
      <c r="CC401" s="70">
        <v>0</v>
      </c>
      <c r="CD401" s="70">
        <v>0</v>
      </c>
    </row>
    <row r="402" spans="1:82">
      <c r="A402" s="70" t="s">
        <v>2216</v>
      </c>
      <c r="B402" s="70">
        <v>67</v>
      </c>
      <c r="C402" s="70">
        <v>16</v>
      </c>
      <c r="D402" s="70">
        <v>4</v>
      </c>
      <c r="E402" s="70">
        <v>2019</v>
      </c>
      <c r="F402" s="70" t="s">
        <v>158</v>
      </c>
      <c r="G402" s="70" t="s">
        <v>2200</v>
      </c>
      <c r="H402" s="70" t="s">
        <v>2201</v>
      </c>
      <c r="I402" s="148"/>
      <c r="J402" s="71">
        <v>11.817660435555714</v>
      </c>
      <c r="K402" s="71">
        <v>0.74631991835854683</v>
      </c>
      <c r="L402" s="71">
        <v>2.4765803636550547</v>
      </c>
      <c r="M402" s="71">
        <v>11.231764650140711</v>
      </c>
      <c r="N402" s="71">
        <v>14.488831799428434</v>
      </c>
      <c r="O402" s="71">
        <v>10.941320724769897</v>
      </c>
      <c r="P402" s="71">
        <v>12.670719098526433</v>
      </c>
      <c r="Q402" s="71">
        <v>0.61710219543974398</v>
      </c>
      <c r="R402" s="71">
        <v>0</v>
      </c>
      <c r="S402" s="71">
        <v>1.313128679457475</v>
      </c>
      <c r="T402" s="72"/>
      <c r="U402" s="71">
        <v>1451431</v>
      </c>
      <c r="V402" s="71">
        <v>344</v>
      </c>
      <c r="W402" s="71">
        <v>51</v>
      </c>
      <c r="X402" s="71">
        <v>2482</v>
      </c>
      <c r="Y402" s="71">
        <v>3788</v>
      </c>
      <c r="Z402" s="71">
        <v>6850</v>
      </c>
      <c r="AA402" s="71">
        <v>2631</v>
      </c>
      <c r="AB402" s="71">
        <v>10000</v>
      </c>
      <c r="AC402" s="71">
        <v>0</v>
      </c>
      <c r="AD402" s="71">
        <v>1.313128679457475</v>
      </c>
      <c r="AE402" s="72"/>
      <c r="AF402" s="71">
        <v>14320632.83841086</v>
      </c>
      <c r="AG402" s="71">
        <v>524973.01717563428</v>
      </c>
      <c r="AH402" s="71">
        <v>507828.0924077633</v>
      </c>
      <c r="AI402" s="71">
        <v>16283464.336958559</v>
      </c>
      <c r="AJ402" s="71">
        <v>19589694.176929981</v>
      </c>
      <c r="AK402" s="71">
        <v>0</v>
      </c>
      <c r="AL402" s="71">
        <v>0</v>
      </c>
      <c r="AM402" s="71">
        <v>1361924.7200403046</v>
      </c>
      <c r="AN402" s="71">
        <v>0</v>
      </c>
      <c r="AO402" s="71">
        <v>0</v>
      </c>
      <c r="AP402" s="71">
        <v>52588517.181923106</v>
      </c>
      <c r="AQ402" s="72"/>
      <c r="AR402" s="71">
        <v>277</v>
      </c>
      <c r="AS402" s="71">
        <v>65</v>
      </c>
      <c r="AT402" s="71">
        <v>0</v>
      </c>
      <c r="AU402" s="71">
        <v>0</v>
      </c>
      <c r="AV402" s="71">
        <v>0</v>
      </c>
      <c r="AW402" s="71">
        <v>0</v>
      </c>
      <c r="AX402" s="71"/>
      <c r="AY402" s="72"/>
      <c r="AZ402" s="71">
        <v>1263.5999999999999</v>
      </c>
      <c r="BA402" s="71">
        <v>48302.2</v>
      </c>
      <c r="BB402" s="71">
        <v>0</v>
      </c>
      <c r="BC402" s="71">
        <v>0</v>
      </c>
      <c r="BD402" s="71">
        <v>0</v>
      </c>
      <c r="BE402" s="71">
        <v>0</v>
      </c>
      <c r="BF402" s="71"/>
      <c r="BG402" s="72"/>
      <c r="BH402" s="71">
        <v>0</v>
      </c>
      <c r="BI402" s="71">
        <v>0</v>
      </c>
      <c r="BJ402" s="71">
        <v>4.242</v>
      </c>
      <c r="BK402" s="71">
        <v>0</v>
      </c>
      <c r="BL402" s="71">
        <v>0</v>
      </c>
      <c r="BM402" s="71">
        <v>0</v>
      </c>
      <c r="BN402" s="72"/>
      <c r="BO402" s="71">
        <v>0</v>
      </c>
      <c r="BP402" s="71">
        <v>0</v>
      </c>
      <c r="BQ402" s="71">
        <v>1</v>
      </c>
      <c r="BR402" s="71">
        <v>0</v>
      </c>
      <c r="BS402" s="71">
        <v>0</v>
      </c>
      <c r="BT402" s="71">
        <v>0</v>
      </c>
      <c r="BU402"/>
      <c r="BV402" s="70">
        <v>4.242</v>
      </c>
      <c r="BW402" s="70">
        <v>0</v>
      </c>
      <c r="BX402" s="70">
        <v>0</v>
      </c>
      <c r="BY402" s="70">
        <v>0</v>
      </c>
      <c r="BZ402" s="70">
        <v>0</v>
      </c>
      <c r="CA402" s="70">
        <v>0</v>
      </c>
      <c r="CB402" s="70">
        <v>0</v>
      </c>
      <c r="CC402" s="70">
        <v>0</v>
      </c>
      <c r="CD402" s="70">
        <v>0</v>
      </c>
    </row>
    <row r="403" spans="1:82">
      <c r="A403" s="70" t="s">
        <v>2217</v>
      </c>
      <c r="B403" s="70">
        <v>68</v>
      </c>
      <c r="C403" s="70">
        <v>17</v>
      </c>
      <c r="D403" s="70">
        <v>4</v>
      </c>
      <c r="E403" s="70">
        <v>2020</v>
      </c>
      <c r="F403" s="70" t="s">
        <v>159</v>
      </c>
      <c r="G403" s="70" t="s">
        <v>2200</v>
      </c>
      <c r="H403" s="70" t="s">
        <v>2201</v>
      </c>
      <c r="I403" s="148"/>
      <c r="J403" s="71">
        <v>8.2412678010178961</v>
      </c>
      <c r="K403" s="71">
        <v>0.92996182927477733</v>
      </c>
      <c r="L403" s="71">
        <v>2.9381583909186073</v>
      </c>
      <c r="M403" s="71">
        <v>8.5206125800905017</v>
      </c>
      <c r="N403" s="71">
        <v>13.055105899110215</v>
      </c>
      <c r="O403" s="71">
        <v>9.5105742701732723</v>
      </c>
      <c r="P403" s="71">
        <v>11.939078441741037</v>
      </c>
      <c r="Q403" s="71">
        <v>0.57875846088379701</v>
      </c>
      <c r="R403" s="71">
        <v>0</v>
      </c>
      <c r="S403" s="71">
        <v>1.530680343852141</v>
      </c>
      <c r="T403" s="72"/>
      <c r="U403" s="71">
        <v>1068557</v>
      </c>
      <c r="V403" s="71">
        <v>425</v>
      </c>
      <c r="W403" s="71">
        <v>74</v>
      </c>
      <c r="X403" s="71">
        <v>2254</v>
      </c>
      <c r="Y403" s="71">
        <v>3827</v>
      </c>
      <c r="Z403" s="71">
        <v>6796</v>
      </c>
      <c r="AA403" s="71">
        <v>2635</v>
      </c>
      <c r="AB403" s="71">
        <v>9816</v>
      </c>
      <c r="AC403" s="71">
        <v>0</v>
      </c>
      <c r="AD403" s="71">
        <v>1.530680343852141</v>
      </c>
      <c r="AE403" s="72"/>
      <c r="AF403" s="71">
        <v>10011873.37954318</v>
      </c>
      <c r="AG403" s="71">
        <v>636337.77306901442</v>
      </c>
      <c r="AH403" s="71">
        <v>607073.15243423206</v>
      </c>
      <c r="AI403" s="71">
        <v>12652072.558359964</v>
      </c>
      <c r="AJ403" s="71">
        <v>19324635.631660029</v>
      </c>
      <c r="AK403" s="71"/>
      <c r="AL403" s="71"/>
      <c r="AM403" s="71">
        <v>1281097.0580346284</v>
      </c>
      <c r="AN403" s="71"/>
      <c r="AO403" s="71"/>
      <c r="AP403" s="71">
        <v>44513089.553101048</v>
      </c>
      <c r="AQ403" s="72"/>
      <c r="AR403" s="71">
        <v>289</v>
      </c>
      <c r="AS403" s="71">
        <v>69</v>
      </c>
      <c r="AT403" s="71">
        <v>0</v>
      </c>
      <c r="AU403" s="71">
        <v>0</v>
      </c>
      <c r="AV403" s="71">
        <v>0</v>
      </c>
      <c r="AW403" s="71">
        <v>0</v>
      </c>
      <c r="AX403" s="71"/>
      <c r="AY403" s="72"/>
      <c r="AZ403" s="71">
        <v>1350.8</v>
      </c>
      <c r="BA403" s="71">
        <v>76450.699999999983</v>
      </c>
      <c r="BB403" s="71">
        <v>0</v>
      </c>
      <c r="BC403" s="71">
        <v>0</v>
      </c>
      <c r="BD403" s="71">
        <v>0</v>
      </c>
      <c r="BE403" s="71">
        <v>0</v>
      </c>
      <c r="BF403" s="71"/>
      <c r="BG403" s="72"/>
      <c r="BH403" s="71">
        <v>0</v>
      </c>
      <c r="BI403" s="71">
        <v>0</v>
      </c>
      <c r="BJ403" s="71">
        <v>10.022</v>
      </c>
      <c r="BK403" s="71">
        <v>0</v>
      </c>
      <c r="BL403" s="71">
        <v>0</v>
      </c>
      <c r="BM403" s="71">
        <v>0</v>
      </c>
      <c r="BN403" s="72"/>
      <c r="BO403" s="71">
        <v>0</v>
      </c>
      <c r="BP403" s="71">
        <v>0</v>
      </c>
      <c r="BQ403" s="71">
        <v>2</v>
      </c>
      <c r="BR403" s="71">
        <v>0</v>
      </c>
      <c r="BS403" s="71">
        <v>0</v>
      </c>
      <c r="BT403" s="71">
        <v>0</v>
      </c>
      <c r="BU403"/>
      <c r="BV403" s="70">
        <v>10.022</v>
      </c>
      <c r="BW403" s="70">
        <v>0</v>
      </c>
      <c r="BX403" s="70">
        <v>0</v>
      </c>
      <c r="BY403" s="70">
        <v>0</v>
      </c>
      <c r="BZ403" s="70">
        <v>0</v>
      </c>
      <c r="CA403" s="70">
        <v>0</v>
      </c>
      <c r="CB403" s="70">
        <v>0</v>
      </c>
      <c r="CC403" s="70">
        <v>0</v>
      </c>
      <c r="CD403" s="70">
        <v>0</v>
      </c>
    </row>
    <row r="404" spans="1:82">
      <c r="A404" s="70" t="s">
        <v>2218</v>
      </c>
      <c r="B404" s="70">
        <v>68</v>
      </c>
      <c r="C404" s="70">
        <v>18</v>
      </c>
      <c r="D404" s="70">
        <v>4</v>
      </c>
      <c r="E404" s="70">
        <v>2021</v>
      </c>
      <c r="F404" s="70" t="s">
        <v>160</v>
      </c>
      <c r="G404" s="70" t="s">
        <v>2200</v>
      </c>
      <c r="H404" s="70" t="s">
        <v>2201</v>
      </c>
      <c r="I404" s="148"/>
      <c r="J404" s="71">
        <v>9.5606738316988409</v>
      </c>
      <c r="K404" s="71">
        <v>1.0184583315127385</v>
      </c>
      <c r="L404" s="71">
        <v>2.4195845746705102</v>
      </c>
      <c r="M404" s="71">
        <v>9.3463117264198843</v>
      </c>
      <c r="N404" s="71">
        <v>14.391910364698639</v>
      </c>
      <c r="O404" s="71">
        <v>9.1442647692421755</v>
      </c>
      <c r="P404" s="71">
        <v>12.211290821478244</v>
      </c>
      <c r="Q404" s="71">
        <v>0.55730494010852705</v>
      </c>
      <c r="R404" s="71">
        <v>0</v>
      </c>
      <c r="S404" s="71">
        <v>1.673857039219659</v>
      </c>
      <c r="T404" s="72"/>
      <c r="U404" s="71">
        <v>1285738</v>
      </c>
      <c r="V404" s="71">
        <v>425</v>
      </c>
      <c r="W404" s="71">
        <v>74</v>
      </c>
      <c r="X404" s="71">
        <v>2254</v>
      </c>
      <c r="Y404" s="71">
        <v>3786</v>
      </c>
      <c r="Z404" s="71">
        <v>6728</v>
      </c>
      <c r="AA404" s="71">
        <v>2628</v>
      </c>
      <c r="AB404" s="71">
        <v>9545</v>
      </c>
      <c r="AC404" s="71">
        <v>0</v>
      </c>
      <c r="AD404" s="71">
        <v>1.673857039219659</v>
      </c>
      <c r="AE404" s="72"/>
      <c r="AF404" s="71">
        <v>11758810.494164204</v>
      </c>
      <c r="AG404" s="71">
        <v>681394.65062598861</v>
      </c>
      <c r="AH404" s="71">
        <v>484752.40161407541</v>
      </c>
      <c r="AI404" s="71">
        <v>14014302.848498775</v>
      </c>
      <c r="AJ404" s="71">
        <v>19748149.85662365</v>
      </c>
      <c r="AK404" s="71">
        <v>0</v>
      </c>
      <c r="AL404" s="71">
        <v>0</v>
      </c>
      <c r="AM404" s="71">
        <v>1252913.8091254788</v>
      </c>
      <c r="AN404" s="71">
        <v>0</v>
      </c>
      <c r="AO404" s="71">
        <v>0</v>
      </c>
      <c r="AP404" s="71">
        <v>47940324.060652167</v>
      </c>
      <c r="AQ404" s="72"/>
      <c r="AR404" s="71">
        <v>297</v>
      </c>
      <c r="AS404" s="71">
        <v>80</v>
      </c>
      <c r="AT404" s="71">
        <v>0</v>
      </c>
      <c r="AU404" s="71">
        <v>0</v>
      </c>
      <c r="AV404" s="71">
        <v>0</v>
      </c>
      <c r="AW404" s="71">
        <v>0</v>
      </c>
      <c r="AX404" s="71"/>
      <c r="AY404" s="72"/>
      <c r="AZ404" s="71">
        <v>1387.3</v>
      </c>
      <c r="BA404" s="71">
        <v>76990.299999999988</v>
      </c>
      <c r="BB404" s="71">
        <v>0</v>
      </c>
      <c r="BC404" s="71">
        <v>0</v>
      </c>
      <c r="BD404" s="71">
        <v>0</v>
      </c>
      <c r="BE404" s="71">
        <v>0</v>
      </c>
      <c r="BF404" s="71"/>
      <c r="BG404" s="72"/>
      <c r="BH404" s="71">
        <v>0</v>
      </c>
      <c r="BI404" s="71">
        <v>0</v>
      </c>
      <c r="BJ404" s="71">
        <v>10.646000000000001</v>
      </c>
      <c r="BK404" s="71">
        <v>0</v>
      </c>
      <c r="BL404" s="71">
        <v>0</v>
      </c>
      <c r="BM404" s="71">
        <v>0</v>
      </c>
      <c r="BN404" s="72"/>
      <c r="BO404" s="71">
        <v>0</v>
      </c>
      <c r="BP404" s="71">
        <v>0</v>
      </c>
      <c r="BQ404" s="71">
        <v>2</v>
      </c>
      <c r="BR404" s="71">
        <v>0</v>
      </c>
      <c r="BS404" s="71">
        <v>0</v>
      </c>
      <c r="BT404" s="71">
        <v>0</v>
      </c>
      <c r="BU404"/>
      <c r="BV404" s="70">
        <v>10.646000000000001</v>
      </c>
      <c r="BW404" s="70">
        <v>0</v>
      </c>
      <c r="BX404" s="70">
        <v>0</v>
      </c>
      <c r="BY404" s="70">
        <v>0</v>
      </c>
      <c r="BZ404" s="70">
        <v>0</v>
      </c>
      <c r="CA404" s="70">
        <v>0</v>
      </c>
      <c r="CB404" s="70">
        <v>0</v>
      </c>
      <c r="CC404" s="70">
        <v>0</v>
      </c>
      <c r="CD404" s="70">
        <v>0</v>
      </c>
    </row>
    <row r="405" spans="1:82">
      <c r="A405" s="70" t="s">
        <v>2219</v>
      </c>
      <c r="B405" s="70">
        <v>68</v>
      </c>
      <c r="C405" s="70">
        <v>19</v>
      </c>
      <c r="D405" s="70">
        <v>4</v>
      </c>
      <c r="E405" s="70">
        <v>2022</v>
      </c>
      <c r="F405" s="70" t="s">
        <v>161</v>
      </c>
      <c r="G405" s="70" t="s">
        <v>2200</v>
      </c>
      <c r="H405" s="70" t="s">
        <v>2201</v>
      </c>
      <c r="I405" s="148"/>
      <c r="J405" s="71">
        <v>8.4482278796323111</v>
      </c>
      <c r="K405" s="71">
        <v>0.91252637715132723</v>
      </c>
      <c r="L405" s="71">
        <v>2.2164387715529994</v>
      </c>
      <c r="M405" s="71">
        <v>9.3014233876587102</v>
      </c>
      <c r="N405" s="71">
        <v>13.668519648283194</v>
      </c>
      <c r="O405" s="71">
        <v>9.5057170596018352</v>
      </c>
      <c r="P405" s="71">
        <v>12.096584539757739</v>
      </c>
      <c r="Q405" s="71">
        <v>0.54825484326847573</v>
      </c>
      <c r="R405" s="71">
        <v>0</v>
      </c>
      <c r="S405" s="71">
        <v>1.7159126577075581</v>
      </c>
      <c r="T405" s="72"/>
      <c r="U405" s="71">
        <v>1372256</v>
      </c>
      <c r="V405" s="71">
        <v>425</v>
      </c>
      <c r="W405" s="71">
        <v>74</v>
      </c>
      <c r="X405" s="71">
        <v>2254</v>
      </c>
      <c r="Y405" s="71">
        <v>3726</v>
      </c>
      <c r="Z405" s="71">
        <v>6645</v>
      </c>
      <c r="AA405" s="71">
        <v>2643</v>
      </c>
      <c r="AB405" s="71">
        <v>9313</v>
      </c>
      <c r="AC405" s="71">
        <v>0</v>
      </c>
      <c r="AD405" s="71">
        <v>1.7159126577075581</v>
      </c>
      <c r="AE405" s="72"/>
      <c r="AF405" s="71">
        <v>9658182.1741855443</v>
      </c>
      <c r="AG405" s="71">
        <v>662652.25645889121</v>
      </c>
      <c r="AH405" s="71">
        <v>507381.83195764787</v>
      </c>
      <c r="AI405" s="71">
        <v>13370492.207358638</v>
      </c>
      <c r="AJ405" s="71">
        <v>19595560.304002065</v>
      </c>
      <c r="AK405" s="71">
        <v>0</v>
      </c>
      <c r="AL405" s="71">
        <v>0</v>
      </c>
      <c r="AM405" s="71">
        <v>1202562.4928134673</v>
      </c>
      <c r="AN405" s="71">
        <v>0</v>
      </c>
      <c r="AO405" s="71">
        <v>0</v>
      </c>
      <c r="AP405" s="71">
        <v>44996831.266776249</v>
      </c>
      <c r="AQ405" s="72"/>
      <c r="AR405" s="71">
        <v>307</v>
      </c>
      <c r="AS405" s="71">
        <v>81</v>
      </c>
      <c r="AT405" s="71">
        <v>0</v>
      </c>
      <c r="AU405" s="71">
        <v>0</v>
      </c>
      <c r="AV405" s="71">
        <v>0</v>
      </c>
      <c r="AW405" s="71">
        <v>0</v>
      </c>
      <c r="AX405" s="71"/>
      <c r="AY405" s="72"/>
      <c r="AZ405" s="71">
        <v>1452.3</v>
      </c>
      <c r="BA405" s="71">
        <v>77039.799999999988</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2220</v>
      </c>
      <c r="B406" s="70">
        <v>68</v>
      </c>
      <c r="C406" s="70">
        <v>20</v>
      </c>
      <c r="D406" s="70">
        <v>4</v>
      </c>
      <c r="E406" s="70">
        <v>2023</v>
      </c>
      <c r="F406" s="70" t="s">
        <v>1539</v>
      </c>
      <c r="G406" s="1064" t="s">
        <v>2200</v>
      </c>
      <c r="H406" s="70" t="s">
        <v>2201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310</v>
      </c>
      <c r="AS406" s="71">
        <v>81</v>
      </c>
      <c r="AT406" s="71">
        <v>0</v>
      </c>
      <c r="AU406" s="71">
        <v>0</v>
      </c>
      <c r="AV406" s="71">
        <v>0</v>
      </c>
      <c r="AW406" s="71">
        <v>0</v>
      </c>
      <c r="AX406" s="71"/>
      <c r="AY406" s="72"/>
      <c r="AZ406" s="71">
        <v>1473.8</v>
      </c>
      <c r="BA406" s="71">
        <v>77039.799999999988</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2221</v>
      </c>
      <c r="B407" s="70">
        <v>68</v>
      </c>
      <c r="C407" s="70">
        <v>21</v>
      </c>
      <c r="D407" s="70">
        <v>4</v>
      </c>
      <c r="E407" s="70">
        <v>2024</v>
      </c>
      <c r="F407" s="70" t="s">
        <v>1554</v>
      </c>
      <c r="G407" s="1064" t="s">
        <v>2200</v>
      </c>
      <c r="H407" s="70" t="s">
        <v>2201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2222</v>
      </c>
      <c r="B408" s="70">
        <v>256</v>
      </c>
      <c r="C408" s="70">
        <v>1</v>
      </c>
      <c r="D408" s="70">
        <v>16</v>
      </c>
      <c r="E408" s="70">
        <v>1990</v>
      </c>
      <c r="F408" s="70" t="s">
        <v>787</v>
      </c>
      <c r="G408" s="70" t="s">
        <v>2223</v>
      </c>
      <c r="H408" s="70" t="s">
        <v>2224</v>
      </c>
      <c r="I408" s="148"/>
      <c r="J408" s="71">
        <v>18.43572294373908</v>
      </c>
      <c r="K408" s="71">
        <v>1.1888637999827509</v>
      </c>
      <c r="L408" s="71">
        <v>2.0977355569613101</v>
      </c>
      <c r="M408" s="71">
        <v>8.2811745531469043</v>
      </c>
      <c r="N408" s="71">
        <v>8.8808695494254533</v>
      </c>
      <c r="O408" s="71">
        <v>11.280982453446409</v>
      </c>
      <c r="P408" s="71">
        <v>13.916168130796519</v>
      </c>
      <c r="Q408" s="71">
        <v>0.77423806653526495</v>
      </c>
      <c r="R408" s="71">
        <v>0</v>
      </c>
      <c r="S408" s="71">
        <v>0.89693741419592077</v>
      </c>
      <c r="T408" s="72"/>
      <c r="U408" s="71">
        <v>3048249</v>
      </c>
      <c r="V408" s="71">
        <v>427</v>
      </c>
      <c r="W408" s="71">
        <v>22</v>
      </c>
      <c r="X408" s="71">
        <v>2838</v>
      </c>
      <c r="Y408" s="71">
        <v>3455</v>
      </c>
      <c r="Z408" s="71">
        <v>4640</v>
      </c>
      <c r="AA408" s="71">
        <v>3379</v>
      </c>
      <c r="AB408" s="71">
        <v>12571</v>
      </c>
      <c r="AC408" s="71">
        <v>0</v>
      </c>
      <c r="AD408" s="71">
        <v>0.89693741419592077</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2225</v>
      </c>
      <c r="B409" s="70">
        <v>257</v>
      </c>
      <c r="C409" s="70">
        <v>2</v>
      </c>
      <c r="D409" s="70">
        <v>16</v>
      </c>
      <c r="E409" s="70">
        <v>2005</v>
      </c>
      <c r="F409" s="70" t="s">
        <v>789</v>
      </c>
      <c r="G409" s="70" t="s">
        <v>2223</v>
      </c>
      <c r="H409" s="70" t="s">
        <v>2224</v>
      </c>
      <c r="I409" s="148"/>
      <c r="J409" s="71">
        <v>7.0268841389599581</v>
      </c>
      <c r="K409" s="71">
        <v>0.97239889555820469</v>
      </c>
      <c r="L409" s="71">
        <v>2.2438557627273061</v>
      </c>
      <c r="M409" s="71">
        <v>15.32617204833547</v>
      </c>
      <c r="N409" s="71">
        <v>11.641229558524939</v>
      </c>
      <c r="O409" s="71">
        <v>15.192259891177221</v>
      </c>
      <c r="P409" s="71">
        <v>13.205270372097861</v>
      </c>
      <c r="Q409" s="71">
        <v>0.68623396372267498</v>
      </c>
      <c r="R409" s="71">
        <v>0</v>
      </c>
      <c r="S409" s="71">
        <v>1.6524177545056571</v>
      </c>
      <c r="T409" s="72"/>
      <c r="U409" s="71">
        <v>1064678</v>
      </c>
      <c r="V409" s="71">
        <v>412</v>
      </c>
      <c r="W409" s="71">
        <v>30</v>
      </c>
      <c r="X409" s="71">
        <v>2837</v>
      </c>
      <c r="Y409" s="71">
        <v>3906</v>
      </c>
      <c r="Z409" s="71">
        <v>7231</v>
      </c>
      <c r="AA409" s="71">
        <v>2626</v>
      </c>
      <c r="AB409" s="71">
        <v>11648</v>
      </c>
      <c r="AC409" s="71">
        <v>0</v>
      </c>
      <c r="AD409" s="71">
        <v>1.6524177545056571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2226</v>
      </c>
      <c r="B410" s="70">
        <v>258</v>
      </c>
      <c r="C410" s="70">
        <v>3</v>
      </c>
      <c r="D410" s="70">
        <v>16</v>
      </c>
      <c r="E410" s="70">
        <v>2006</v>
      </c>
      <c r="F410" s="70" t="s">
        <v>790</v>
      </c>
      <c r="G410" s="70" t="s">
        <v>2223</v>
      </c>
      <c r="H410" s="70" t="s">
        <v>2224</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2227</v>
      </c>
      <c r="B411" s="70">
        <v>259</v>
      </c>
      <c r="C411" s="70">
        <v>4</v>
      </c>
      <c r="D411" s="70">
        <v>16</v>
      </c>
      <c r="E411" s="70">
        <v>2007</v>
      </c>
      <c r="F411" s="70" t="s">
        <v>791</v>
      </c>
      <c r="G411" s="70" t="s">
        <v>2223</v>
      </c>
      <c r="H411" s="70" t="s">
        <v>2224</v>
      </c>
      <c r="I411" s="148"/>
      <c r="J411" s="71">
        <v>6.8285324990763501</v>
      </c>
      <c r="K411" s="71">
        <v>0.92033171634518562</v>
      </c>
      <c r="L411" s="71">
        <v>0.31458152260129763</v>
      </c>
      <c r="M411" s="71">
        <v>14.397898473802311</v>
      </c>
      <c r="N411" s="71">
        <v>12.428528986899019</v>
      </c>
      <c r="O411" s="71">
        <v>14.585948242874091</v>
      </c>
      <c r="P411" s="71">
        <v>13.225838652904359</v>
      </c>
      <c r="Q411" s="71">
        <v>0.707193019862141</v>
      </c>
      <c r="R411" s="71">
        <v>0</v>
      </c>
      <c r="S411" s="71">
        <v>1.692899685284029</v>
      </c>
      <c r="T411" s="72"/>
      <c r="U411" s="71">
        <v>1060774</v>
      </c>
      <c r="V411" s="71">
        <v>400</v>
      </c>
      <c r="W411" s="71">
        <v>4</v>
      </c>
      <c r="X411" s="71">
        <v>3359</v>
      </c>
      <c r="Y411" s="71">
        <v>3943</v>
      </c>
      <c r="Z411" s="71">
        <v>7217</v>
      </c>
      <c r="AA411" s="71">
        <v>2590</v>
      </c>
      <c r="AB411" s="71">
        <v>11369</v>
      </c>
      <c r="AC411" s="71">
        <v>0</v>
      </c>
      <c r="AD411" s="71">
        <v>1.692899685284029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2228</v>
      </c>
      <c r="B412" s="70">
        <v>260</v>
      </c>
      <c r="C412" s="70">
        <v>5</v>
      </c>
      <c r="D412" s="70">
        <v>16</v>
      </c>
      <c r="E412" s="70">
        <v>2008</v>
      </c>
      <c r="F412" s="70" t="s">
        <v>792</v>
      </c>
      <c r="G412" s="70" t="s">
        <v>2223</v>
      </c>
      <c r="H412" s="70" t="s">
        <v>2224</v>
      </c>
      <c r="I412" s="148"/>
      <c r="J412" s="71">
        <v>5.8451400351952296</v>
      </c>
      <c r="K412" s="71">
        <v>0.73434945146036401</v>
      </c>
      <c r="L412" s="71">
        <v>1.9212543618540801</v>
      </c>
      <c r="M412" s="71">
        <v>15.19051822341172</v>
      </c>
      <c r="N412" s="71">
        <v>12.59725181137936</v>
      </c>
      <c r="O412" s="71">
        <v>14.0601256068183</v>
      </c>
      <c r="P412" s="71">
        <v>13.14955767050459</v>
      </c>
      <c r="Q412" s="71">
        <v>0.68981331028176296</v>
      </c>
      <c r="R412" s="71">
        <v>0</v>
      </c>
      <c r="S412" s="71">
        <v>1.327418679129136</v>
      </c>
      <c r="T412" s="72"/>
      <c r="U412" s="71">
        <v>996535</v>
      </c>
      <c r="V412" s="71">
        <v>400</v>
      </c>
      <c r="W412" s="71">
        <v>27</v>
      </c>
      <c r="X412" s="71">
        <v>3359</v>
      </c>
      <c r="Y412" s="71">
        <v>3981</v>
      </c>
      <c r="Z412" s="71">
        <v>7201</v>
      </c>
      <c r="AA412" s="71">
        <v>2578</v>
      </c>
      <c r="AB412" s="71">
        <v>11272</v>
      </c>
      <c r="AC412" s="71">
        <v>0</v>
      </c>
      <c r="AD412" s="71">
        <v>1.327418679129136</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2229</v>
      </c>
      <c r="B413" s="70">
        <v>261</v>
      </c>
      <c r="C413" s="70">
        <v>6</v>
      </c>
      <c r="D413" s="70">
        <v>16</v>
      </c>
      <c r="E413" s="70">
        <v>2009</v>
      </c>
      <c r="F413" s="70" t="s">
        <v>176</v>
      </c>
      <c r="G413" s="70" t="s">
        <v>2223</v>
      </c>
      <c r="H413" s="70" t="s">
        <v>2224</v>
      </c>
      <c r="I413" s="148"/>
      <c r="J413" s="71">
        <v>5.5758646918687456</v>
      </c>
      <c r="K413" s="71">
        <v>0.63433491873337522</v>
      </c>
      <c r="L413" s="71">
        <v>1.367997442560043</v>
      </c>
      <c r="M413" s="71">
        <v>13.82834026104273</v>
      </c>
      <c r="N413" s="71">
        <v>11.69791258418719</v>
      </c>
      <c r="O413" s="71">
        <v>14.254504147848589</v>
      </c>
      <c r="P413" s="71">
        <v>12.72918652240693</v>
      </c>
      <c r="Q413" s="71">
        <v>0.65030703246781096</v>
      </c>
      <c r="R413" s="71">
        <v>0</v>
      </c>
      <c r="S413" s="71">
        <v>1.4524614896697789</v>
      </c>
      <c r="T413" s="72"/>
      <c r="U413" s="71">
        <v>848652</v>
      </c>
      <c r="V413" s="71">
        <v>403</v>
      </c>
      <c r="W413" s="71">
        <v>21</v>
      </c>
      <c r="X413" s="71">
        <v>3607</v>
      </c>
      <c r="Y413" s="71">
        <v>3979</v>
      </c>
      <c r="Z413" s="71">
        <v>7206</v>
      </c>
      <c r="AA413" s="71">
        <v>2562</v>
      </c>
      <c r="AB413" s="71">
        <v>11155</v>
      </c>
      <c r="AC413" s="71">
        <v>0</v>
      </c>
      <c r="AD413" s="71">
        <v>1.4524614896697789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5.17</v>
      </c>
      <c r="BJ413" s="71">
        <v>0</v>
      </c>
      <c r="BK413" s="71">
        <v>0</v>
      </c>
      <c r="BL413" s="71">
        <v>0</v>
      </c>
      <c r="BM413" s="71">
        <v>0</v>
      </c>
      <c r="BN413" s="72"/>
      <c r="BO413" s="71">
        <v>0</v>
      </c>
      <c r="BP413" s="71">
        <v>1</v>
      </c>
      <c r="BQ413" s="71">
        <v>0</v>
      </c>
      <c r="BR413" s="71">
        <v>0</v>
      </c>
      <c r="BS413" s="71">
        <v>0</v>
      </c>
      <c r="BT413" s="71">
        <v>0</v>
      </c>
      <c r="BU413"/>
      <c r="BV413" s="70">
        <v>5.17</v>
      </c>
      <c r="BW413" s="70">
        <v>0</v>
      </c>
      <c r="BX413" s="70">
        <v>0</v>
      </c>
      <c r="BY413" s="70">
        <v>0</v>
      </c>
      <c r="BZ413" s="70">
        <v>0</v>
      </c>
      <c r="CA413" s="70">
        <v>0</v>
      </c>
      <c r="CB413" s="70">
        <v>0</v>
      </c>
      <c r="CC413" s="70">
        <v>0</v>
      </c>
      <c r="CD413" s="70">
        <v>0</v>
      </c>
    </row>
    <row r="414" spans="1:82">
      <c r="A414" s="70" t="s">
        <v>2230</v>
      </c>
      <c r="B414" s="70">
        <v>262</v>
      </c>
      <c r="C414" s="70">
        <v>7</v>
      </c>
      <c r="D414" s="70">
        <v>16</v>
      </c>
      <c r="E414" s="70">
        <v>2010</v>
      </c>
      <c r="F414" s="70" t="s">
        <v>177</v>
      </c>
      <c r="G414" s="70" t="s">
        <v>2223</v>
      </c>
      <c r="H414" s="70" t="s">
        <v>2224</v>
      </c>
      <c r="I414" s="148"/>
      <c r="J414" s="71">
        <v>5.2866238267821339</v>
      </c>
      <c r="K414" s="71">
        <v>0.66470981128787587</v>
      </c>
      <c r="L414" s="71">
        <v>1.526710707631066</v>
      </c>
      <c r="M414" s="71">
        <v>14.09166854960778</v>
      </c>
      <c r="N414" s="71">
        <v>12.88325020495644</v>
      </c>
      <c r="O414" s="71">
        <v>14.275208442666729</v>
      </c>
      <c r="P414" s="71">
        <v>12.943117878209961</v>
      </c>
      <c r="Q414" s="71">
        <v>0.67123631409606099</v>
      </c>
      <c r="R414" s="71">
        <v>0</v>
      </c>
      <c r="S414" s="71">
        <v>1.25003587071322</v>
      </c>
      <c r="T414" s="72"/>
      <c r="U414" s="71">
        <v>868592</v>
      </c>
      <c r="V414" s="71">
        <v>403</v>
      </c>
      <c r="W414" s="71">
        <v>21</v>
      </c>
      <c r="X414" s="71">
        <v>3607</v>
      </c>
      <c r="Y414" s="71">
        <v>4003</v>
      </c>
      <c r="Z414" s="71">
        <v>7250</v>
      </c>
      <c r="AA414" s="71">
        <v>2540</v>
      </c>
      <c r="AB414" s="71">
        <v>11033</v>
      </c>
      <c r="AC414" s="71">
        <v>0</v>
      </c>
      <c r="AD414" s="71">
        <v>1.25003587071322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2231</v>
      </c>
      <c r="B415" s="70">
        <v>263</v>
      </c>
      <c r="C415" s="70">
        <v>8</v>
      </c>
      <c r="D415" s="70">
        <v>16</v>
      </c>
      <c r="E415" s="70">
        <v>2011</v>
      </c>
      <c r="F415" s="70" t="s">
        <v>178</v>
      </c>
      <c r="G415" s="70" t="s">
        <v>2223</v>
      </c>
      <c r="H415" s="70" t="s">
        <v>2224</v>
      </c>
      <c r="I415" s="148"/>
      <c r="J415" s="71">
        <v>7.3251680963218462</v>
      </c>
      <c r="K415" s="71">
        <v>0.96667410913704932</v>
      </c>
      <c r="L415" s="71">
        <v>0.86525171916961874</v>
      </c>
      <c r="M415" s="71">
        <v>17.88077606989992</v>
      </c>
      <c r="N415" s="71">
        <v>13.76682504826444</v>
      </c>
      <c r="O415" s="71">
        <v>13.954329702912007</v>
      </c>
      <c r="P415" s="71">
        <v>12.420628922864903</v>
      </c>
      <c r="Q415" s="71">
        <v>0.76443851636710802</v>
      </c>
      <c r="R415" s="71">
        <v>0</v>
      </c>
      <c r="S415" s="71">
        <v>1.1869449476011289</v>
      </c>
      <c r="T415" s="72"/>
      <c r="U415" s="71">
        <v>1045462</v>
      </c>
      <c r="V415" s="71">
        <v>403</v>
      </c>
      <c r="W415" s="71">
        <v>21</v>
      </c>
      <c r="X415" s="71">
        <v>3607</v>
      </c>
      <c r="Y415" s="71">
        <v>4002</v>
      </c>
      <c r="Z415" s="71">
        <v>7241</v>
      </c>
      <c r="AA415" s="71">
        <v>2510</v>
      </c>
      <c r="AB415" s="71">
        <v>10893</v>
      </c>
      <c r="AC415" s="71">
        <v>0</v>
      </c>
      <c r="AD415" s="71">
        <v>1.1869449476011289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5.0599999999999996</v>
      </c>
      <c r="BJ415" s="71">
        <v>3.0369999999999999</v>
      </c>
      <c r="BK415" s="71">
        <v>0</v>
      </c>
      <c r="BL415" s="71">
        <v>0</v>
      </c>
      <c r="BM415" s="71">
        <v>0</v>
      </c>
      <c r="BN415" s="72"/>
      <c r="BO415" s="71">
        <v>0</v>
      </c>
      <c r="BP415" s="71">
        <v>1</v>
      </c>
      <c r="BQ415" s="71">
        <v>1</v>
      </c>
      <c r="BR415" s="71">
        <v>0</v>
      </c>
      <c r="BS415" s="71">
        <v>0</v>
      </c>
      <c r="BT415" s="71">
        <v>0</v>
      </c>
      <c r="BU415"/>
      <c r="BV415" s="70">
        <v>8.0969999999999995</v>
      </c>
      <c r="BW415" s="70">
        <v>0</v>
      </c>
      <c r="BX415" s="70">
        <v>0</v>
      </c>
      <c r="BY415" s="70">
        <v>0</v>
      </c>
      <c r="BZ415" s="70">
        <v>0</v>
      </c>
      <c r="CA415" s="70">
        <v>0</v>
      </c>
      <c r="CB415" s="70">
        <v>0</v>
      </c>
      <c r="CC415" s="70">
        <v>0</v>
      </c>
      <c r="CD415" s="70">
        <v>0</v>
      </c>
    </row>
    <row r="416" spans="1:82">
      <c r="A416" s="70" t="s">
        <v>2232</v>
      </c>
      <c r="B416" s="70">
        <v>264</v>
      </c>
      <c r="C416" s="70">
        <v>9</v>
      </c>
      <c r="D416" s="70">
        <v>16</v>
      </c>
      <c r="E416" s="70">
        <v>2012</v>
      </c>
      <c r="F416" s="70" t="s">
        <v>179</v>
      </c>
      <c r="G416" s="70" t="s">
        <v>2223</v>
      </c>
      <c r="H416" s="70" t="s">
        <v>2224</v>
      </c>
      <c r="I416" s="148"/>
      <c r="J416" s="71">
        <v>6.6359095164360857</v>
      </c>
      <c r="K416" s="71">
        <v>0.94263716391509866</v>
      </c>
      <c r="L416" s="71">
        <v>0.85896401162137703</v>
      </c>
      <c r="M416" s="71">
        <v>18.48452515960329</v>
      </c>
      <c r="N416" s="71">
        <v>14.45895478117448</v>
      </c>
      <c r="O416" s="71">
        <v>13.915263559728377</v>
      </c>
      <c r="P416" s="71">
        <v>12.391763904263245</v>
      </c>
      <c r="Q416" s="71">
        <v>0.82048258028023502</v>
      </c>
      <c r="R416" s="71">
        <v>0</v>
      </c>
      <c r="S416" s="71">
        <v>1.04117850915284</v>
      </c>
      <c r="T416" s="72"/>
      <c r="U416" s="71">
        <v>905665</v>
      </c>
      <c r="V416" s="71">
        <v>403</v>
      </c>
      <c r="W416" s="71">
        <v>21</v>
      </c>
      <c r="X416" s="71">
        <v>3607</v>
      </c>
      <c r="Y416" s="71">
        <v>3993</v>
      </c>
      <c r="Z416" s="71">
        <v>7278</v>
      </c>
      <c r="AA416" s="71">
        <v>2490</v>
      </c>
      <c r="AB416" s="71">
        <v>10761</v>
      </c>
      <c r="AC416" s="71">
        <v>0</v>
      </c>
      <c r="AD416" s="71">
        <v>1.04117850915284</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5.2779999999999996</v>
      </c>
      <c r="BJ416" s="71">
        <v>3.327</v>
      </c>
      <c r="BK416" s="71">
        <v>0</v>
      </c>
      <c r="BL416" s="71">
        <v>0</v>
      </c>
      <c r="BM416" s="71">
        <v>0</v>
      </c>
      <c r="BN416" s="72"/>
      <c r="BO416" s="71">
        <v>0</v>
      </c>
      <c r="BP416" s="71">
        <v>1</v>
      </c>
      <c r="BQ416" s="71">
        <v>1</v>
      </c>
      <c r="BR416" s="71">
        <v>0</v>
      </c>
      <c r="BS416" s="71">
        <v>0</v>
      </c>
      <c r="BT416" s="71">
        <v>0</v>
      </c>
      <c r="BU416"/>
      <c r="BV416" s="70">
        <v>8.6050000000000004</v>
      </c>
      <c r="BW416" s="70">
        <v>0</v>
      </c>
      <c r="BX416" s="70">
        <v>0</v>
      </c>
      <c r="BY416" s="70">
        <v>0</v>
      </c>
      <c r="BZ416" s="70">
        <v>0</v>
      </c>
      <c r="CA416" s="70">
        <v>0</v>
      </c>
      <c r="CB416" s="70">
        <v>0</v>
      </c>
      <c r="CC416" s="70">
        <v>0</v>
      </c>
      <c r="CD416" s="70">
        <v>0</v>
      </c>
    </row>
    <row r="417" spans="1:82">
      <c r="A417" s="70" t="s">
        <v>2233</v>
      </c>
      <c r="B417" s="70">
        <v>265</v>
      </c>
      <c r="C417" s="70">
        <v>10</v>
      </c>
      <c r="D417" s="70">
        <v>16</v>
      </c>
      <c r="E417" s="70">
        <v>2013</v>
      </c>
      <c r="F417" s="70" t="s">
        <v>180</v>
      </c>
      <c r="G417" s="70" t="s">
        <v>2223</v>
      </c>
      <c r="H417" s="70" t="s">
        <v>2224</v>
      </c>
      <c r="I417" s="148"/>
      <c r="J417" s="71">
        <v>7.3202767830660864</v>
      </c>
      <c r="K417" s="71">
        <v>0.81259419457446602</v>
      </c>
      <c r="L417" s="71">
        <v>0.88586911500409815</v>
      </c>
      <c r="M417" s="71">
        <v>17.808343982440039</v>
      </c>
      <c r="N417" s="71">
        <v>14.57002471870948</v>
      </c>
      <c r="O417" s="71">
        <v>13.3003938969815</v>
      </c>
      <c r="P417" s="71">
        <v>12.233646239804074</v>
      </c>
      <c r="Q417" s="71">
        <v>0.823984328736312</v>
      </c>
      <c r="R417" s="71">
        <v>0</v>
      </c>
      <c r="S417" s="71">
        <v>1.2578489438981579</v>
      </c>
      <c r="T417" s="72"/>
      <c r="U417" s="71">
        <v>924508</v>
      </c>
      <c r="V417" s="71">
        <v>403</v>
      </c>
      <c r="W417" s="71">
        <v>21</v>
      </c>
      <c r="X417" s="71">
        <v>3607</v>
      </c>
      <c r="Y417" s="71">
        <v>4029</v>
      </c>
      <c r="Z417" s="71">
        <v>7267</v>
      </c>
      <c r="AA417" s="71">
        <v>2449</v>
      </c>
      <c r="AB417" s="71">
        <v>10652</v>
      </c>
      <c r="AC417" s="71">
        <v>0</v>
      </c>
      <c r="AD417" s="71">
        <v>1.2578489438981579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5.9029999999999996</v>
      </c>
      <c r="BJ417" s="71">
        <v>3.6760000000000002</v>
      </c>
      <c r="BK417" s="71">
        <v>0</v>
      </c>
      <c r="BL417" s="71">
        <v>0</v>
      </c>
      <c r="BM417" s="71">
        <v>0</v>
      </c>
      <c r="BN417" s="72"/>
      <c r="BO417" s="71">
        <v>0</v>
      </c>
      <c r="BP417" s="71">
        <v>1</v>
      </c>
      <c r="BQ417" s="71">
        <v>1</v>
      </c>
      <c r="BR417" s="71">
        <v>0</v>
      </c>
      <c r="BS417" s="71">
        <v>0</v>
      </c>
      <c r="BT417" s="71">
        <v>0</v>
      </c>
      <c r="BU417"/>
      <c r="BV417" s="70">
        <v>9.5790000000000006</v>
      </c>
      <c r="BW417" s="70">
        <v>0</v>
      </c>
      <c r="BX417" s="70">
        <v>0</v>
      </c>
      <c r="BY417" s="70">
        <v>0</v>
      </c>
      <c r="BZ417" s="70">
        <v>0</v>
      </c>
      <c r="CA417" s="70">
        <v>0</v>
      </c>
      <c r="CB417" s="70">
        <v>0</v>
      </c>
      <c r="CC417" s="70">
        <v>0</v>
      </c>
      <c r="CD417" s="70">
        <v>0</v>
      </c>
    </row>
    <row r="418" spans="1:82">
      <c r="A418" s="70" t="s">
        <v>2234</v>
      </c>
      <c r="B418" s="70">
        <v>266</v>
      </c>
      <c r="C418" s="70">
        <v>11</v>
      </c>
      <c r="D418" s="70">
        <v>16</v>
      </c>
      <c r="E418" s="70">
        <v>2014</v>
      </c>
      <c r="F418" s="70" t="s">
        <v>181</v>
      </c>
      <c r="G418" s="70" t="s">
        <v>2223</v>
      </c>
      <c r="H418" s="70" t="s">
        <v>2224</v>
      </c>
      <c r="I418" s="148"/>
      <c r="J418" s="71">
        <v>6.0421011951266026</v>
      </c>
      <c r="K418" s="71">
        <v>0.72206226291220332</v>
      </c>
      <c r="L418" s="71">
        <v>0.67347129216181767</v>
      </c>
      <c r="M418" s="71">
        <v>15.83041408508007</v>
      </c>
      <c r="N418" s="71">
        <v>12.4700859008653</v>
      </c>
      <c r="O418" s="71">
        <v>12.586578245789678</v>
      </c>
      <c r="P418" s="71">
        <v>12.111445689356975</v>
      </c>
      <c r="Q418" s="71">
        <v>0.77438448814024696</v>
      </c>
      <c r="R418" s="71">
        <v>0</v>
      </c>
      <c r="S418" s="71">
        <v>1.954441369323652</v>
      </c>
      <c r="T418" s="72"/>
      <c r="U418" s="71">
        <v>847972</v>
      </c>
      <c r="V418" s="71">
        <v>315</v>
      </c>
      <c r="W418" s="71">
        <v>15</v>
      </c>
      <c r="X418" s="71">
        <v>3512</v>
      </c>
      <c r="Y418" s="71">
        <v>3969</v>
      </c>
      <c r="Z418" s="71">
        <v>7243</v>
      </c>
      <c r="AA418" s="71">
        <v>2412</v>
      </c>
      <c r="AB418" s="71">
        <v>10434</v>
      </c>
      <c r="AC418" s="71">
        <v>0</v>
      </c>
      <c r="AD418" s="71">
        <v>1.954441369323652</v>
      </c>
      <c r="AE418" s="72"/>
      <c r="AF418" s="71"/>
      <c r="AG418" s="71"/>
      <c r="AH418" s="71"/>
      <c r="AI418" s="71"/>
      <c r="AJ418" s="71"/>
      <c r="AK418" s="71"/>
      <c r="AL418" s="71"/>
      <c r="AM418" s="71"/>
      <c r="AN418" s="71"/>
      <c r="AO418" s="71"/>
      <c r="AP418" s="71"/>
      <c r="AQ418" s="72"/>
      <c r="AR418" s="71">
        <v>131</v>
      </c>
      <c r="AS418" s="71">
        <v>43</v>
      </c>
      <c r="AT418" s="71">
        <v>0</v>
      </c>
      <c r="AU418" s="71">
        <v>0</v>
      </c>
      <c r="AV418" s="71">
        <v>0</v>
      </c>
      <c r="AW418" s="71">
        <v>0</v>
      </c>
      <c r="AX418" s="71"/>
      <c r="AY418" s="72"/>
      <c r="AZ418" s="71">
        <v>637.4</v>
      </c>
      <c r="BA418" s="71">
        <v>1149.4000000000001</v>
      </c>
      <c r="BB418" s="71">
        <v>0</v>
      </c>
      <c r="BC418" s="71">
        <v>0</v>
      </c>
      <c r="BD418" s="71">
        <v>0</v>
      </c>
      <c r="BE418" s="71">
        <v>0</v>
      </c>
      <c r="BF418" s="71"/>
      <c r="BG418" s="72"/>
      <c r="BH418" s="71">
        <v>0</v>
      </c>
      <c r="BI418" s="71">
        <v>6.0650000000000004</v>
      </c>
      <c r="BJ418" s="71">
        <v>3.891</v>
      </c>
      <c r="BK418" s="71">
        <v>0</v>
      </c>
      <c r="BL418" s="71">
        <v>0</v>
      </c>
      <c r="BM418" s="71">
        <v>0</v>
      </c>
      <c r="BN418" s="72"/>
      <c r="BO418" s="71">
        <v>0</v>
      </c>
      <c r="BP418" s="71">
        <v>1</v>
      </c>
      <c r="BQ418" s="71">
        <v>1</v>
      </c>
      <c r="BR418" s="71">
        <v>0</v>
      </c>
      <c r="BS418" s="71">
        <v>0</v>
      </c>
      <c r="BT418" s="71">
        <v>0</v>
      </c>
      <c r="BU418"/>
      <c r="BV418" s="70">
        <v>9.9559999999999995</v>
      </c>
      <c r="BW418" s="70">
        <v>0</v>
      </c>
      <c r="BX418" s="70">
        <v>0</v>
      </c>
      <c r="BY418" s="70">
        <v>0</v>
      </c>
      <c r="BZ418" s="70">
        <v>0</v>
      </c>
      <c r="CA418" s="70">
        <v>0</v>
      </c>
      <c r="CB418" s="70">
        <v>0</v>
      </c>
      <c r="CC418" s="70">
        <v>0</v>
      </c>
      <c r="CD418" s="70">
        <v>0</v>
      </c>
    </row>
    <row r="419" spans="1:82">
      <c r="A419" s="70" t="s">
        <v>2235</v>
      </c>
      <c r="B419" s="70">
        <v>267</v>
      </c>
      <c r="C419" s="70">
        <v>12</v>
      </c>
      <c r="D419" s="70">
        <v>16</v>
      </c>
      <c r="E419" s="70">
        <v>2015</v>
      </c>
      <c r="F419" s="70" t="s">
        <v>182</v>
      </c>
      <c r="G419" s="70" t="s">
        <v>2223</v>
      </c>
      <c r="H419" s="70" t="s">
        <v>2224</v>
      </c>
      <c r="I419" s="148"/>
      <c r="J419" s="71">
        <v>5.8013254086618176</v>
      </c>
      <c r="K419" s="71">
        <v>0.68966190937970906</v>
      </c>
      <c r="L419" s="71">
        <v>0.74252677108864273</v>
      </c>
      <c r="M419" s="71">
        <v>16.58886003724901</v>
      </c>
      <c r="N419" s="71">
        <v>12.401528770200439</v>
      </c>
      <c r="O419" s="71">
        <v>12.497582195573695</v>
      </c>
      <c r="P419" s="71">
        <v>11.955179664532528</v>
      </c>
      <c r="Q419" s="71">
        <v>0.74739235828329498</v>
      </c>
      <c r="R419" s="71">
        <v>0</v>
      </c>
      <c r="S419" s="71">
        <v>1.364735848530449</v>
      </c>
      <c r="T419" s="72"/>
      <c r="U419" s="71">
        <v>874334</v>
      </c>
      <c r="V419" s="71">
        <v>315</v>
      </c>
      <c r="W419" s="71">
        <v>15</v>
      </c>
      <c r="X419" s="71">
        <v>3512</v>
      </c>
      <c r="Y419" s="71">
        <v>3985</v>
      </c>
      <c r="Z419" s="71">
        <v>7261</v>
      </c>
      <c r="AA419" s="71">
        <v>2379</v>
      </c>
      <c r="AB419" s="71">
        <v>10287</v>
      </c>
      <c r="AC419" s="71">
        <v>0</v>
      </c>
      <c r="AD419" s="71">
        <v>1.364735848530449</v>
      </c>
      <c r="AE419" s="72"/>
      <c r="AF419" s="71">
        <v>6621218.4627143154</v>
      </c>
      <c r="AG419" s="71">
        <v>569561.52366323397</v>
      </c>
      <c r="AH419" s="71">
        <v>156397.35266599761</v>
      </c>
      <c r="AI419" s="71">
        <v>24834964.459724821</v>
      </c>
      <c r="AJ419" s="71">
        <v>18752148.57569107</v>
      </c>
      <c r="AK419" s="71">
        <v>0</v>
      </c>
      <c r="AL419" s="71">
        <v>0</v>
      </c>
      <c r="AM419" s="71">
        <v>1409790.197657991</v>
      </c>
      <c r="AN419" s="71">
        <v>0</v>
      </c>
      <c r="AO419" s="71">
        <v>0</v>
      </c>
      <c r="AP419" s="71">
        <v>52344080.572117426</v>
      </c>
      <c r="AQ419" s="72"/>
      <c r="AR419" s="71">
        <v>152</v>
      </c>
      <c r="AS419" s="71">
        <v>65</v>
      </c>
      <c r="AT419" s="71">
        <v>0</v>
      </c>
      <c r="AU419" s="71">
        <v>0</v>
      </c>
      <c r="AV419" s="71">
        <v>0</v>
      </c>
      <c r="AW419" s="71">
        <v>0</v>
      </c>
      <c r="AX419" s="71"/>
      <c r="AY419" s="72"/>
      <c r="AZ419" s="71">
        <v>738.1</v>
      </c>
      <c r="BA419" s="71">
        <v>3201.7</v>
      </c>
      <c r="BB419" s="71">
        <v>0</v>
      </c>
      <c r="BC419" s="71">
        <v>0</v>
      </c>
      <c r="BD419" s="71">
        <v>0</v>
      </c>
      <c r="BE419" s="71">
        <v>0</v>
      </c>
      <c r="BF419" s="71"/>
      <c r="BG419" s="72"/>
      <c r="BH419" s="71">
        <v>0</v>
      </c>
      <c r="BI419" s="71">
        <v>5.8890000000000002</v>
      </c>
      <c r="BJ419" s="71">
        <v>3.8010000000000002</v>
      </c>
      <c r="BK419" s="71">
        <v>0</v>
      </c>
      <c r="BL419" s="71">
        <v>0</v>
      </c>
      <c r="BM419" s="71">
        <v>0</v>
      </c>
      <c r="BN419" s="72"/>
      <c r="BO419" s="71">
        <v>0</v>
      </c>
      <c r="BP419" s="71">
        <v>1</v>
      </c>
      <c r="BQ419" s="71">
        <v>1</v>
      </c>
      <c r="BR419" s="71">
        <v>0</v>
      </c>
      <c r="BS419" s="71">
        <v>0</v>
      </c>
      <c r="BT419" s="71">
        <v>0</v>
      </c>
      <c r="BU419"/>
      <c r="BV419" s="70">
        <v>9.69</v>
      </c>
      <c r="BW419" s="70">
        <v>0</v>
      </c>
      <c r="BX419" s="70">
        <v>0</v>
      </c>
      <c r="BY419" s="70">
        <v>0</v>
      </c>
      <c r="BZ419" s="70">
        <v>0</v>
      </c>
      <c r="CA419" s="70">
        <v>0</v>
      </c>
      <c r="CB419" s="70">
        <v>0</v>
      </c>
      <c r="CC419" s="70">
        <v>0</v>
      </c>
      <c r="CD419" s="70">
        <v>0</v>
      </c>
    </row>
    <row r="420" spans="1:82">
      <c r="A420" s="70" t="s">
        <v>2236</v>
      </c>
      <c r="B420" s="70">
        <v>268</v>
      </c>
      <c r="C420" s="70">
        <v>13</v>
      </c>
      <c r="D420" s="70">
        <v>16</v>
      </c>
      <c r="E420" s="70">
        <v>2016</v>
      </c>
      <c r="F420" s="70" t="s">
        <v>155</v>
      </c>
      <c r="G420" s="70" t="s">
        <v>2223</v>
      </c>
      <c r="H420" s="70" t="s">
        <v>2224</v>
      </c>
      <c r="I420" s="148"/>
      <c r="J420" s="71">
        <v>6.0820441359878545</v>
      </c>
      <c r="K420" s="71">
        <v>0.68882760635582085</v>
      </c>
      <c r="L420" s="71">
        <v>0.8699967397487699</v>
      </c>
      <c r="M420" s="71">
        <v>14.517984376845835</v>
      </c>
      <c r="N420" s="71">
        <v>10.869894802372006</v>
      </c>
      <c r="O420" s="71">
        <v>12.352619208622901</v>
      </c>
      <c r="P420" s="71">
        <v>11.617204144339176</v>
      </c>
      <c r="Q420" s="71">
        <v>0.71175894465761136</v>
      </c>
      <c r="R420" s="71">
        <v>0</v>
      </c>
      <c r="S420" s="71">
        <v>1.5474248872462244</v>
      </c>
      <c r="T420" s="72"/>
      <c r="U420" s="71">
        <v>958319</v>
      </c>
      <c r="V420" s="71">
        <v>315</v>
      </c>
      <c r="W420" s="71">
        <v>15</v>
      </c>
      <c r="X420" s="71">
        <v>3512</v>
      </c>
      <c r="Y420" s="71">
        <v>3971</v>
      </c>
      <c r="Z420" s="71">
        <v>7265</v>
      </c>
      <c r="AA420" s="71">
        <v>2391</v>
      </c>
      <c r="AB420" s="71">
        <v>10077</v>
      </c>
      <c r="AC420" s="71">
        <v>0</v>
      </c>
      <c r="AD420" s="71">
        <v>1.547424887246224</v>
      </c>
      <c r="AE420" s="72"/>
      <c r="AF420" s="71">
        <v>7073431.7132121641</v>
      </c>
      <c r="AG420" s="71">
        <v>547538.6635969365</v>
      </c>
      <c r="AH420" s="71">
        <v>136173.84349773271</v>
      </c>
      <c r="AI420" s="71">
        <v>23196956.93056995</v>
      </c>
      <c r="AJ420" s="71">
        <v>15930448.19761127</v>
      </c>
      <c r="AK420" s="71">
        <v>0</v>
      </c>
      <c r="AL420" s="71">
        <v>0</v>
      </c>
      <c r="AM420" s="71">
        <v>1382083.488290868</v>
      </c>
      <c r="AN420" s="71">
        <v>0</v>
      </c>
      <c r="AO420" s="71">
        <v>0</v>
      </c>
      <c r="AP420" s="71">
        <v>48266632.836778924</v>
      </c>
      <c r="AQ420" s="72"/>
      <c r="AR420" s="71">
        <v>172</v>
      </c>
      <c r="AS420" s="71">
        <v>82</v>
      </c>
      <c r="AT420" s="71">
        <v>0</v>
      </c>
      <c r="AU420" s="71">
        <v>0</v>
      </c>
      <c r="AV420" s="71">
        <v>0</v>
      </c>
      <c r="AW420" s="71">
        <v>0</v>
      </c>
      <c r="AX420" s="71"/>
      <c r="AY420" s="72"/>
      <c r="AZ420" s="71">
        <v>853.8</v>
      </c>
      <c r="BA420" s="71">
        <v>5778.3</v>
      </c>
      <c r="BB420" s="71">
        <v>0</v>
      </c>
      <c r="BC420" s="71">
        <v>0</v>
      </c>
      <c r="BD420" s="71">
        <v>0</v>
      </c>
      <c r="BE420" s="71">
        <v>0</v>
      </c>
      <c r="BF420" s="71"/>
      <c r="BG420" s="72"/>
      <c r="BH420" s="71">
        <v>0</v>
      </c>
      <c r="BI420" s="71">
        <v>9.8260000000000005</v>
      </c>
      <c r="BJ420" s="71">
        <v>0</v>
      </c>
      <c r="BK420" s="71">
        <v>0</v>
      </c>
      <c r="BL420" s="71">
        <v>0</v>
      </c>
      <c r="BM420" s="71">
        <v>0</v>
      </c>
      <c r="BN420" s="72"/>
      <c r="BO420" s="71">
        <v>0</v>
      </c>
      <c r="BP420" s="71">
        <v>2</v>
      </c>
      <c r="BQ420" s="71">
        <v>0</v>
      </c>
      <c r="BR420" s="71">
        <v>0</v>
      </c>
      <c r="BS420" s="71">
        <v>0</v>
      </c>
      <c r="BT420" s="71">
        <v>0</v>
      </c>
      <c r="BU420"/>
      <c r="BV420" s="70">
        <v>9.8260000000000005</v>
      </c>
      <c r="BW420" s="70">
        <v>0</v>
      </c>
      <c r="BX420" s="70">
        <v>0</v>
      </c>
      <c r="BY420" s="70">
        <v>0</v>
      </c>
      <c r="BZ420" s="70">
        <v>0</v>
      </c>
      <c r="CA420" s="70">
        <v>0</v>
      </c>
      <c r="CB420" s="70">
        <v>0</v>
      </c>
      <c r="CC420" s="70">
        <v>0</v>
      </c>
      <c r="CD420" s="70">
        <v>0</v>
      </c>
    </row>
    <row r="421" spans="1:82">
      <c r="A421" s="70" t="s">
        <v>2237</v>
      </c>
      <c r="B421" s="70">
        <v>269</v>
      </c>
      <c r="C421" s="70">
        <v>14</v>
      </c>
      <c r="D421" s="70">
        <v>16</v>
      </c>
      <c r="E421" s="70">
        <v>2017</v>
      </c>
      <c r="F421" s="70" t="s">
        <v>156</v>
      </c>
      <c r="G421" s="70" t="s">
        <v>2223</v>
      </c>
      <c r="H421" s="70" t="s">
        <v>2224</v>
      </c>
      <c r="I421" s="148"/>
      <c r="J421" s="71">
        <v>5.8066362156730644</v>
      </c>
      <c r="K421" s="71">
        <v>0.71752205190899532</v>
      </c>
      <c r="L421" s="71">
        <v>0.76112838007152184</v>
      </c>
      <c r="M421" s="71">
        <v>14.003232991317626</v>
      </c>
      <c r="N421" s="71">
        <v>11.755848164302556</v>
      </c>
      <c r="O421" s="71">
        <v>12.105895127483574</v>
      </c>
      <c r="P421" s="71">
        <v>11.49533386778252</v>
      </c>
      <c r="Q421" s="71">
        <v>0.67886096397129403</v>
      </c>
      <c r="R421" s="71">
        <v>0</v>
      </c>
      <c r="S421" s="71">
        <v>1.5233468850994734</v>
      </c>
      <c r="T421" s="72"/>
      <c r="U421" s="71">
        <v>994504.99999999988</v>
      </c>
      <c r="V421" s="71">
        <v>315</v>
      </c>
      <c r="W421" s="71">
        <v>15</v>
      </c>
      <c r="X421" s="71">
        <v>3512</v>
      </c>
      <c r="Y421" s="71">
        <v>3969</v>
      </c>
      <c r="Z421" s="71">
        <v>7238</v>
      </c>
      <c r="AA421" s="71">
        <v>2381</v>
      </c>
      <c r="AB421" s="71">
        <v>9939</v>
      </c>
      <c r="AC421" s="71">
        <v>0</v>
      </c>
      <c r="AD421" s="71">
        <v>1.5233468850994729</v>
      </c>
      <c r="AE421" s="72"/>
      <c r="AF421" s="71">
        <v>6918323.6414950415</v>
      </c>
      <c r="AG421" s="71">
        <v>568130.89914680691</v>
      </c>
      <c r="AH421" s="71">
        <v>162760.41959838849</v>
      </c>
      <c r="AI421" s="71">
        <v>23251131.96937554</v>
      </c>
      <c r="AJ421" s="71">
        <v>17302536.461505018</v>
      </c>
      <c r="AK421" s="71">
        <v>0</v>
      </c>
      <c r="AL421" s="71">
        <v>0</v>
      </c>
      <c r="AM421" s="71">
        <v>1365289.44194159</v>
      </c>
      <c r="AN421" s="71">
        <v>0</v>
      </c>
      <c r="AO421" s="71">
        <v>0</v>
      </c>
      <c r="AP421" s="71">
        <v>49568172.833062381</v>
      </c>
      <c r="AQ421" s="72"/>
      <c r="AR421" s="71">
        <v>184</v>
      </c>
      <c r="AS421" s="71">
        <v>91</v>
      </c>
      <c r="AT421" s="71">
        <v>0</v>
      </c>
      <c r="AU421" s="71">
        <v>0</v>
      </c>
      <c r="AV421" s="71">
        <v>0</v>
      </c>
      <c r="AW421" s="71">
        <v>0</v>
      </c>
      <c r="AX421" s="71"/>
      <c r="AY421" s="72"/>
      <c r="AZ421" s="71">
        <v>913.6</v>
      </c>
      <c r="BA421" s="71">
        <v>6285.7999999999993</v>
      </c>
      <c r="BB421" s="71">
        <v>0</v>
      </c>
      <c r="BC421" s="71">
        <v>0</v>
      </c>
      <c r="BD421" s="71">
        <v>0</v>
      </c>
      <c r="BE421" s="71">
        <v>0</v>
      </c>
      <c r="BF421" s="71"/>
      <c r="BG421" s="72"/>
      <c r="BH421" s="71">
        <v>0</v>
      </c>
      <c r="BI421" s="71">
        <v>9.1579999999999995</v>
      </c>
      <c r="BJ421" s="71">
        <v>0</v>
      </c>
      <c r="BK421" s="71">
        <v>0</v>
      </c>
      <c r="BL421" s="71">
        <v>0</v>
      </c>
      <c r="BM421" s="71">
        <v>0</v>
      </c>
      <c r="BN421" s="72"/>
      <c r="BO421" s="71">
        <v>0</v>
      </c>
      <c r="BP421" s="71">
        <v>2</v>
      </c>
      <c r="BQ421" s="71">
        <v>0</v>
      </c>
      <c r="BR421" s="71">
        <v>0</v>
      </c>
      <c r="BS421" s="71">
        <v>0</v>
      </c>
      <c r="BT421" s="71">
        <v>0</v>
      </c>
      <c r="BU421"/>
      <c r="BV421" s="70">
        <v>9.1579999999999995</v>
      </c>
      <c r="BW421" s="70">
        <v>0</v>
      </c>
      <c r="BX421" s="70">
        <v>0</v>
      </c>
      <c r="BY421" s="70">
        <v>0</v>
      </c>
      <c r="BZ421" s="70">
        <v>0</v>
      </c>
      <c r="CA421" s="70">
        <v>0</v>
      </c>
      <c r="CB421" s="70">
        <v>0</v>
      </c>
      <c r="CC421" s="70">
        <v>0</v>
      </c>
      <c r="CD421" s="70">
        <v>0</v>
      </c>
    </row>
    <row r="422" spans="1:82">
      <c r="A422" s="70" t="s">
        <v>2238</v>
      </c>
      <c r="B422" s="70">
        <v>270</v>
      </c>
      <c r="C422" s="70">
        <v>15</v>
      </c>
      <c r="D422" s="70">
        <v>16</v>
      </c>
      <c r="E422" s="70">
        <v>2018</v>
      </c>
      <c r="F422" s="70" t="s">
        <v>183</v>
      </c>
      <c r="G422" s="70" t="s">
        <v>2223</v>
      </c>
      <c r="H422" s="70" t="s">
        <v>2224</v>
      </c>
      <c r="I422" s="148"/>
      <c r="J422" s="71">
        <v>5.9388950849137796</v>
      </c>
      <c r="K422" s="71">
        <v>0.67465293663131642</v>
      </c>
      <c r="L422" s="71">
        <v>0.71303802711133357</v>
      </c>
      <c r="M422" s="71">
        <v>13.84462830642976</v>
      </c>
      <c r="N422" s="71">
        <v>11.174660363123136</v>
      </c>
      <c r="O422" s="71">
        <v>11.781625492903453</v>
      </c>
      <c r="P422" s="71">
        <v>11.366566930460625</v>
      </c>
      <c r="Q422" s="71">
        <v>0.62062512045891005</v>
      </c>
      <c r="R422" s="71">
        <v>0</v>
      </c>
      <c r="S422" s="71">
        <v>1.7523925304121133</v>
      </c>
      <c r="T422" s="72"/>
      <c r="U422" s="71">
        <v>1082221</v>
      </c>
      <c r="V422" s="71">
        <v>315</v>
      </c>
      <c r="W422" s="71">
        <v>15</v>
      </c>
      <c r="X422" s="71">
        <v>3512</v>
      </c>
      <c r="Y422" s="71">
        <v>4004</v>
      </c>
      <c r="Z422" s="71">
        <v>7179</v>
      </c>
      <c r="AA422" s="71">
        <v>2378</v>
      </c>
      <c r="AB422" s="71">
        <v>9792</v>
      </c>
      <c r="AC422" s="71">
        <v>0</v>
      </c>
      <c r="AD422" s="71">
        <v>1.7523925304121131</v>
      </c>
      <c r="AE422" s="72"/>
      <c r="AF422" s="71">
        <v>7203626.546033836</v>
      </c>
      <c r="AG422" s="71">
        <v>513056.0772631751</v>
      </c>
      <c r="AH422" s="71">
        <v>155342.82279039029</v>
      </c>
      <c r="AI422" s="71">
        <v>22657690.672068201</v>
      </c>
      <c r="AJ422" s="71">
        <v>17542650.875700731</v>
      </c>
      <c r="AK422" s="71">
        <v>0</v>
      </c>
      <c r="AL422" s="71">
        <v>0</v>
      </c>
      <c r="AM422" s="71">
        <v>1347879.6760884661</v>
      </c>
      <c r="AN422" s="71">
        <v>0</v>
      </c>
      <c r="AO422" s="71">
        <v>0</v>
      </c>
      <c r="AP422" s="71">
        <v>49420246.6699448</v>
      </c>
      <c r="AQ422" s="72"/>
      <c r="AR422" s="71">
        <v>196</v>
      </c>
      <c r="AS422" s="71">
        <v>95</v>
      </c>
      <c r="AT422" s="71">
        <v>0</v>
      </c>
      <c r="AU422" s="71">
        <v>0</v>
      </c>
      <c r="AV422" s="71">
        <v>0</v>
      </c>
      <c r="AW422" s="71">
        <v>0</v>
      </c>
      <c r="AX422" s="71"/>
      <c r="AY422" s="72"/>
      <c r="AZ422" s="71">
        <v>980.5</v>
      </c>
      <c r="BA422" s="71">
        <v>6376</v>
      </c>
      <c r="BB422" s="71">
        <v>0</v>
      </c>
      <c r="BC422" s="71">
        <v>0</v>
      </c>
      <c r="BD422" s="71">
        <v>0</v>
      </c>
      <c r="BE422" s="71">
        <v>0</v>
      </c>
      <c r="BF422" s="71"/>
      <c r="BG422" s="72"/>
      <c r="BH422" s="71">
        <v>0</v>
      </c>
      <c r="BI422" s="71">
        <v>5.6669999999999998</v>
      </c>
      <c r="BJ422" s="71">
        <v>3.1539999999999999</v>
      </c>
      <c r="BK422" s="71">
        <v>0</v>
      </c>
      <c r="BL422" s="71">
        <v>0</v>
      </c>
      <c r="BM422" s="71">
        <v>0</v>
      </c>
      <c r="BN422" s="72"/>
      <c r="BO422" s="71">
        <v>0</v>
      </c>
      <c r="BP422" s="71">
        <v>1</v>
      </c>
      <c r="BQ422" s="71">
        <v>1</v>
      </c>
      <c r="BR422" s="71">
        <v>0</v>
      </c>
      <c r="BS422" s="71">
        <v>0</v>
      </c>
      <c r="BT422" s="71">
        <v>0</v>
      </c>
      <c r="BU422"/>
      <c r="BV422" s="70">
        <v>8.8209999999999997</v>
      </c>
      <c r="BW422" s="70">
        <v>0</v>
      </c>
      <c r="BX422" s="70">
        <v>0</v>
      </c>
      <c r="BY422" s="70">
        <v>0</v>
      </c>
      <c r="BZ422" s="70">
        <v>0</v>
      </c>
      <c r="CA422" s="70">
        <v>0</v>
      </c>
      <c r="CB422" s="70">
        <v>0</v>
      </c>
      <c r="CC422" s="70">
        <v>0</v>
      </c>
      <c r="CD422" s="70">
        <v>0</v>
      </c>
    </row>
    <row r="423" spans="1:82">
      <c r="A423" s="70" t="s">
        <v>2239</v>
      </c>
      <c r="B423" s="70">
        <v>271</v>
      </c>
      <c r="C423" s="70">
        <v>16</v>
      </c>
      <c r="D423" s="70">
        <v>16</v>
      </c>
      <c r="E423" s="70">
        <v>2019</v>
      </c>
      <c r="F423" s="70" t="s">
        <v>158</v>
      </c>
      <c r="G423" s="70" t="s">
        <v>2223</v>
      </c>
      <c r="H423" s="70" t="s">
        <v>2224</v>
      </c>
      <c r="I423" s="148"/>
      <c r="J423" s="71">
        <v>5.7162382892481611</v>
      </c>
      <c r="K423" s="71">
        <v>0.59560810587261703</v>
      </c>
      <c r="L423" s="71">
        <v>0.71904042318873929</v>
      </c>
      <c r="M423" s="71">
        <v>13.108828105772908</v>
      </c>
      <c r="N423" s="71">
        <v>9.731465450005313</v>
      </c>
      <c r="O423" s="71">
        <v>11.33904172629803</v>
      </c>
      <c r="P423" s="71">
        <v>11.067013488564706</v>
      </c>
      <c r="Q423" s="71">
        <v>0.59716979452704</v>
      </c>
      <c r="R423" s="71">
        <v>0</v>
      </c>
      <c r="S423" s="71">
        <v>1.7234328927652995</v>
      </c>
      <c r="T423" s="72"/>
      <c r="U423" s="71">
        <v>1088642</v>
      </c>
      <c r="V423" s="71">
        <v>315</v>
      </c>
      <c r="W423" s="71">
        <v>15</v>
      </c>
      <c r="X423" s="71">
        <v>3512</v>
      </c>
      <c r="Y423" s="71">
        <v>4011</v>
      </c>
      <c r="Z423" s="71">
        <v>7099</v>
      </c>
      <c r="AA423" s="71">
        <v>2298</v>
      </c>
      <c r="AB423" s="71">
        <v>9677</v>
      </c>
      <c r="AC423" s="71">
        <v>0</v>
      </c>
      <c r="AD423" s="71">
        <v>1.7234328927653</v>
      </c>
      <c r="AE423" s="72"/>
      <c r="AF423" s="71">
        <v>7087967.7461870322</v>
      </c>
      <c r="AG423" s="71">
        <v>479107.70577199961</v>
      </c>
      <c r="AH423" s="71">
        <v>164711.81053643639</v>
      </c>
      <c r="AI423" s="71">
        <v>22348309.774771519</v>
      </c>
      <c r="AJ423" s="71">
        <v>15454326.91054208</v>
      </c>
      <c r="AK423" s="71">
        <v>0</v>
      </c>
      <c r="AL423" s="71">
        <v>0</v>
      </c>
      <c r="AM423" s="71">
        <v>1317934.5515830028</v>
      </c>
      <c r="AN423" s="71">
        <v>0</v>
      </c>
      <c r="AO423" s="71">
        <v>0</v>
      </c>
      <c r="AP423" s="71">
        <v>46852358.49939207</v>
      </c>
      <c r="AQ423" s="72"/>
      <c r="AR423" s="71">
        <v>214</v>
      </c>
      <c r="AS423" s="71">
        <v>109</v>
      </c>
      <c r="AT423" s="71">
        <v>0</v>
      </c>
      <c r="AU423" s="71">
        <v>0</v>
      </c>
      <c r="AV423" s="71">
        <v>0</v>
      </c>
      <c r="AW423" s="71">
        <v>0</v>
      </c>
      <c r="AX423" s="71"/>
      <c r="AY423" s="72"/>
      <c r="AZ423" s="71">
        <v>1062.799999999999</v>
      </c>
      <c r="BA423" s="71">
        <v>6992.2999999999993</v>
      </c>
      <c r="BB423" s="71">
        <v>0</v>
      </c>
      <c r="BC423" s="71">
        <v>0</v>
      </c>
      <c r="BD423" s="71">
        <v>0</v>
      </c>
      <c r="BE423" s="71">
        <v>0</v>
      </c>
      <c r="BF423" s="71"/>
      <c r="BG423" s="72"/>
      <c r="BH423" s="71">
        <v>0</v>
      </c>
      <c r="BI423" s="71">
        <v>5.9960000000000004</v>
      </c>
      <c r="BJ423" s="71">
        <v>2.9369999999999998</v>
      </c>
      <c r="BK423" s="71">
        <v>0</v>
      </c>
      <c r="BL423" s="71">
        <v>0</v>
      </c>
      <c r="BM423" s="71">
        <v>0</v>
      </c>
      <c r="BN423" s="72"/>
      <c r="BO423" s="71">
        <v>0</v>
      </c>
      <c r="BP423" s="71">
        <v>1</v>
      </c>
      <c r="BQ423" s="71">
        <v>1</v>
      </c>
      <c r="BR423" s="71">
        <v>0</v>
      </c>
      <c r="BS423" s="71">
        <v>0</v>
      </c>
      <c r="BT423" s="71">
        <v>0</v>
      </c>
      <c r="BU423"/>
      <c r="BV423" s="70">
        <v>8.9329999999999998</v>
      </c>
      <c r="BW423" s="70">
        <v>0</v>
      </c>
      <c r="BX423" s="70">
        <v>0</v>
      </c>
      <c r="BY423" s="70">
        <v>0</v>
      </c>
      <c r="BZ423" s="70">
        <v>0</v>
      </c>
      <c r="CA423" s="70">
        <v>0</v>
      </c>
      <c r="CB423" s="70">
        <v>0</v>
      </c>
      <c r="CC423" s="70">
        <v>0</v>
      </c>
      <c r="CD423" s="70">
        <v>0</v>
      </c>
    </row>
    <row r="424" spans="1:82">
      <c r="A424" s="70" t="s">
        <v>2240</v>
      </c>
      <c r="B424" s="70">
        <v>272</v>
      </c>
      <c r="C424" s="70">
        <v>17</v>
      </c>
      <c r="D424" s="70">
        <v>16</v>
      </c>
      <c r="E424" s="70">
        <v>2020</v>
      </c>
      <c r="F424" s="70" t="s">
        <v>159</v>
      </c>
      <c r="G424" s="70" t="s">
        <v>2223</v>
      </c>
      <c r="H424" s="70" t="s">
        <v>2224</v>
      </c>
      <c r="I424" s="148"/>
      <c r="J424" s="71">
        <v>3.8618762374508471</v>
      </c>
      <c r="K424" s="71">
        <v>0.7869671135867129</v>
      </c>
      <c r="L424" s="71">
        <v>0.70553750544524918</v>
      </c>
      <c r="M424" s="71">
        <v>10.74092532202121</v>
      </c>
      <c r="N424" s="71">
        <v>10.103714124259989</v>
      </c>
      <c r="O424" s="71">
        <v>9.836643105510289</v>
      </c>
      <c r="P424" s="71">
        <v>10.466516584600301</v>
      </c>
      <c r="Q424" s="71">
        <v>0.56136504748111604</v>
      </c>
      <c r="R424" s="71">
        <v>0</v>
      </c>
      <c r="S424" s="71">
        <v>1.3820471085235499</v>
      </c>
      <c r="T424" s="72"/>
      <c r="U424" s="71">
        <v>691395</v>
      </c>
      <c r="V424" s="71">
        <v>380</v>
      </c>
      <c r="W424" s="71">
        <v>15</v>
      </c>
      <c r="X424" s="71">
        <v>3176</v>
      </c>
      <c r="Y424" s="71">
        <v>3999</v>
      </c>
      <c r="Z424" s="71">
        <v>7029</v>
      </c>
      <c r="AA424" s="71">
        <v>2310</v>
      </c>
      <c r="AB424" s="71">
        <v>9521</v>
      </c>
      <c r="AC424" s="71">
        <v>0</v>
      </c>
      <c r="AD424" s="71">
        <v>1.3820471085235499</v>
      </c>
      <c r="AE424" s="72"/>
      <c r="AF424" s="71">
        <v>4845617.4307484087</v>
      </c>
      <c r="AG424" s="71">
        <v>600204.94597155799</v>
      </c>
      <c r="AH424" s="71">
        <v>166385.82375478893</v>
      </c>
      <c r="AI424" s="71">
        <v>18338877.042308573</v>
      </c>
      <c r="AJ424" s="71">
        <v>17386526.35184418</v>
      </c>
      <c r="AK424" s="71"/>
      <c r="AL424" s="71"/>
      <c r="AM424" s="71">
        <v>1242596.2805162692</v>
      </c>
      <c r="AN424" s="71"/>
      <c r="AO424" s="71"/>
      <c r="AP424" s="71">
        <v>42580207.875143781</v>
      </c>
      <c r="AQ424" s="72"/>
      <c r="AR424" s="71">
        <v>233</v>
      </c>
      <c r="AS424" s="71">
        <v>115</v>
      </c>
      <c r="AT424" s="71">
        <v>0</v>
      </c>
      <c r="AU424" s="71">
        <v>0</v>
      </c>
      <c r="AV424" s="71">
        <v>0</v>
      </c>
      <c r="AW424" s="71">
        <v>0</v>
      </c>
      <c r="AX424" s="71"/>
      <c r="AY424" s="72"/>
      <c r="AZ424" s="71">
        <v>1154.9000000000001</v>
      </c>
      <c r="BA424" s="71">
        <v>7226.2999999999993</v>
      </c>
      <c r="BB424" s="71">
        <v>0</v>
      </c>
      <c r="BC424" s="71">
        <v>0</v>
      </c>
      <c r="BD424" s="71">
        <v>0</v>
      </c>
      <c r="BE424" s="71">
        <v>0</v>
      </c>
      <c r="BF424" s="71"/>
      <c r="BG424" s="72"/>
      <c r="BH424" s="71">
        <v>0</v>
      </c>
      <c r="BI424" s="71">
        <v>5.931</v>
      </c>
      <c r="BJ424" s="71">
        <v>3.1890000000000001</v>
      </c>
      <c r="BK424" s="71">
        <v>0</v>
      </c>
      <c r="BL424" s="71">
        <v>0</v>
      </c>
      <c r="BM424" s="71">
        <v>0</v>
      </c>
      <c r="BN424" s="72"/>
      <c r="BO424" s="71">
        <v>0</v>
      </c>
      <c r="BP424" s="71">
        <v>1</v>
      </c>
      <c r="BQ424" s="71">
        <v>1</v>
      </c>
      <c r="BR424" s="71">
        <v>0</v>
      </c>
      <c r="BS424" s="71">
        <v>0</v>
      </c>
      <c r="BT424" s="71">
        <v>0</v>
      </c>
      <c r="BU424"/>
      <c r="BV424" s="70">
        <v>9.1199999999999992</v>
      </c>
      <c r="BW424" s="70">
        <v>0</v>
      </c>
      <c r="BX424" s="70">
        <v>0</v>
      </c>
      <c r="BY424" s="70">
        <v>0</v>
      </c>
      <c r="BZ424" s="70">
        <v>0</v>
      </c>
      <c r="CA424" s="70">
        <v>0</v>
      </c>
      <c r="CB424" s="70">
        <v>0</v>
      </c>
      <c r="CC424" s="70">
        <v>0</v>
      </c>
      <c r="CD424" s="70">
        <v>0</v>
      </c>
    </row>
    <row r="425" spans="1:82">
      <c r="A425" s="70" t="s">
        <v>2241</v>
      </c>
      <c r="B425" s="70">
        <v>272</v>
      </c>
      <c r="C425" s="70">
        <v>18</v>
      </c>
      <c r="D425" s="70">
        <v>16</v>
      </c>
      <c r="E425" s="70">
        <v>2021</v>
      </c>
      <c r="F425" s="70" t="s">
        <v>160</v>
      </c>
      <c r="G425" s="1064" t="s">
        <v>2223</v>
      </c>
      <c r="H425" s="70" t="s">
        <v>2224</v>
      </c>
      <c r="I425" s="148"/>
      <c r="J425" s="71">
        <v>3.5422140424021675</v>
      </c>
      <c r="K425" s="71">
        <v>0.8762414721183881</v>
      </c>
      <c r="L425" s="71">
        <v>0.64869881060343926</v>
      </c>
      <c r="M425" s="71">
        <v>12.175080693830312</v>
      </c>
      <c r="N425" s="71">
        <v>9.9460675008315782</v>
      </c>
      <c r="O425" s="71">
        <v>9.5017174497283055</v>
      </c>
      <c r="P425" s="71">
        <v>10.673262944039392</v>
      </c>
      <c r="Q425" s="71">
        <v>0.54714558342137298</v>
      </c>
      <c r="R425" s="71">
        <v>0</v>
      </c>
      <c r="S425" s="71">
        <v>1.417377102571816</v>
      </c>
      <c r="T425" s="72"/>
      <c r="U425" s="71">
        <v>732624</v>
      </c>
      <c r="V425" s="71">
        <v>380</v>
      </c>
      <c r="W425" s="71">
        <v>15</v>
      </c>
      <c r="X425" s="71">
        <v>3176</v>
      </c>
      <c r="Y425" s="71">
        <v>3992</v>
      </c>
      <c r="Z425" s="71">
        <v>6991</v>
      </c>
      <c r="AA425" s="71">
        <v>2297</v>
      </c>
      <c r="AB425" s="71">
        <v>9371</v>
      </c>
      <c r="AC425" s="71">
        <v>0</v>
      </c>
      <c r="AD425" s="71">
        <v>1.417377102571816</v>
      </c>
      <c r="AE425" s="72"/>
      <c r="AF425" s="71">
        <v>4476582.6686809696</v>
      </c>
      <c r="AG425" s="71">
        <v>675597.64096421131</v>
      </c>
      <c r="AH425" s="71">
        <v>146514.84476143855</v>
      </c>
      <c r="AI425" s="71">
        <v>20535321.004290339</v>
      </c>
      <c r="AJ425" s="71">
        <v>15236658.614009939</v>
      </c>
      <c r="AK425" s="71">
        <v>0</v>
      </c>
      <c r="AL425" s="71">
        <v>0</v>
      </c>
      <c r="AM425" s="71">
        <v>1230073.8926469213</v>
      </c>
      <c r="AN425" s="71">
        <v>0</v>
      </c>
      <c r="AO425" s="71">
        <v>0</v>
      </c>
      <c r="AP425" s="71">
        <v>42300748.66535382</v>
      </c>
      <c r="AQ425" s="72"/>
      <c r="AR425" s="71">
        <v>246</v>
      </c>
      <c r="AS425" s="71">
        <v>124</v>
      </c>
      <c r="AT425" s="71">
        <v>0</v>
      </c>
      <c r="AU425" s="71">
        <v>0</v>
      </c>
      <c r="AV425" s="71">
        <v>0</v>
      </c>
      <c r="AW425" s="71">
        <v>0</v>
      </c>
      <c r="AX425" s="71"/>
      <c r="AY425" s="72"/>
      <c r="AZ425" s="71">
        <v>1233.4000000000001</v>
      </c>
      <c r="BA425" s="71">
        <v>7661.9</v>
      </c>
      <c r="BB425" s="71">
        <v>0</v>
      </c>
      <c r="BC425" s="71">
        <v>0</v>
      </c>
      <c r="BD425" s="71">
        <v>0</v>
      </c>
      <c r="BE425" s="71">
        <v>0</v>
      </c>
      <c r="BF425" s="71"/>
      <c r="BG425" s="72"/>
      <c r="BH425" s="71">
        <v>0</v>
      </c>
      <c r="BI425" s="71">
        <v>6.4829999999999997</v>
      </c>
      <c r="BJ425" s="71">
        <v>3.37</v>
      </c>
      <c r="BK425" s="71">
        <v>0</v>
      </c>
      <c r="BL425" s="71">
        <v>0</v>
      </c>
      <c r="BM425" s="71">
        <v>0</v>
      </c>
      <c r="BN425" s="72"/>
      <c r="BO425" s="71">
        <v>0</v>
      </c>
      <c r="BP425" s="71">
        <v>1</v>
      </c>
      <c r="BQ425" s="71">
        <v>1</v>
      </c>
      <c r="BR425" s="71">
        <v>0</v>
      </c>
      <c r="BS425" s="71">
        <v>0</v>
      </c>
      <c r="BT425" s="71">
        <v>0</v>
      </c>
      <c r="BU425"/>
      <c r="BV425" s="70">
        <v>9.8529999999999998</v>
      </c>
      <c r="BW425" s="70">
        <v>0</v>
      </c>
      <c r="BX425" s="70">
        <v>0</v>
      </c>
      <c r="BY425" s="70">
        <v>0</v>
      </c>
      <c r="BZ425" s="70">
        <v>0</v>
      </c>
      <c r="CA425" s="70">
        <v>0</v>
      </c>
      <c r="CB425" s="70">
        <v>0</v>
      </c>
      <c r="CC425" s="70">
        <v>0</v>
      </c>
      <c r="CD425" s="70">
        <v>0</v>
      </c>
    </row>
    <row r="426" spans="1:82">
      <c r="A426" s="70" t="s">
        <v>2242</v>
      </c>
      <c r="B426" s="70">
        <v>272</v>
      </c>
      <c r="C426" s="70">
        <v>19</v>
      </c>
      <c r="D426" s="70">
        <v>16</v>
      </c>
      <c r="E426" s="70">
        <v>2022</v>
      </c>
      <c r="F426" s="70" t="s">
        <v>161</v>
      </c>
      <c r="G426" s="1064" t="s">
        <v>2223</v>
      </c>
      <c r="H426" s="70" t="s">
        <v>2224</v>
      </c>
      <c r="I426" s="148"/>
      <c r="J426" s="71">
        <v>4.4511860498084124</v>
      </c>
      <c r="K426" s="71">
        <v>0.84605122975915692</v>
      </c>
      <c r="L426" s="71">
        <v>0.53366236649376653</v>
      </c>
      <c r="M426" s="71">
        <v>11.726846277725883</v>
      </c>
      <c r="N426" s="71">
        <v>10.075409725080569</v>
      </c>
      <c r="O426" s="71">
        <v>9.9448826182621453</v>
      </c>
      <c r="P426" s="71">
        <v>10.476383659290756</v>
      </c>
      <c r="Q426" s="71">
        <v>0.54372186539543033</v>
      </c>
      <c r="R426" s="71">
        <v>0</v>
      </c>
      <c r="S426" s="71">
        <v>1.5701931564839591</v>
      </c>
      <c r="T426" s="72"/>
      <c r="U426" s="71">
        <v>991167</v>
      </c>
      <c r="V426" s="71">
        <v>380</v>
      </c>
      <c r="W426" s="71">
        <v>15</v>
      </c>
      <c r="X426" s="71">
        <v>3176</v>
      </c>
      <c r="Y426" s="71">
        <v>3995</v>
      </c>
      <c r="Z426" s="71">
        <v>6952</v>
      </c>
      <c r="AA426" s="71">
        <v>2289</v>
      </c>
      <c r="AB426" s="71">
        <v>9236</v>
      </c>
      <c r="AC426" s="71">
        <v>0</v>
      </c>
      <c r="AD426" s="71">
        <v>1.5701931564839591</v>
      </c>
      <c r="AE426" s="72"/>
      <c r="AF426" s="71">
        <v>5509429.0726546496</v>
      </c>
      <c r="AG426" s="71">
        <v>677537.77693894203</v>
      </c>
      <c r="AH426" s="71">
        <v>145027.23519697276</v>
      </c>
      <c r="AI426" s="71">
        <v>19422438.493046436</v>
      </c>
      <c r="AJ426" s="71">
        <v>16761275.494845403</v>
      </c>
      <c r="AK426" s="71">
        <v>0</v>
      </c>
      <c r="AL426" s="71">
        <v>0</v>
      </c>
      <c r="AM426" s="71">
        <v>1192619.6911441192</v>
      </c>
      <c r="AN426" s="71">
        <v>0</v>
      </c>
      <c r="AO426" s="71">
        <v>0</v>
      </c>
      <c r="AP426" s="71">
        <v>43708327.763826519</v>
      </c>
      <c r="AQ426" s="72"/>
      <c r="AR426" s="71">
        <v>258</v>
      </c>
      <c r="AS426" s="71">
        <v>128</v>
      </c>
      <c r="AT426" s="71">
        <v>0</v>
      </c>
      <c r="AU426" s="71">
        <v>0</v>
      </c>
      <c r="AV426" s="71">
        <v>0</v>
      </c>
      <c r="AW426" s="71">
        <v>0</v>
      </c>
      <c r="AX426" s="71"/>
      <c r="AY426" s="72"/>
      <c r="AZ426" s="71">
        <v>1302.2999999999997</v>
      </c>
      <c r="BA426" s="71">
        <v>7793.9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2243</v>
      </c>
      <c r="B427" s="70">
        <v>272</v>
      </c>
      <c r="C427" s="70">
        <v>20</v>
      </c>
      <c r="D427" s="70">
        <v>16</v>
      </c>
      <c r="E427" s="70">
        <v>2023</v>
      </c>
      <c r="F427" s="70" t="s">
        <v>1539</v>
      </c>
      <c r="G427" s="70" t="s">
        <v>2223</v>
      </c>
      <c r="H427" s="70" t="s">
        <v>2224</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272</v>
      </c>
      <c r="AS427" s="71">
        <v>132</v>
      </c>
      <c r="AT427" s="71">
        <v>0</v>
      </c>
      <c r="AU427" s="71">
        <v>0</v>
      </c>
      <c r="AV427" s="71">
        <v>0</v>
      </c>
      <c r="AW427" s="71">
        <v>0</v>
      </c>
      <c r="AX427" s="71"/>
      <c r="AY427" s="72"/>
      <c r="AZ427" s="71">
        <v>1393.3000000000002</v>
      </c>
      <c r="BA427" s="71">
        <v>7954.5</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2244</v>
      </c>
      <c r="B428" s="70">
        <v>272</v>
      </c>
      <c r="C428" s="70">
        <v>21</v>
      </c>
      <c r="D428" s="70">
        <v>16</v>
      </c>
      <c r="E428" s="70">
        <v>2024</v>
      </c>
      <c r="F428" s="70" t="s">
        <v>1554</v>
      </c>
      <c r="G428" s="70" t="s">
        <v>2223</v>
      </c>
      <c r="H428" s="70" t="s">
        <v>2224</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2245</v>
      </c>
      <c r="B429" s="70">
        <v>120</v>
      </c>
      <c r="C429" s="70">
        <v>1</v>
      </c>
      <c r="D429" s="70">
        <v>8</v>
      </c>
      <c r="E429" s="70">
        <v>1990</v>
      </c>
      <c r="F429" s="70" t="s">
        <v>787</v>
      </c>
      <c r="G429" s="70" t="s">
        <v>2246</v>
      </c>
      <c r="H429" s="70" t="s">
        <v>2247</v>
      </c>
      <c r="I429" s="148"/>
      <c r="J429" s="71">
        <v>54.855894134414321</v>
      </c>
      <c r="K429" s="71">
        <v>1.680724162945012</v>
      </c>
      <c r="L429" s="71">
        <v>8.5815692335320346</v>
      </c>
      <c r="M429" s="71">
        <v>7.8134859743545073</v>
      </c>
      <c r="N429" s="71">
        <v>19.175709787086209</v>
      </c>
      <c r="O429" s="71">
        <v>8.2151809720248785</v>
      </c>
      <c r="P429" s="71">
        <v>17.882214271653879</v>
      </c>
      <c r="Q429" s="71">
        <v>0.88934831602650799</v>
      </c>
      <c r="R429" s="71">
        <v>0</v>
      </c>
      <c r="S429" s="71">
        <v>1.022283266335013</v>
      </c>
      <c r="T429" s="72"/>
      <c r="U429" s="71">
        <v>1164003</v>
      </c>
      <c r="V429" s="71">
        <v>518</v>
      </c>
      <c r="W429" s="71">
        <v>113</v>
      </c>
      <c r="X429" s="71">
        <v>3248</v>
      </c>
      <c r="Y429" s="71">
        <v>4211</v>
      </c>
      <c r="Z429" s="71">
        <v>3379</v>
      </c>
      <c r="AA429" s="71">
        <v>4342</v>
      </c>
      <c r="AB429" s="71">
        <v>14440</v>
      </c>
      <c r="AC429" s="71">
        <v>0</v>
      </c>
      <c r="AD429" s="71">
        <v>1.022283266335013</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2248</v>
      </c>
      <c r="B430" s="70">
        <v>121</v>
      </c>
      <c r="C430" s="70">
        <v>2</v>
      </c>
      <c r="D430" s="70">
        <v>8</v>
      </c>
      <c r="E430" s="70">
        <v>2005</v>
      </c>
      <c r="F430" s="70" t="s">
        <v>789</v>
      </c>
      <c r="G430" s="70" t="s">
        <v>2246</v>
      </c>
      <c r="H430" s="70" t="s">
        <v>2247</v>
      </c>
      <c r="I430" s="148"/>
      <c r="J430" s="71">
        <v>60.154501619431223</v>
      </c>
      <c r="K430" s="71">
        <v>1.04742551299479</v>
      </c>
      <c r="L430" s="71">
        <v>18.950595591108449</v>
      </c>
      <c r="M430" s="71">
        <v>15.41148496271933</v>
      </c>
      <c r="N430" s="71">
        <v>30.287121633227681</v>
      </c>
      <c r="O430" s="71">
        <v>12.385337029247641</v>
      </c>
      <c r="P430" s="71">
        <v>18.892688799684571</v>
      </c>
      <c r="Q430" s="71">
        <v>0.762174518258949</v>
      </c>
      <c r="R430" s="71">
        <v>0</v>
      </c>
      <c r="S430" s="71">
        <v>1.632388000297583</v>
      </c>
      <c r="T430" s="72"/>
      <c r="U430" s="71">
        <v>1502229</v>
      </c>
      <c r="V430" s="71">
        <v>353</v>
      </c>
      <c r="W430" s="71">
        <v>194</v>
      </c>
      <c r="X430" s="71">
        <v>2562</v>
      </c>
      <c r="Y430" s="71">
        <v>4621</v>
      </c>
      <c r="Z430" s="71">
        <v>5895</v>
      </c>
      <c r="AA430" s="71">
        <v>3757</v>
      </c>
      <c r="AB430" s="71">
        <v>12937</v>
      </c>
      <c r="AC430" s="71">
        <v>0</v>
      </c>
      <c r="AD430" s="71">
        <v>1.632388000297583</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2249</v>
      </c>
      <c r="B431" s="70">
        <v>122</v>
      </c>
      <c r="C431" s="70">
        <v>3</v>
      </c>
      <c r="D431" s="70">
        <v>8</v>
      </c>
      <c r="E431" s="70">
        <v>2006</v>
      </c>
      <c r="F431" s="70" t="s">
        <v>790</v>
      </c>
      <c r="G431" s="70" t="s">
        <v>2246</v>
      </c>
      <c r="H431" s="70" t="s">
        <v>2247</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2250</v>
      </c>
      <c r="B432" s="70">
        <v>123</v>
      </c>
      <c r="C432" s="70">
        <v>4</v>
      </c>
      <c r="D432" s="70">
        <v>8</v>
      </c>
      <c r="E432" s="70">
        <v>2007</v>
      </c>
      <c r="F432" s="70" t="s">
        <v>791</v>
      </c>
      <c r="G432" s="70" t="s">
        <v>2246</v>
      </c>
      <c r="H432" s="70" t="s">
        <v>2247</v>
      </c>
      <c r="I432" s="148"/>
      <c r="J432" s="71">
        <v>41.972891745568553</v>
      </c>
      <c r="K432" s="71">
        <v>1.31647945706644</v>
      </c>
      <c r="L432" s="71">
        <v>31.939590438186372</v>
      </c>
      <c r="M432" s="71">
        <v>13.639533414246859</v>
      </c>
      <c r="N432" s="71">
        <v>25.837910463405091</v>
      </c>
      <c r="O432" s="71">
        <v>11.99495674400135</v>
      </c>
      <c r="P432" s="71">
        <v>18.408937584447958</v>
      </c>
      <c r="Q432" s="71">
        <v>0.773439881165086</v>
      </c>
      <c r="R432" s="71">
        <v>0</v>
      </c>
      <c r="S432" s="71">
        <v>1.191127666457896</v>
      </c>
      <c r="T432" s="72"/>
      <c r="U432" s="71">
        <v>1628844</v>
      </c>
      <c r="V432" s="71">
        <v>414</v>
      </c>
      <c r="W432" s="71">
        <v>379</v>
      </c>
      <c r="X432" s="71">
        <v>2952</v>
      </c>
      <c r="Y432" s="71">
        <v>4579</v>
      </c>
      <c r="Z432" s="71">
        <v>5935</v>
      </c>
      <c r="AA432" s="71">
        <v>3605</v>
      </c>
      <c r="AB432" s="71">
        <v>12434</v>
      </c>
      <c r="AC432" s="71">
        <v>0</v>
      </c>
      <c r="AD432" s="71">
        <v>1.191127666457896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2251</v>
      </c>
      <c r="B433" s="70">
        <v>124</v>
      </c>
      <c r="C433" s="70">
        <v>5</v>
      </c>
      <c r="D433" s="70">
        <v>8</v>
      </c>
      <c r="E433" s="70">
        <v>2008</v>
      </c>
      <c r="F433" s="70" t="s">
        <v>792</v>
      </c>
      <c r="G433" s="70" t="s">
        <v>2246</v>
      </c>
      <c r="H433" s="70" t="s">
        <v>2247</v>
      </c>
      <c r="I433" s="148"/>
      <c r="J433" s="71">
        <v>37.203332159028307</v>
      </c>
      <c r="K433" s="71">
        <v>0.94904684490994851</v>
      </c>
      <c r="L433" s="71">
        <v>28.405824972478982</v>
      </c>
      <c r="M433" s="71">
        <v>14.37609007888627</v>
      </c>
      <c r="N433" s="71">
        <v>24.739513783633239</v>
      </c>
      <c r="O433" s="71">
        <v>11.57846755289995</v>
      </c>
      <c r="P433" s="71">
        <v>18.087017649189018</v>
      </c>
      <c r="Q433" s="71">
        <v>0.75284628664711195</v>
      </c>
      <c r="R433" s="71">
        <v>0</v>
      </c>
      <c r="S433" s="71">
        <v>1.367573470110798</v>
      </c>
      <c r="T433" s="72"/>
      <c r="U433" s="71">
        <v>1583164</v>
      </c>
      <c r="V433" s="71">
        <v>414</v>
      </c>
      <c r="W433" s="71">
        <v>379</v>
      </c>
      <c r="X433" s="71">
        <v>2952</v>
      </c>
      <c r="Y433" s="71">
        <v>4610</v>
      </c>
      <c r="Z433" s="71">
        <v>5930</v>
      </c>
      <c r="AA433" s="71">
        <v>3546</v>
      </c>
      <c r="AB433" s="71">
        <v>12302</v>
      </c>
      <c r="AC433" s="71">
        <v>0</v>
      </c>
      <c r="AD433" s="71">
        <v>1.367573470110798</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2252</v>
      </c>
      <c r="B434" s="70">
        <v>125</v>
      </c>
      <c r="C434" s="70">
        <v>6</v>
      </c>
      <c r="D434" s="70">
        <v>8</v>
      </c>
      <c r="E434" s="70">
        <v>2009</v>
      </c>
      <c r="F434" s="70" t="s">
        <v>176</v>
      </c>
      <c r="G434" s="70" t="s">
        <v>2246</v>
      </c>
      <c r="H434" s="70" t="s">
        <v>2247</v>
      </c>
      <c r="I434" s="148"/>
      <c r="J434" s="71">
        <v>37.625140003556197</v>
      </c>
      <c r="K434" s="71">
        <v>0.88440656024799813</v>
      </c>
      <c r="L434" s="71">
        <v>33.503587941529148</v>
      </c>
      <c r="M434" s="71">
        <v>13.498893371463</v>
      </c>
      <c r="N434" s="71">
        <v>25.225350563372409</v>
      </c>
      <c r="O434" s="71">
        <v>11.720501953372599</v>
      </c>
      <c r="P434" s="71">
        <v>17.066649377231769</v>
      </c>
      <c r="Q434" s="71">
        <v>0.70598100969835897</v>
      </c>
      <c r="R434" s="71">
        <v>0</v>
      </c>
      <c r="S434" s="71">
        <v>1.360288384642983</v>
      </c>
      <c r="T434" s="72"/>
      <c r="U434" s="71">
        <v>1512309</v>
      </c>
      <c r="V434" s="71">
        <v>401</v>
      </c>
      <c r="W434" s="71">
        <v>561</v>
      </c>
      <c r="X434" s="71">
        <v>2835</v>
      </c>
      <c r="Y434" s="71">
        <v>4603</v>
      </c>
      <c r="Z434" s="71">
        <v>5925</v>
      </c>
      <c r="AA434" s="71">
        <v>3435</v>
      </c>
      <c r="AB434" s="71">
        <v>12110</v>
      </c>
      <c r="AC434" s="71">
        <v>0</v>
      </c>
      <c r="AD434" s="71">
        <v>1.360288384642983</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2253</v>
      </c>
      <c r="B435" s="70">
        <v>126</v>
      </c>
      <c r="C435" s="70">
        <v>7</v>
      </c>
      <c r="D435" s="70">
        <v>8</v>
      </c>
      <c r="E435" s="70">
        <v>2010</v>
      </c>
      <c r="F435" s="70" t="s">
        <v>177</v>
      </c>
      <c r="G435" s="70" t="s">
        <v>2246</v>
      </c>
      <c r="H435" s="70" t="s">
        <v>2247</v>
      </c>
      <c r="I435" s="148"/>
      <c r="J435" s="71">
        <v>39.451036736212757</v>
      </c>
      <c r="K435" s="71">
        <v>1.0274699852147291</v>
      </c>
      <c r="L435" s="71">
        <v>30.927705499727171</v>
      </c>
      <c r="M435" s="71">
        <v>12.827351377078189</v>
      </c>
      <c r="N435" s="71">
        <v>25.614921873855049</v>
      </c>
      <c r="O435" s="71">
        <v>11.55405836435426</v>
      </c>
      <c r="P435" s="71">
        <v>17.136891899377989</v>
      </c>
      <c r="Q435" s="71">
        <v>0.72434873158956803</v>
      </c>
      <c r="R435" s="71">
        <v>0</v>
      </c>
      <c r="S435" s="71">
        <v>1.4836421381868981</v>
      </c>
      <c r="T435" s="72"/>
      <c r="U435" s="71">
        <v>1563347</v>
      </c>
      <c r="V435" s="71">
        <v>401</v>
      </c>
      <c r="W435" s="71">
        <v>561</v>
      </c>
      <c r="X435" s="71">
        <v>2835</v>
      </c>
      <c r="Y435" s="71">
        <v>4581</v>
      </c>
      <c r="Z435" s="71">
        <v>5868</v>
      </c>
      <c r="AA435" s="71">
        <v>3363</v>
      </c>
      <c r="AB435" s="71">
        <v>11906</v>
      </c>
      <c r="AC435" s="71">
        <v>0</v>
      </c>
      <c r="AD435" s="71">
        <v>1.4836421381868981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2254</v>
      </c>
      <c r="B436" s="70">
        <v>127</v>
      </c>
      <c r="C436" s="70">
        <v>8</v>
      </c>
      <c r="D436" s="70">
        <v>8</v>
      </c>
      <c r="E436" s="70">
        <v>2011</v>
      </c>
      <c r="F436" s="70" t="s">
        <v>178</v>
      </c>
      <c r="G436" s="70" t="s">
        <v>2246</v>
      </c>
      <c r="H436" s="70" t="s">
        <v>2247</v>
      </c>
      <c r="I436" s="148"/>
      <c r="J436" s="71">
        <v>35.895236102811161</v>
      </c>
      <c r="K436" s="71">
        <v>1.1947594843201621</v>
      </c>
      <c r="L436" s="71">
        <v>28.00292972638897</v>
      </c>
      <c r="M436" s="71">
        <v>15.110281063119359</v>
      </c>
      <c r="N436" s="71">
        <v>28.96670197651958</v>
      </c>
      <c r="O436" s="71">
        <v>11.287185343178516</v>
      </c>
      <c r="P436" s="71">
        <v>16.607024169376341</v>
      </c>
      <c r="Q436" s="71">
        <v>0.81966784826657701</v>
      </c>
      <c r="R436" s="71">
        <v>0</v>
      </c>
      <c r="S436" s="71">
        <v>1.2029415269640811</v>
      </c>
      <c r="T436" s="72"/>
      <c r="U436" s="71">
        <v>1347234</v>
      </c>
      <c r="V436" s="71">
        <v>401</v>
      </c>
      <c r="W436" s="71">
        <v>561</v>
      </c>
      <c r="X436" s="71">
        <v>2835</v>
      </c>
      <c r="Y436" s="71">
        <v>4549</v>
      </c>
      <c r="Z436" s="71">
        <v>5857</v>
      </c>
      <c r="AA436" s="71">
        <v>3356</v>
      </c>
      <c r="AB436" s="71">
        <v>11680</v>
      </c>
      <c r="AC436" s="71">
        <v>0</v>
      </c>
      <c r="AD436" s="71">
        <v>1.2029415269640811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2255</v>
      </c>
      <c r="B437" s="70">
        <v>128</v>
      </c>
      <c r="C437" s="70">
        <v>9</v>
      </c>
      <c r="D437" s="70">
        <v>8</v>
      </c>
      <c r="E437" s="70">
        <v>2012</v>
      </c>
      <c r="F437" s="70" t="s">
        <v>179</v>
      </c>
      <c r="G437" s="70" t="s">
        <v>2246</v>
      </c>
      <c r="H437" s="70" t="s">
        <v>2247</v>
      </c>
      <c r="I437" s="148"/>
      <c r="J437" s="71">
        <v>16.09050690203027</v>
      </c>
      <c r="K437" s="71">
        <v>1.313969930637638</v>
      </c>
      <c r="L437" s="71">
        <v>27.287594192102059</v>
      </c>
      <c r="M437" s="71">
        <v>16.385005521682778</v>
      </c>
      <c r="N437" s="71">
        <v>29.04292588300531</v>
      </c>
      <c r="O437" s="71">
        <v>11.322642319416248</v>
      </c>
      <c r="P437" s="71">
        <v>16.303380943922246</v>
      </c>
      <c r="Q437" s="71">
        <v>0.87804826637925704</v>
      </c>
      <c r="R437" s="71">
        <v>0</v>
      </c>
      <c r="S437" s="71">
        <v>1.361946659390002</v>
      </c>
      <c r="T437" s="72"/>
      <c r="U437" s="71">
        <v>534662</v>
      </c>
      <c r="V437" s="71">
        <v>401</v>
      </c>
      <c r="W437" s="71">
        <v>561</v>
      </c>
      <c r="X437" s="71">
        <v>2835</v>
      </c>
      <c r="Y437" s="71">
        <v>4553</v>
      </c>
      <c r="Z437" s="71">
        <v>5922</v>
      </c>
      <c r="AA437" s="71">
        <v>3276</v>
      </c>
      <c r="AB437" s="71">
        <v>11516</v>
      </c>
      <c r="AC437" s="71">
        <v>0</v>
      </c>
      <c r="AD437" s="71">
        <v>1.361946659390002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2256</v>
      </c>
      <c r="B438" s="70">
        <v>129</v>
      </c>
      <c r="C438" s="70">
        <v>10</v>
      </c>
      <c r="D438" s="70">
        <v>8</v>
      </c>
      <c r="E438" s="70">
        <v>2013</v>
      </c>
      <c r="F438" s="70" t="s">
        <v>180</v>
      </c>
      <c r="G438" s="70" t="s">
        <v>2246</v>
      </c>
      <c r="H438" s="70" t="s">
        <v>2247</v>
      </c>
      <c r="I438" s="148"/>
      <c r="J438" s="71">
        <v>50.642899254345899</v>
      </c>
      <c r="K438" s="71">
        <v>1.214303991849579</v>
      </c>
      <c r="L438" s="71">
        <v>23.551960972566111</v>
      </c>
      <c r="M438" s="71">
        <v>15.272063109316459</v>
      </c>
      <c r="N438" s="71">
        <v>28.521563506808029</v>
      </c>
      <c r="O438" s="71">
        <v>10.928395756003377</v>
      </c>
      <c r="P438" s="71">
        <v>16.214951283954271</v>
      </c>
      <c r="Q438" s="71">
        <v>0.882619338235197</v>
      </c>
      <c r="R438" s="71">
        <v>0</v>
      </c>
      <c r="S438" s="71">
        <v>1.348645141950342</v>
      </c>
      <c r="T438" s="72"/>
      <c r="U438" s="71">
        <v>1685643</v>
      </c>
      <c r="V438" s="71">
        <v>401</v>
      </c>
      <c r="W438" s="71">
        <v>561</v>
      </c>
      <c r="X438" s="71">
        <v>2835</v>
      </c>
      <c r="Y438" s="71">
        <v>4553</v>
      </c>
      <c r="Z438" s="71">
        <v>5971</v>
      </c>
      <c r="AA438" s="71">
        <v>3246</v>
      </c>
      <c r="AB438" s="71">
        <v>11410</v>
      </c>
      <c r="AC438" s="71">
        <v>0</v>
      </c>
      <c r="AD438" s="71">
        <v>1.348645141950342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2257</v>
      </c>
      <c r="B439" s="70">
        <v>130</v>
      </c>
      <c r="C439" s="70">
        <v>11</v>
      </c>
      <c r="D439" s="70">
        <v>8</v>
      </c>
      <c r="E439" s="70">
        <v>2014</v>
      </c>
      <c r="F439" s="70" t="s">
        <v>181</v>
      </c>
      <c r="G439" s="70" t="s">
        <v>2246</v>
      </c>
      <c r="H439" s="70" t="s">
        <v>2247</v>
      </c>
      <c r="I439" s="148"/>
      <c r="J439" s="71">
        <v>34.640512464116547</v>
      </c>
      <c r="K439" s="71">
        <v>1.306503160715953</v>
      </c>
      <c r="L439" s="71">
        <v>8.0335758174849623</v>
      </c>
      <c r="M439" s="71">
        <v>14.324799730569559</v>
      </c>
      <c r="N439" s="71">
        <v>27.006333281062041</v>
      </c>
      <c r="O439" s="71">
        <v>10.344870950874769</v>
      </c>
      <c r="P439" s="71">
        <v>15.912591786721501</v>
      </c>
      <c r="Q439" s="71">
        <v>0.82626245988742297</v>
      </c>
      <c r="R439" s="71">
        <v>0</v>
      </c>
      <c r="S439" s="71">
        <v>1.279901505567361</v>
      </c>
      <c r="T439" s="72"/>
      <c r="U439" s="71">
        <v>1358895</v>
      </c>
      <c r="V439" s="71">
        <v>392</v>
      </c>
      <c r="W439" s="71">
        <v>158</v>
      </c>
      <c r="X439" s="71">
        <v>2600</v>
      </c>
      <c r="Y439" s="71">
        <v>4492</v>
      </c>
      <c r="Z439" s="71">
        <v>5953</v>
      </c>
      <c r="AA439" s="71">
        <v>3169</v>
      </c>
      <c r="AB439" s="71">
        <v>11133</v>
      </c>
      <c r="AC439" s="71">
        <v>0</v>
      </c>
      <c r="AD439" s="71">
        <v>1.279901505567361</v>
      </c>
      <c r="AE439" s="72"/>
      <c r="AF439" s="71"/>
      <c r="AG439" s="71"/>
      <c r="AH439" s="71"/>
      <c r="AI439" s="71"/>
      <c r="AJ439" s="71"/>
      <c r="AK439" s="71"/>
      <c r="AL439" s="71"/>
      <c r="AM439" s="71"/>
      <c r="AN439" s="71"/>
      <c r="AO439" s="71"/>
      <c r="AP439" s="71"/>
      <c r="AQ439" s="72"/>
      <c r="AR439" s="71">
        <v>90</v>
      </c>
      <c r="AS439" s="71">
        <v>13</v>
      </c>
      <c r="AT439" s="71">
        <v>0</v>
      </c>
      <c r="AU439" s="71">
        <v>0</v>
      </c>
      <c r="AV439" s="71">
        <v>0</v>
      </c>
      <c r="AW439" s="71">
        <v>0</v>
      </c>
      <c r="AX439" s="71"/>
      <c r="AY439" s="72"/>
      <c r="AZ439" s="71">
        <v>413.5</v>
      </c>
      <c r="BA439" s="71">
        <v>161.19999999999999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2258</v>
      </c>
      <c r="B440" s="70">
        <v>131</v>
      </c>
      <c r="C440" s="70">
        <v>12</v>
      </c>
      <c r="D440" s="70">
        <v>8</v>
      </c>
      <c r="E440" s="70">
        <v>2015</v>
      </c>
      <c r="F440" s="70" t="s">
        <v>182</v>
      </c>
      <c r="G440" s="70" t="s">
        <v>2246</v>
      </c>
      <c r="H440" s="70" t="s">
        <v>2247</v>
      </c>
      <c r="I440" s="148"/>
      <c r="J440" s="71">
        <v>33.278686920629127</v>
      </c>
      <c r="K440" s="71">
        <v>1.258795226610365</v>
      </c>
      <c r="L440" s="71">
        <v>7.100747951454065</v>
      </c>
      <c r="M440" s="71">
        <v>12.40017208541992</v>
      </c>
      <c r="N440" s="71">
        <v>24.666297307698461</v>
      </c>
      <c r="O440" s="71">
        <v>10.19118360831729</v>
      </c>
      <c r="P440" s="71">
        <v>15.79450596285235</v>
      </c>
      <c r="Q440" s="71">
        <v>0.78829659642011696</v>
      </c>
      <c r="R440" s="71">
        <v>0</v>
      </c>
      <c r="S440" s="71">
        <v>1.310167841539664</v>
      </c>
      <c r="T440" s="72"/>
      <c r="U440" s="71">
        <v>1303504</v>
      </c>
      <c r="V440" s="71">
        <v>392</v>
      </c>
      <c r="W440" s="71">
        <v>158</v>
      </c>
      <c r="X440" s="71">
        <v>2600</v>
      </c>
      <c r="Y440" s="71">
        <v>4429</v>
      </c>
      <c r="Z440" s="71">
        <v>5921</v>
      </c>
      <c r="AA440" s="71">
        <v>3143</v>
      </c>
      <c r="AB440" s="71">
        <v>10850</v>
      </c>
      <c r="AC440" s="71">
        <v>0</v>
      </c>
      <c r="AD440" s="71">
        <v>1.310167841539664</v>
      </c>
      <c r="AE440" s="72"/>
      <c r="AF440" s="71">
        <v>18227256.457119409</v>
      </c>
      <c r="AG440" s="71">
        <v>981660.24695217086</v>
      </c>
      <c r="AH440" s="71">
        <v>1068469.431108342</v>
      </c>
      <c r="AI440" s="71">
        <v>15876425.367643051</v>
      </c>
      <c r="AJ440" s="71">
        <v>23559296.804726731</v>
      </c>
      <c r="AK440" s="71">
        <v>0</v>
      </c>
      <c r="AL440" s="71">
        <v>0</v>
      </c>
      <c r="AM440" s="71">
        <v>1486946.985961816</v>
      </c>
      <c r="AN440" s="71">
        <v>0</v>
      </c>
      <c r="AO440" s="71">
        <v>0</v>
      </c>
      <c r="AP440" s="71">
        <v>61200055.293511517</v>
      </c>
      <c r="AQ440" s="72"/>
      <c r="AR440" s="71">
        <v>99</v>
      </c>
      <c r="AS440" s="71">
        <v>15</v>
      </c>
      <c r="AT440" s="71">
        <v>0</v>
      </c>
      <c r="AU440" s="71">
        <v>0</v>
      </c>
      <c r="AV440" s="71">
        <v>0</v>
      </c>
      <c r="AW440" s="71">
        <v>0</v>
      </c>
      <c r="AX440" s="71"/>
      <c r="AY440" s="72"/>
      <c r="AZ440" s="71">
        <v>461.7</v>
      </c>
      <c r="BA440" s="71">
        <v>211.8</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2259</v>
      </c>
      <c r="B441" s="70">
        <v>132</v>
      </c>
      <c r="C441" s="70">
        <v>13</v>
      </c>
      <c r="D441" s="70">
        <v>8</v>
      </c>
      <c r="E441" s="70">
        <v>2016</v>
      </c>
      <c r="F441" s="70" t="s">
        <v>155</v>
      </c>
      <c r="G441" s="70" t="s">
        <v>2246</v>
      </c>
      <c r="H441" s="70" t="s">
        <v>2247</v>
      </c>
      <c r="I441" s="148"/>
      <c r="J441" s="71">
        <v>31.956793765243901</v>
      </c>
      <c r="K441" s="71">
        <v>1.1586615564169318</v>
      </c>
      <c r="L441" s="71">
        <v>8.8231323025908175</v>
      </c>
      <c r="M441" s="71">
        <v>11.668033674931728</v>
      </c>
      <c r="N441" s="71">
        <v>26.417204783790691</v>
      </c>
      <c r="O441" s="71">
        <v>9.9943146191721155</v>
      </c>
      <c r="P441" s="71">
        <v>15.353561311631871</v>
      </c>
      <c r="Q441" s="71">
        <v>0.7484169671124391</v>
      </c>
      <c r="R441" s="71">
        <v>0</v>
      </c>
      <c r="S441" s="71">
        <v>1.7455505753750664</v>
      </c>
      <c r="T441" s="72"/>
      <c r="U441" s="71">
        <v>1432795</v>
      </c>
      <c r="V441" s="71">
        <v>392</v>
      </c>
      <c r="W441" s="71">
        <v>158</v>
      </c>
      <c r="X441" s="71">
        <v>2600</v>
      </c>
      <c r="Y441" s="71">
        <v>4373</v>
      </c>
      <c r="Z441" s="71">
        <v>5878</v>
      </c>
      <c r="AA441" s="71">
        <v>3160</v>
      </c>
      <c r="AB441" s="71">
        <v>10596</v>
      </c>
      <c r="AC441" s="71">
        <v>0</v>
      </c>
      <c r="AD441" s="71">
        <v>1.745550575375066</v>
      </c>
      <c r="AE441" s="72"/>
      <c r="AF441" s="71">
        <v>17521229.773355339</v>
      </c>
      <c r="AG441" s="71">
        <v>920092.57032606215</v>
      </c>
      <c r="AH441" s="71">
        <v>978881.65234598308</v>
      </c>
      <c r="AI441" s="71">
        <v>16209952.071338059</v>
      </c>
      <c r="AJ441" s="71">
        <v>23538878.45146228</v>
      </c>
      <c r="AK441" s="71">
        <v>0</v>
      </c>
      <c r="AL441" s="71">
        <v>0</v>
      </c>
      <c r="AM441" s="71">
        <v>1453265.51969138</v>
      </c>
      <c r="AN441" s="71">
        <v>0</v>
      </c>
      <c r="AO441" s="71">
        <v>0</v>
      </c>
      <c r="AP441" s="71">
        <v>60622300.038519099</v>
      </c>
      <c r="AQ441" s="72"/>
      <c r="AR441" s="71">
        <v>116</v>
      </c>
      <c r="AS441" s="71">
        <v>17</v>
      </c>
      <c r="AT441" s="71">
        <v>0</v>
      </c>
      <c r="AU441" s="71">
        <v>0</v>
      </c>
      <c r="AV441" s="71">
        <v>0</v>
      </c>
      <c r="AW441" s="71">
        <v>0</v>
      </c>
      <c r="AX441" s="71"/>
      <c r="AY441" s="72"/>
      <c r="AZ441" s="71">
        <v>553.70000000000005</v>
      </c>
      <c r="BA441" s="71">
        <v>235.3</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2260</v>
      </c>
      <c r="B442" s="70">
        <v>133</v>
      </c>
      <c r="C442" s="70">
        <v>14</v>
      </c>
      <c r="D442" s="70">
        <v>8</v>
      </c>
      <c r="E442" s="70">
        <v>2017</v>
      </c>
      <c r="F442" s="70" t="s">
        <v>156</v>
      </c>
      <c r="G442" s="70" t="s">
        <v>2246</v>
      </c>
      <c r="H442" s="70" t="s">
        <v>2247</v>
      </c>
      <c r="I442" s="148"/>
      <c r="J442" s="71">
        <v>31.934514221871677</v>
      </c>
      <c r="K442" s="71">
        <v>1.267943006281876</v>
      </c>
      <c r="L442" s="71">
        <v>8.6114849506172355</v>
      </c>
      <c r="M442" s="71">
        <v>10.404453191041297</v>
      </c>
      <c r="N442" s="71">
        <v>23.642176603850125</v>
      </c>
      <c r="O442" s="71">
        <v>9.7425862279071307</v>
      </c>
      <c r="P442" s="71">
        <v>15.019732743667124</v>
      </c>
      <c r="Q442" s="71">
        <v>0.70577224476460299</v>
      </c>
      <c r="R442" s="71">
        <v>0</v>
      </c>
      <c r="S442" s="71">
        <v>1.0455645754233904</v>
      </c>
      <c r="T442" s="72"/>
      <c r="U442" s="71">
        <v>1461218</v>
      </c>
      <c r="V442" s="71">
        <v>392</v>
      </c>
      <c r="W442" s="71">
        <v>158</v>
      </c>
      <c r="X442" s="71">
        <v>2600</v>
      </c>
      <c r="Y442" s="71">
        <v>4324</v>
      </c>
      <c r="Z442" s="71">
        <v>5825</v>
      </c>
      <c r="AA442" s="71">
        <v>3111</v>
      </c>
      <c r="AB442" s="71">
        <v>10333</v>
      </c>
      <c r="AC442" s="71">
        <v>0</v>
      </c>
      <c r="AD442" s="71">
        <v>1.04556457542339</v>
      </c>
      <c r="AE442" s="72"/>
      <c r="AF442" s="71">
        <v>18603601.282900382</v>
      </c>
      <c r="AG442" s="71">
        <v>986085.20271335728</v>
      </c>
      <c r="AH442" s="71">
        <v>1323545.3250675439</v>
      </c>
      <c r="AI442" s="71">
        <v>15083186.984700119</v>
      </c>
      <c r="AJ442" s="71">
        <v>23499380.825821899</v>
      </c>
      <c r="AK442" s="71">
        <v>0</v>
      </c>
      <c r="AL442" s="71">
        <v>0</v>
      </c>
      <c r="AM442" s="71">
        <v>1419411.993518709</v>
      </c>
      <c r="AN442" s="71">
        <v>0</v>
      </c>
      <c r="AO442" s="71">
        <v>0</v>
      </c>
      <c r="AP442" s="71">
        <v>60915211.614722013</v>
      </c>
      <c r="AQ442" s="72"/>
      <c r="AR442" s="71">
        <v>121</v>
      </c>
      <c r="AS442" s="71">
        <v>21</v>
      </c>
      <c r="AT442" s="71">
        <v>0</v>
      </c>
      <c r="AU442" s="71">
        <v>0</v>
      </c>
      <c r="AV442" s="71">
        <v>0</v>
      </c>
      <c r="AW442" s="71">
        <v>0</v>
      </c>
      <c r="AX442" s="71"/>
      <c r="AY442" s="72"/>
      <c r="AZ442" s="71">
        <v>588.4</v>
      </c>
      <c r="BA442" s="71">
        <v>3296.2</v>
      </c>
      <c r="BB442" s="71">
        <v>0</v>
      </c>
      <c r="BC442" s="71">
        <v>0</v>
      </c>
      <c r="BD442" s="71">
        <v>0</v>
      </c>
      <c r="BE442" s="71">
        <v>0</v>
      </c>
      <c r="BF442" s="71"/>
      <c r="BG442" s="72"/>
      <c r="BH442" s="71">
        <v>9.657</v>
      </c>
      <c r="BI442" s="71">
        <v>0</v>
      </c>
      <c r="BJ442" s="71">
        <v>0</v>
      </c>
      <c r="BK442" s="71">
        <v>0</v>
      </c>
      <c r="BL442" s="71">
        <v>0</v>
      </c>
      <c r="BM442" s="71">
        <v>0</v>
      </c>
      <c r="BN442" s="72"/>
      <c r="BO442" s="71">
        <v>1</v>
      </c>
      <c r="BP442" s="71">
        <v>0</v>
      </c>
      <c r="BQ442" s="71">
        <v>0</v>
      </c>
      <c r="BR442" s="71">
        <v>0</v>
      </c>
      <c r="BS442" s="71">
        <v>0</v>
      </c>
      <c r="BT442" s="71">
        <v>0</v>
      </c>
      <c r="BU442"/>
      <c r="BV442" s="70">
        <v>0</v>
      </c>
      <c r="BW442" s="70">
        <v>0</v>
      </c>
      <c r="BX442" s="70">
        <v>0</v>
      </c>
      <c r="BY442" s="70">
        <v>0.48</v>
      </c>
      <c r="BZ442" s="70">
        <v>9.1769999999999996</v>
      </c>
      <c r="CA442" s="70">
        <v>0</v>
      </c>
      <c r="CB442" s="70">
        <v>0</v>
      </c>
      <c r="CC442" s="70">
        <v>0</v>
      </c>
      <c r="CD442" s="70">
        <v>0</v>
      </c>
    </row>
    <row r="443" spans="1:82">
      <c r="A443" s="70" t="s">
        <v>2261</v>
      </c>
      <c r="B443" s="70">
        <v>134</v>
      </c>
      <c r="C443" s="70">
        <v>15</v>
      </c>
      <c r="D443" s="70">
        <v>8</v>
      </c>
      <c r="E443" s="70">
        <v>2018</v>
      </c>
      <c r="F443" s="70" t="s">
        <v>183</v>
      </c>
      <c r="G443" s="70" t="s">
        <v>2246</v>
      </c>
      <c r="H443" s="70" t="s">
        <v>2247</v>
      </c>
      <c r="I443" s="148"/>
      <c r="J443" s="71">
        <v>33.118767602092433</v>
      </c>
      <c r="K443" s="71">
        <v>1.1832057144981647</v>
      </c>
      <c r="L443" s="71">
        <v>7.9470291916409357</v>
      </c>
      <c r="M443" s="71">
        <v>11.279353022424543</v>
      </c>
      <c r="N443" s="71">
        <v>22.75280704862962</v>
      </c>
      <c r="O443" s="71">
        <v>9.4298955400784568</v>
      </c>
      <c r="P443" s="71">
        <v>14.760285400026245</v>
      </c>
      <c r="Q443" s="71">
        <v>0.64020979797339195</v>
      </c>
      <c r="R443" s="71">
        <v>0</v>
      </c>
      <c r="S443" s="71">
        <v>1.2097713905675627</v>
      </c>
      <c r="T443" s="72"/>
      <c r="U443" s="71">
        <v>1407914</v>
      </c>
      <c r="V443" s="71">
        <v>392</v>
      </c>
      <c r="W443" s="71">
        <v>158</v>
      </c>
      <c r="X443" s="71">
        <v>2600</v>
      </c>
      <c r="Y443" s="71">
        <v>4299</v>
      </c>
      <c r="Z443" s="71">
        <v>5746</v>
      </c>
      <c r="AA443" s="71">
        <v>3088</v>
      </c>
      <c r="AB443" s="71">
        <v>10101</v>
      </c>
      <c r="AC443" s="71">
        <v>0</v>
      </c>
      <c r="AD443" s="71">
        <v>1.2097713905675631</v>
      </c>
      <c r="AE443" s="72"/>
      <c r="AF443" s="71">
        <v>19171507.341603409</v>
      </c>
      <c r="AG443" s="71">
        <v>904016.23909298494</v>
      </c>
      <c r="AH443" s="71">
        <v>1259605.3482502589</v>
      </c>
      <c r="AI443" s="71">
        <v>15959570.634956149</v>
      </c>
      <c r="AJ443" s="71">
        <v>21224712.61560344</v>
      </c>
      <c r="AK443" s="71">
        <v>0</v>
      </c>
      <c r="AL443" s="71">
        <v>0</v>
      </c>
      <c r="AM443" s="71">
        <v>1390413.869298365</v>
      </c>
      <c r="AN443" s="71">
        <v>0</v>
      </c>
      <c r="AO443" s="71">
        <v>0</v>
      </c>
      <c r="AP443" s="71">
        <v>59909826.048804611</v>
      </c>
      <c r="AQ443" s="72"/>
      <c r="AR443" s="71">
        <v>132</v>
      </c>
      <c r="AS443" s="71">
        <v>22</v>
      </c>
      <c r="AT443" s="71">
        <v>0</v>
      </c>
      <c r="AU443" s="71">
        <v>0</v>
      </c>
      <c r="AV443" s="71">
        <v>0</v>
      </c>
      <c r="AW443" s="71">
        <v>0</v>
      </c>
      <c r="AX443" s="71"/>
      <c r="AY443" s="72"/>
      <c r="AZ443" s="71">
        <v>649.70000000000005</v>
      </c>
      <c r="BA443" s="71">
        <v>3329</v>
      </c>
      <c r="BB443" s="71">
        <v>0</v>
      </c>
      <c r="BC443" s="71">
        <v>0</v>
      </c>
      <c r="BD443" s="71">
        <v>0</v>
      </c>
      <c r="BE443" s="71">
        <v>0</v>
      </c>
      <c r="BF443" s="71"/>
      <c r="BG443" s="72"/>
      <c r="BH443" s="71">
        <v>9.4779999999999998</v>
      </c>
      <c r="BI443" s="71">
        <v>0</v>
      </c>
      <c r="BJ443" s="71">
        <v>0</v>
      </c>
      <c r="BK443" s="71">
        <v>0</v>
      </c>
      <c r="BL443" s="71">
        <v>0</v>
      </c>
      <c r="BM443" s="71">
        <v>0</v>
      </c>
      <c r="BN443" s="72"/>
      <c r="BO443" s="71">
        <v>1</v>
      </c>
      <c r="BP443" s="71">
        <v>0</v>
      </c>
      <c r="BQ443" s="71">
        <v>0</v>
      </c>
      <c r="BR443" s="71">
        <v>0</v>
      </c>
      <c r="BS443" s="71">
        <v>0</v>
      </c>
      <c r="BT443" s="71">
        <v>0</v>
      </c>
      <c r="BU443"/>
      <c r="BV443" s="70">
        <v>0</v>
      </c>
      <c r="BW443" s="70">
        <v>0</v>
      </c>
      <c r="BX443" s="70">
        <v>0</v>
      </c>
      <c r="BY443" s="70">
        <v>0.45700000000000002</v>
      </c>
      <c r="BZ443" s="70">
        <v>9.0210000000000008</v>
      </c>
      <c r="CA443" s="70">
        <v>0</v>
      </c>
      <c r="CB443" s="70">
        <v>0</v>
      </c>
      <c r="CC443" s="70">
        <v>0</v>
      </c>
      <c r="CD443" s="70">
        <v>0</v>
      </c>
    </row>
    <row r="444" spans="1:82">
      <c r="A444" s="70" t="s">
        <v>2262</v>
      </c>
      <c r="B444" s="70">
        <v>135</v>
      </c>
      <c r="C444" s="70">
        <v>16</v>
      </c>
      <c r="D444" s="70">
        <v>8</v>
      </c>
      <c r="E444" s="70">
        <v>2019</v>
      </c>
      <c r="F444" s="70" t="s">
        <v>158</v>
      </c>
      <c r="G444" s="1064" t="s">
        <v>2246</v>
      </c>
      <c r="H444" s="70" t="s">
        <v>2247</v>
      </c>
      <c r="I444" s="148"/>
      <c r="J444" s="71">
        <v>33.083569101611765</v>
      </c>
      <c r="K444" s="71">
        <v>1.0499579865463158</v>
      </c>
      <c r="L444" s="71">
        <v>8.0300359521285571</v>
      </c>
      <c r="M444" s="71">
        <v>10.445084403236535</v>
      </c>
      <c r="N444" s="71">
        <v>22.231986496317024</v>
      </c>
      <c r="O444" s="71">
        <v>9.0645248340246969</v>
      </c>
      <c r="P444" s="71">
        <v>14.625987800161452</v>
      </c>
      <c r="Q444" s="71">
        <v>0.61062262238762599</v>
      </c>
      <c r="R444" s="71">
        <v>0</v>
      </c>
      <c r="S444" s="71">
        <v>1.3807663412132272</v>
      </c>
      <c r="T444" s="72"/>
      <c r="U444" s="71">
        <v>1412836</v>
      </c>
      <c r="V444" s="71">
        <v>392</v>
      </c>
      <c r="W444" s="71">
        <v>158</v>
      </c>
      <c r="X444" s="71">
        <v>2600</v>
      </c>
      <c r="Y444" s="71">
        <v>4276</v>
      </c>
      <c r="Z444" s="71">
        <v>5675</v>
      </c>
      <c r="AA444" s="71">
        <v>3037</v>
      </c>
      <c r="AB444" s="71">
        <v>9895</v>
      </c>
      <c r="AC444" s="71">
        <v>0</v>
      </c>
      <c r="AD444" s="71">
        <v>1.3807663412132269</v>
      </c>
      <c r="AE444" s="72"/>
      <c r="AF444" s="71">
        <v>18656385.473976709</v>
      </c>
      <c r="AG444" s="71">
        <v>791859.84204588074</v>
      </c>
      <c r="AH444" s="71">
        <v>1337318.0575774589</v>
      </c>
      <c r="AI444" s="71">
        <v>15247266.3217806</v>
      </c>
      <c r="AJ444" s="71">
        <v>21493040.577215519</v>
      </c>
      <c r="AK444" s="71">
        <v>0</v>
      </c>
      <c r="AL444" s="71">
        <v>0</v>
      </c>
      <c r="AM444" s="71">
        <v>1347624.5104798814</v>
      </c>
      <c r="AN444" s="71">
        <v>0</v>
      </c>
      <c r="AO444" s="71">
        <v>0</v>
      </c>
      <c r="AP444" s="71">
        <v>58873494.783076048</v>
      </c>
      <c r="AQ444" s="72"/>
      <c r="AR444" s="71">
        <v>137</v>
      </c>
      <c r="AS444" s="71">
        <v>23</v>
      </c>
      <c r="AT444" s="71">
        <v>0</v>
      </c>
      <c r="AU444" s="71">
        <v>0</v>
      </c>
      <c r="AV444" s="71">
        <v>0</v>
      </c>
      <c r="AW444" s="71">
        <v>0</v>
      </c>
      <c r="AX444" s="71"/>
      <c r="AY444" s="72"/>
      <c r="AZ444" s="71">
        <v>680.7</v>
      </c>
      <c r="BA444" s="71">
        <v>3378.7</v>
      </c>
      <c r="BB444" s="71">
        <v>0</v>
      </c>
      <c r="BC444" s="71">
        <v>0</v>
      </c>
      <c r="BD444" s="71">
        <v>0</v>
      </c>
      <c r="BE444" s="71">
        <v>0</v>
      </c>
      <c r="BF444" s="71"/>
      <c r="BG444" s="72"/>
      <c r="BH444" s="71">
        <v>10.295</v>
      </c>
      <c r="BI444" s="71">
        <v>0</v>
      </c>
      <c r="BJ444" s="71">
        <v>0</v>
      </c>
      <c r="BK444" s="71">
        <v>0</v>
      </c>
      <c r="BL444" s="71">
        <v>0</v>
      </c>
      <c r="BM444" s="71">
        <v>0</v>
      </c>
      <c r="BN444" s="72"/>
      <c r="BO444" s="71">
        <v>1</v>
      </c>
      <c r="BP444" s="71">
        <v>0</v>
      </c>
      <c r="BQ444" s="71">
        <v>0</v>
      </c>
      <c r="BR444" s="71">
        <v>0</v>
      </c>
      <c r="BS444" s="71">
        <v>0</v>
      </c>
      <c r="BT444" s="71">
        <v>0</v>
      </c>
      <c r="BU444"/>
      <c r="BV444" s="70">
        <v>0</v>
      </c>
      <c r="BW444" s="70">
        <v>0</v>
      </c>
      <c r="BX444" s="70">
        <v>0</v>
      </c>
      <c r="BY444" s="70">
        <v>0</v>
      </c>
      <c r="BZ444" s="70">
        <v>10.295</v>
      </c>
      <c r="CA444" s="70">
        <v>0</v>
      </c>
      <c r="CB444" s="70">
        <v>0</v>
      </c>
      <c r="CC444" s="70">
        <v>0</v>
      </c>
      <c r="CD444" s="70">
        <v>0</v>
      </c>
    </row>
    <row r="445" spans="1:82">
      <c r="A445" s="70" t="s">
        <v>2263</v>
      </c>
      <c r="B445" s="70">
        <v>136</v>
      </c>
      <c r="C445" s="70">
        <v>17</v>
      </c>
      <c r="D445" s="70">
        <v>8</v>
      </c>
      <c r="E445" s="70">
        <v>2020</v>
      </c>
      <c r="F445" s="70" t="s">
        <v>159</v>
      </c>
      <c r="G445" s="1064" t="s">
        <v>2246</v>
      </c>
      <c r="H445" s="70" t="s">
        <v>2247</v>
      </c>
      <c r="I445" s="148"/>
      <c r="J445" s="71">
        <v>29.507737805215879</v>
      </c>
      <c r="K445" s="71">
        <v>1.1218161474328876</v>
      </c>
      <c r="L445" s="71">
        <v>7.3384539405177796</v>
      </c>
      <c r="M445" s="71">
        <v>9.5641436030049647</v>
      </c>
      <c r="N445" s="71">
        <v>19.289803008815468</v>
      </c>
      <c r="O445" s="71">
        <v>7.8816295305497164</v>
      </c>
      <c r="P445" s="71">
        <v>13.660843074705587</v>
      </c>
      <c r="Q445" s="71">
        <v>0.57132940973553303</v>
      </c>
      <c r="R445" s="71">
        <v>0</v>
      </c>
      <c r="S445" s="71">
        <v>1.5612127464591119</v>
      </c>
      <c r="T445" s="72"/>
      <c r="U445" s="71">
        <v>1485867</v>
      </c>
      <c r="V445" s="71">
        <v>374</v>
      </c>
      <c r="W445" s="71">
        <v>156</v>
      </c>
      <c r="X445" s="71">
        <v>2584</v>
      </c>
      <c r="Y445" s="71">
        <v>4240</v>
      </c>
      <c r="Z445" s="71">
        <v>5632</v>
      </c>
      <c r="AA445" s="71">
        <v>3015</v>
      </c>
      <c r="AB445" s="71">
        <v>9690</v>
      </c>
      <c r="AC445" s="71">
        <v>0</v>
      </c>
      <c r="AD445" s="71">
        <v>1.5612127464591119</v>
      </c>
      <c r="AE445" s="72"/>
      <c r="AF445" s="71">
        <v>17387149.87144731</v>
      </c>
      <c r="AG445" s="71">
        <v>864259.45204069884</v>
      </c>
      <c r="AH445" s="71">
        <v>1279608.1083823207</v>
      </c>
      <c r="AI445" s="71">
        <v>14602819.959833952</v>
      </c>
      <c r="AJ445" s="71">
        <v>20381188.029104229</v>
      </c>
      <c r="AK445" s="71"/>
      <c r="AL445" s="71"/>
      <c r="AM445" s="71">
        <v>1264652.658145431</v>
      </c>
      <c r="AN445" s="71"/>
      <c r="AO445" s="71"/>
      <c r="AP445" s="71">
        <v>55779678.078953937</v>
      </c>
      <c r="AQ445" s="72"/>
      <c r="AR445" s="71">
        <v>141</v>
      </c>
      <c r="AS445" s="71">
        <v>23</v>
      </c>
      <c r="AT445" s="71">
        <v>0</v>
      </c>
      <c r="AU445" s="71">
        <v>0</v>
      </c>
      <c r="AV445" s="71">
        <v>0</v>
      </c>
      <c r="AW445" s="71">
        <v>0</v>
      </c>
      <c r="AX445" s="71"/>
      <c r="AY445" s="72"/>
      <c r="AZ445" s="71">
        <v>703.10000000000014</v>
      </c>
      <c r="BA445" s="71">
        <v>3378.7</v>
      </c>
      <c r="BB445" s="71">
        <v>0</v>
      </c>
      <c r="BC445" s="71">
        <v>0</v>
      </c>
      <c r="BD445" s="71">
        <v>0</v>
      </c>
      <c r="BE445" s="71">
        <v>0</v>
      </c>
      <c r="BF445" s="71"/>
      <c r="BG445" s="72"/>
      <c r="BH445" s="71">
        <v>11.095000000000001</v>
      </c>
      <c r="BI445" s="71">
        <v>0</v>
      </c>
      <c r="BJ445" s="71">
        <v>0</v>
      </c>
      <c r="BK445" s="71">
        <v>0</v>
      </c>
      <c r="BL445" s="71">
        <v>0</v>
      </c>
      <c r="BM445" s="71">
        <v>0</v>
      </c>
      <c r="BN445" s="72"/>
      <c r="BO445" s="71">
        <v>1</v>
      </c>
      <c r="BP445" s="71">
        <v>0</v>
      </c>
      <c r="BQ445" s="71">
        <v>0</v>
      </c>
      <c r="BR445" s="71">
        <v>0</v>
      </c>
      <c r="BS445" s="71">
        <v>0</v>
      </c>
      <c r="BT445" s="71">
        <v>0</v>
      </c>
      <c r="BU445"/>
      <c r="BV445" s="70">
        <v>0</v>
      </c>
      <c r="BW445" s="70">
        <v>0</v>
      </c>
      <c r="BX445" s="70">
        <v>0</v>
      </c>
      <c r="BY445" s="70">
        <v>0</v>
      </c>
      <c r="BZ445" s="70">
        <v>11.095000000000001</v>
      </c>
      <c r="CA445" s="70">
        <v>0</v>
      </c>
      <c r="CB445" s="70">
        <v>0</v>
      </c>
      <c r="CC445" s="70">
        <v>0</v>
      </c>
      <c r="CD445" s="70">
        <v>0</v>
      </c>
    </row>
    <row r="446" spans="1:82">
      <c r="A446" s="70" t="s">
        <v>2264</v>
      </c>
      <c r="B446" s="70">
        <v>136</v>
      </c>
      <c r="C446" s="70">
        <v>18</v>
      </c>
      <c r="D446" s="70">
        <v>8</v>
      </c>
      <c r="E446" s="70">
        <v>2021</v>
      </c>
      <c r="F446" s="70" t="s">
        <v>160</v>
      </c>
      <c r="G446" s="70" t="s">
        <v>2246</v>
      </c>
      <c r="H446" s="70" t="s">
        <v>2247</v>
      </c>
      <c r="I446" s="148"/>
      <c r="J446" s="71">
        <v>40.241112012325779</v>
      </c>
      <c r="K446" s="71">
        <v>1.3296690323483364</v>
      </c>
      <c r="L446" s="71">
        <v>5.8535310333600119</v>
      </c>
      <c r="M446" s="71">
        <v>10.886316125301787</v>
      </c>
      <c r="N446" s="71">
        <v>19.298332594778042</v>
      </c>
      <c r="O446" s="71">
        <v>7.5499986315606824</v>
      </c>
      <c r="P446" s="71">
        <v>13.749318698917094</v>
      </c>
      <c r="Q446" s="71">
        <v>0.55210848755015496</v>
      </c>
      <c r="R446" s="71">
        <v>0</v>
      </c>
      <c r="S446" s="71">
        <v>1.256865254943458</v>
      </c>
      <c r="T446" s="72"/>
      <c r="U446" s="71">
        <v>1870363</v>
      </c>
      <c r="V446" s="71">
        <v>374</v>
      </c>
      <c r="W446" s="71">
        <v>156</v>
      </c>
      <c r="X446" s="71">
        <v>2584</v>
      </c>
      <c r="Y446" s="71">
        <v>4193</v>
      </c>
      <c r="Z446" s="71">
        <v>5555</v>
      </c>
      <c r="AA446" s="71">
        <v>2959</v>
      </c>
      <c r="AB446" s="71">
        <v>9456</v>
      </c>
      <c r="AC446" s="71">
        <v>0</v>
      </c>
      <c r="AD446" s="71">
        <v>1.256865254943458</v>
      </c>
      <c r="AE446" s="72"/>
      <c r="AF446" s="71">
        <v>23729766.097880375</v>
      </c>
      <c r="AG446" s="71">
        <v>956924.86023848946</v>
      </c>
      <c r="AH446" s="71">
        <v>982029.69756227988</v>
      </c>
      <c r="AI446" s="71">
        <v>16394073.373411069</v>
      </c>
      <c r="AJ446" s="71">
        <v>20877164.265859101</v>
      </c>
      <c r="AK446" s="71">
        <v>0</v>
      </c>
      <c r="AL446" s="71">
        <v>0</v>
      </c>
      <c r="AM446" s="71">
        <v>1241231.3231105844</v>
      </c>
      <c r="AN446" s="71">
        <v>0</v>
      </c>
      <c r="AO446" s="71">
        <v>0</v>
      </c>
      <c r="AP446" s="71">
        <v>64181189.618061908</v>
      </c>
      <c r="AQ446" s="72"/>
      <c r="AR446" s="71">
        <v>147</v>
      </c>
      <c r="AS446" s="71">
        <v>25</v>
      </c>
      <c r="AT446" s="71">
        <v>0</v>
      </c>
      <c r="AU446" s="71">
        <v>0</v>
      </c>
      <c r="AV446" s="71">
        <v>0</v>
      </c>
      <c r="AW446" s="71">
        <v>0</v>
      </c>
      <c r="AX446" s="71"/>
      <c r="AY446" s="72"/>
      <c r="AZ446" s="71">
        <v>746.7</v>
      </c>
      <c r="BA446" s="71">
        <v>3477.7</v>
      </c>
      <c r="BB446" s="71">
        <v>0</v>
      </c>
      <c r="BC446" s="71">
        <v>0</v>
      </c>
      <c r="BD446" s="71">
        <v>0</v>
      </c>
      <c r="BE446" s="71">
        <v>0</v>
      </c>
      <c r="BF446" s="71"/>
      <c r="BG446" s="72"/>
      <c r="BH446" s="71">
        <v>9.56</v>
      </c>
      <c r="BI446" s="71">
        <v>0</v>
      </c>
      <c r="BJ446" s="71">
        <v>0</v>
      </c>
      <c r="BK446" s="71">
        <v>0</v>
      </c>
      <c r="BL446" s="71">
        <v>0</v>
      </c>
      <c r="BM446" s="71">
        <v>0</v>
      </c>
      <c r="BN446" s="72"/>
      <c r="BO446" s="71">
        <v>1</v>
      </c>
      <c r="BP446" s="71">
        <v>0</v>
      </c>
      <c r="BQ446" s="71">
        <v>0</v>
      </c>
      <c r="BR446" s="71">
        <v>0</v>
      </c>
      <c r="BS446" s="71">
        <v>0</v>
      </c>
      <c r="BT446" s="71">
        <v>0</v>
      </c>
      <c r="BU446"/>
      <c r="BV446" s="70">
        <v>0</v>
      </c>
      <c r="BW446" s="70">
        <v>0</v>
      </c>
      <c r="BX446" s="70">
        <v>0</v>
      </c>
      <c r="BY446" s="70">
        <v>0</v>
      </c>
      <c r="BZ446" s="70">
        <v>9.56</v>
      </c>
      <c r="CA446" s="70">
        <v>0</v>
      </c>
      <c r="CB446" s="70">
        <v>0</v>
      </c>
      <c r="CC446" s="70">
        <v>0</v>
      </c>
      <c r="CD446" s="70">
        <v>0</v>
      </c>
    </row>
    <row r="447" spans="1:82">
      <c r="A447" s="70" t="s">
        <v>2265</v>
      </c>
      <c r="B447" s="70">
        <v>136</v>
      </c>
      <c r="C447" s="70">
        <v>19</v>
      </c>
      <c r="D447" s="70">
        <v>8</v>
      </c>
      <c r="E447" s="70">
        <v>2022</v>
      </c>
      <c r="F447" s="70" t="s">
        <v>161</v>
      </c>
      <c r="G447" s="70" t="s">
        <v>2246</v>
      </c>
      <c r="H447" s="70" t="s">
        <v>2247</v>
      </c>
      <c r="I447" s="148"/>
      <c r="J447" s="71">
        <v>34.537737938670574</v>
      </c>
      <c r="K447" s="71">
        <v>1.2162857596105294</v>
      </c>
      <c r="L447" s="71">
        <v>5.9124893532628064</v>
      </c>
      <c r="M447" s="71">
        <v>10.384448467267399</v>
      </c>
      <c r="N447" s="71">
        <v>20.205417351497676</v>
      </c>
      <c r="O447" s="71">
        <v>7.8506208010677003</v>
      </c>
      <c r="P447" s="71">
        <v>13.478789810664601</v>
      </c>
      <c r="Q447" s="71">
        <v>0.53995419547497681</v>
      </c>
      <c r="R447" s="71">
        <v>0</v>
      </c>
      <c r="S447" s="71">
        <v>1.272453007109664</v>
      </c>
      <c r="T447" s="72"/>
      <c r="U447" s="71">
        <v>2041267</v>
      </c>
      <c r="V447" s="71">
        <v>374</v>
      </c>
      <c r="W447" s="71">
        <v>156</v>
      </c>
      <c r="X447" s="71">
        <v>2584</v>
      </c>
      <c r="Y447" s="71">
        <v>4147</v>
      </c>
      <c r="Z447" s="71">
        <v>5488</v>
      </c>
      <c r="AA447" s="71">
        <v>2945</v>
      </c>
      <c r="AB447" s="71">
        <v>9172</v>
      </c>
      <c r="AC447" s="71">
        <v>0</v>
      </c>
      <c r="AD447" s="71">
        <v>1.272453007109664</v>
      </c>
      <c r="AE447" s="72"/>
      <c r="AF447" s="71">
        <v>20257017.793370634</v>
      </c>
      <c r="AG447" s="71">
        <v>1002974.3371524968</v>
      </c>
      <c r="AH447" s="71">
        <v>1202892.4172116057</v>
      </c>
      <c r="AI447" s="71">
        <v>15352162.061616737</v>
      </c>
      <c r="AJ447" s="71">
        <v>23758758.898216739</v>
      </c>
      <c r="AK447" s="71">
        <v>0</v>
      </c>
      <c r="AL447" s="71">
        <v>0</v>
      </c>
      <c r="AM447" s="71">
        <v>1184355.544302064</v>
      </c>
      <c r="AN447" s="71">
        <v>0</v>
      </c>
      <c r="AO447" s="71">
        <v>0</v>
      </c>
      <c r="AP447" s="71">
        <v>62758161.051870272</v>
      </c>
      <c r="AQ447" s="72"/>
      <c r="AR447" s="71">
        <v>158</v>
      </c>
      <c r="AS447" s="71">
        <v>27</v>
      </c>
      <c r="AT447" s="71">
        <v>0</v>
      </c>
      <c r="AU447" s="71">
        <v>0</v>
      </c>
      <c r="AV447" s="71">
        <v>0</v>
      </c>
      <c r="AW447" s="71">
        <v>0</v>
      </c>
      <c r="AX447" s="71"/>
      <c r="AY447" s="72"/>
      <c r="AZ447" s="71">
        <v>827.3</v>
      </c>
      <c r="BA447" s="71">
        <v>3576.7000000000003</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2266</v>
      </c>
      <c r="B448" s="70">
        <v>136</v>
      </c>
      <c r="C448" s="70">
        <v>20</v>
      </c>
      <c r="D448" s="70">
        <v>8</v>
      </c>
      <c r="E448" s="70">
        <v>2023</v>
      </c>
      <c r="F448" s="70" t="s">
        <v>1539</v>
      </c>
      <c r="G448" s="70" t="s">
        <v>2246</v>
      </c>
      <c r="H448" s="70" t="s">
        <v>2247</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164</v>
      </c>
      <c r="AS448" s="71">
        <v>27</v>
      </c>
      <c r="AT448" s="71">
        <v>0</v>
      </c>
      <c r="AU448" s="71">
        <v>0</v>
      </c>
      <c r="AV448" s="71">
        <v>0</v>
      </c>
      <c r="AW448" s="71">
        <v>0</v>
      </c>
      <c r="AX448" s="71"/>
      <c r="AY448" s="72"/>
      <c r="AZ448" s="71">
        <v>866.8</v>
      </c>
      <c r="BA448" s="71">
        <v>3576.7000000000003</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2267</v>
      </c>
      <c r="B449" s="70">
        <v>136</v>
      </c>
      <c r="C449" s="70">
        <v>21</v>
      </c>
      <c r="D449" s="70">
        <v>8</v>
      </c>
      <c r="E449" s="70">
        <v>2024</v>
      </c>
      <c r="F449" s="70" t="s">
        <v>1554</v>
      </c>
      <c r="G449" s="70" t="s">
        <v>2246</v>
      </c>
      <c r="H449" s="70" t="s">
        <v>2247</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2268</v>
      </c>
      <c r="B450" s="70">
        <v>477</v>
      </c>
      <c r="C450" s="70">
        <v>1</v>
      </c>
      <c r="D450" s="70">
        <v>29</v>
      </c>
      <c r="E450" s="70">
        <v>1990</v>
      </c>
      <c r="F450" s="70" t="s">
        <v>787</v>
      </c>
      <c r="G450" s="70" t="s">
        <v>2269</v>
      </c>
      <c r="H450" s="70" t="s">
        <v>2270</v>
      </c>
      <c r="I450" s="148"/>
      <c r="J450" s="71">
        <v>29.757990199102039</v>
      </c>
      <c r="K450" s="71">
        <v>1.6529075410558589</v>
      </c>
      <c r="L450" s="71">
        <v>5.2689697596946861</v>
      </c>
      <c r="M450" s="71">
        <v>4.2337387701055667</v>
      </c>
      <c r="N450" s="71">
        <v>11.354368346962771</v>
      </c>
      <c r="O450" s="71">
        <v>8.8181300341918405</v>
      </c>
      <c r="P450" s="71">
        <v>13.895575990916679</v>
      </c>
      <c r="Q450" s="71">
        <v>0.66522514968159996</v>
      </c>
      <c r="R450" s="71">
        <v>0</v>
      </c>
      <c r="S450" s="71">
        <v>0.59969199034563103</v>
      </c>
      <c r="T450" s="72"/>
      <c r="U450" s="71">
        <v>4430285</v>
      </c>
      <c r="V450" s="71">
        <v>482</v>
      </c>
      <c r="W450" s="71">
        <v>75</v>
      </c>
      <c r="X450" s="71">
        <v>1457</v>
      </c>
      <c r="Y450" s="71">
        <v>2822</v>
      </c>
      <c r="Z450" s="71">
        <v>3627</v>
      </c>
      <c r="AA450" s="71">
        <v>3374</v>
      </c>
      <c r="AB450" s="71">
        <v>10801</v>
      </c>
      <c r="AC450" s="71">
        <v>0</v>
      </c>
      <c r="AD450" s="71">
        <v>0.59969199034563103</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2271</v>
      </c>
      <c r="B451" s="70">
        <v>478</v>
      </c>
      <c r="C451" s="70">
        <v>2</v>
      </c>
      <c r="D451" s="70">
        <v>29</v>
      </c>
      <c r="E451" s="70">
        <v>2005</v>
      </c>
      <c r="F451" s="70" t="s">
        <v>789</v>
      </c>
      <c r="G451" s="70" t="s">
        <v>2269</v>
      </c>
      <c r="H451" s="70" t="s">
        <v>2270</v>
      </c>
      <c r="I451" s="148"/>
      <c r="J451" s="71">
        <v>22.832288940353319</v>
      </c>
      <c r="K451" s="71">
        <v>1.0178555775804641</v>
      </c>
      <c r="L451" s="71">
        <v>8.3010153378885096</v>
      </c>
      <c r="M451" s="71">
        <v>8.0805979671121531</v>
      </c>
      <c r="N451" s="71">
        <v>16.6916647859492</v>
      </c>
      <c r="O451" s="71">
        <v>13.013533088916009</v>
      </c>
      <c r="P451" s="71">
        <v>15.015589234990181</v>
      </c>
      <c r="Q451" s="71">
        <v>0.60263454798413796</v>
      </c>
      <c r="R451" s="71">
        <v>0</v>
      </c>
      <c r="S451" s="71">
        <v>0.31460599813796197</v>
      </c>
      <c r="T451" s="72"/>
      <c r="U451" s="71">
        <v>4114076</v>
      </c>
      <c r="V451" s="71">
        <v>391</v>
      </c>
      <c r="W451" s="71">
        <v>111</v>
      </c>
      <c r="X451" s="71">
        <v>1483</v>
      </c>
      <c r="Y451" s="71">
        <v>3119</v>
      </c>
      <c r="Z451" s="71">
        <v>6194</v>
      </c>
      <c r="AA451" s="71">
        <v>2986</v>
      </c>
      <c r="AB451" s="71">
        <v>10229</v>
      </c>
      <c r="AC451" s="71">
        <v>0</v>
      </c>
      <c r="AD451" s="71">
        <v>0.31460599813796197</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2272</v>
      </c>
      <c r="B452" s="70">
        <v>479</v>
      </c>
      <c r="C452" s="70">
        <v>3</v>
      </c>
      <c r="D452" s="70">
        <v>29</v>
      </c>
      <c r="E452" s="70">
        <v>2006</v>
      </c>
      <c r="F452" s="70" t="s">
        <v>790</v>
      </c>
      <c r="G452" s="70" t="s">
        <v>2269</v>
      </c>
      <c r="H452" s="70" t="s">
        <v>2270</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2273</v>
      </c>
      <c r="B453" s="70">
        <v>480</v>
      </c>
      <c r="C453" s="70">
        <v>4</v>
      </c>
      <c r="D453" s="70">
        <v>29</v>
      </c>
      <c r="E453" s="70">
        <v>2007</v>
      </c>
      <c r="F453" s="70" t="s">
        <v>791</v>
      </c>
      <c r="G453" s="70" t="s">
        <v>2269</v>
      </c>
      <c r="H453" s="70" t="s">
        <v>2270</v>
      </c>
      <c r="I453" s="148"/>
      <c r="J453" s="71">
        <v>27.880487255846479</v>
      </c>
      <c r="K453" s="71">
        <v>1.0623256784369071</v>
      </c>
      <c r="L453" s="71">
        <v>7.553017746301804</v>
      </c>
      <c r="M453" s="71">
        <v>7.5651843516506441</v>
      </c>
      <c r="N453" s="71">
        <v>14.72311173833716</v>
      </c>
      <c r="O453" s="71">
        <v>12.70434677216385</v>
      </c>
      <c r="P453" s="71">
        <v>14.630126540760999</v>
      </c>
      <c r="Q453" s="71">
        <v>0.622720496247682</v>
      </c>
      <c r="R453" s="71">
        <v>0</v>
      </c>
      <c r="S453" s="71">
        <v>0.36225831553229371</v>
      </c>
      <c r="T453" s="72"/>
      <c r="U453" s="71">
        <v>5139375</v>
      </c>
      <c r="V453" s="71">
        <v>397</v>
      </c>
      <c r="W453" s="71">
        <v>123</v>
      </c>
      <c r="X453" s="71">
        <v>1620</v>
      </c>
      <c r="Y453" s="71">
        <v>3134</v>
      </c>
      <c r="Z453" s="71">
        <v>6286</v>
      </c>
      <c r="AA453" s="71">
        <v>2865</v>
      </c>
      <c r="AB453" s="71">
        <v>10011</v>
      </c>
      <c r="AC453" s="71">
        <v>0</v>
      </c>
      <c r="AD453" s="71">
        <v>0.36225831553229371</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2274</v>
      </c>
      <c r="B454" s="70">
        <v>481</v>
      </c>
      <c r="C454" s="70">
        <v>5</v>
      </c>
      <c r="D454" s="70">
        <v>29</v>
      </c>
      <c r="E454" s="70">
        <v>2008</v>
      </c>
      <c r="F454" s="70" t="s">
        <v>792</v>
      </c>
      <c r="G454" s="70" t="s">
        <v>2269</v>
      </c>
      <c r="H454" s="70" t="s">
        <v>2270</v>
      </c>
      <c r="I454" s="148"/>
      <c r="J454" s="71">
        <v>25.787929037291249</v>
      </c>
      <c r="K454" s="71">
        <v>0.78748678007464068</v>
      </c>
      <c r="L454" s="71">
        <v>6.8620918281832521</v>
      </c>
      <c r="M454" s="71">
        <v>8.1840460635904115</v>
      </c>
      <c r="N454" s="71">
        <v>13.55610663365467</v>
      </c>
      <c r="O454" s="71">
        <v>12.2579459185676</v>
      </c>
      <c r="P454" s="71">
        <v>14.34821789260257</v>
      </c>
      <c r="Q454" s="71">
        <v>0.61270500909696601</v>
      </c>
      <c r="R454" s="71">
        <v>0</v>
      </c>
      <c r="S454" s="71">
        <v>0.27404905408627528</v>
      </c>
      <c r="T454" s="72"/>
      <c r="U454" s="71">
        <v>5516205</v>
      </c>
      <c r="V454" s="71">
        <v>397</v>
      </c>
      <c r="W454" s="71">
        <v>123</v>
      </c>
      <c r="X454" s="71">
        <v>1620</v>
      </c>
      <c r="Y454" s="71">
        <v>3175</v>
      </c>
      <c r="Z454" s="71">
        <v>6278</v>
      </c>
      <c r="AA454" s="71">
        <v>2813</v>
      </c>
      <c r="AB454" s="71">
        <v>10012</v>
      </c>
      <c r="AC454" s="71">
        <v>0</v>
      </c>
      <c r="AD454" s="71">
        <v>0.27404905408627528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2275</v>
      </c>
      <c r="B455" s="70">
        <v>482</v>
      </c>
      <c r="C455" s="70">
        <v>6</v>
      </c>
      <c r="D455" s="70">
        <v>29</v>
      </c>
      <c r="E455" s="70">
        <v>2009</v>
      </c>
      <c r="F455" s="70" t="s">
        <v>176</v>
      </c>
      <c r="G455" s="70" t="s">
        <v>2269</v>
      </c>
      <c r="H455" s="70" t="s">
        <v>2270</v>
      </c>
      <c r="I455" s="148"/>
      <c r="J455" s="71">
        <v>21.089721834683779</v>
      </c>
      <c r="K455" s="71">
        <v>0.83220993974875512</v>
      </c>
      <c r="L455" s="71">
        <v>10.17231526344526</v>
      </c>
      <c r="M455" s="71">
        <v>8.4129525325534065</v>
      </c>
      <c r="N455" s="71">
        <v>13.78603040874243</v>
      </c>
      <c r="O455" s="71">
        <v>12.379223835308981</v>
      </c>
      <c r="P455" s="71">
        <v>13.812310121893541</v>
      </c>
      <c r="Q455" s="71">
        <v>0.57976722885633203</v>
      </c>
      <c r="R455" s="71">
        <v>0</v>
      </c>
      <c r="S455" s="71">
        <v>0.32926790984938298</v>
      </c>
      <c r="T455" s="72"/>
      <c r="U455" s="71">
        <v>3351203</v>
      </c>
      <c r="V455" s="71">
        <v>402</v>
      </c>
      <c r="W455" s="71">
        <v>254</v>
      </c>
      <c r="X455" s="71">
        <v>1698</v>
      </c>
      <c r="Y455" s="71">
        <v>3204</v>
      </c>
      <c r="Z455" s="71">
        <v>6258</v>
      </c>
      <c r="AA455" s="71">
        <v>2780</v>
      </c>
      <c r="AB455" s="71">
        <v>9945</v>
      </c>
      <c r="AC455" s="71">
        <v>0</v>
      </c>
      <c r="AD455" s="71">
        <v>0.32926790984938298</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13.585000000000001</v>
      </c>
      <c r="BK455" s="71">
        <v>0</v>
      </c>
      <c r="BL455" s="71">
        <v>0</v>
      </c>
      <c r="BM455" s="71">
        <v>0</v>
      </c>
      <c r="BN455" s="72"/>
      <c r="BO455" s="71">
        <v>0</v>
      </c>
      <c r="BP455" s="71">
        <v>0</v>
      </c>
      <c r="BQ455" s="71">
        <v>3</v>
      </c>
      <c r="BR455" s="71">
        <v>0</v>
      </c>
      <c r="BS455" s="71">
        <v>0</v>
      </c>
      <c r="BT455" s="71">
        <v>0</v>
      </c>
      <c r="BU455"/>
      <c r="BV455" s="70">
        <v>13.585000000000001</v>
      </c>
      <c r="BW455" s="70">
        <v>0</v>
      </c>
      <c r="BX455" s="70">
        <v>0</v>
      </c>
      <c r="BY455" s="70">
        <v>0</v>
      </c>
      <c r="BZ455" s="70">
        <v>0</v>
      </c>
      <c r="CA455" s="70">
        <v>0</v>
      </c>
      <c r="CB455" s="70">
        <v>0</v>
      </c>
      <c r="CC455" s="70">
        <v>0</v>
      </c>
      <c r="CD455" s="70">
        <v>0</v>
      </c>
    </row>
    <row r="456" spans="1:82">
      <c r="A456" s="70" t="s">
        <v>2276</v>
      </c>
      <c r="B456" s="70">
        <v>483</v>
      </c>
      <c r="C456" s="70">
        <v>7</v>
      </c>
      <c r="D456" s="70">
        <v>29</v>
      </c>
      <c r="E456" s="70">
        <v>2010</v>
      </c>
      <c r="F456" s="70" t="s">
        <v>177</v>
      </c>
      <c r="G456" s="70" t="s">
        <v>2269</v>
      </c>
      <c r="H456" s="70" t="s">
        <v>2270</v>
      </c>
      <c r="I456" s="148"/>
      <c r="J456" s="71">
        <v>25.41016766360833</v>
      </c>
      <c r="K456" s="71">
        <v>0.89153712035847799</v>
      </c>
      <c r="L456" s="71">
        <v>10.358918505599741</v>
      </c>
      <c r="M456" s="71">
        <v>8.6922399202005405</v>
      </c>
      <c r="N456" s="71">
        <v>14.7635816234588</v>
      </c>
      <c r="O456" s="71">
        <v>12.333780094464061</v>
      </c>
      <c r="P456" s="71">
        <v>13.957165302526411</v>
      </c>
      <c r="Q456" s="71">
        <v>0.60041975743805198</v>
      </c>
      <c r="R456" s="71">
        <v>0</v>
      </c>
      <c r="S456" s="71">
        <v>0.29579578987649452</v>
      </c>
      <c r="T456" s="72"/>
      <c r="U456" s="71">
        <v>4715058</v>
      </c>
      <c r="V456" s="71">
        <v>402</v>
      </c>
      <c r="W456" s="71">
        <v>254</v>
      </c>
      <c r="X456" s="71">
        <v>1698</v>
      </c>
      <c r="Y456" s="71">
        <v>3224</v>
      </c>
      <c r="Z456" s="71">
        <v>6264</v>
      </c>
      <c r="AA456" s="71">
        <v>2739</v>
      </c>
      <c r="AB456" s="71">
        <v>9869</v>
      </c>
      <c r="AC456" s="71">
        <v>0</v>
      </c>
      <c r="AD456" s="71">
        <v>0.29579578987649452</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20.472999999999999</v>
      </c>
      <c r="BK456" s="71">
        <v>0</v>
      </c>
      <c r="BL456" s="71">
        <v>0</v>
      </c>
      <c r="BM456" s="71">
        <v>0</v>
      </c>
      <c r="BN456" s="72"/>
      <c r="BO456" s="71">
        <v>0</v>
      </c>
      <c r="BP456" s="71">
        <v>0</v>
      </c>
      <c r="BQ456" s="71">
        <v>3</v>
      </c>
      <c r="BR456" s="71">
        <v>0</v>
      </c>
      <c r="BS456" s="71">
        <v>0</v>
      </c>
      <c r="BT456" s="71">
        <v>0</v>
      </c>
      <c r="BU456"/>
      <c r="BV456" s="70">
        <v>20.472999999999999</v>
      </c>
      <c r="BW456" s="70">
        <v>0</v>
      </c>
      <c r="BX456" s="70">
        <v>0</v>
      </c>
      <c r="BY456" s="70">
        <v>0</v>
      </c>
      <c r="BZ456" s="70">
        <v>0</v>
      </c>
      <c r="CA456" s="70">
        <v>0</v>
      </c>
      <c r="CB456" s="70">
        <v>0</v>
      </c>
      <c r="CC456" s="70">
        <v>0</v>
      </c>
      <c r="CD456" s="70">
        <v>0</v>
      </c>
    </row>
    <row r="457" spans="1:82">
      <c r="A457" s="70" t="s">
        <v>2277</v>
      </c>
      <c r="B457" s="70">
        <v>484</v>
      </c>
      <c r="C457" s="70">
        <v>8</v>
      </c>
      <c r="D457" s="70">
        <v>29</v>
      </c>
      <c r="E457" s="70">
        <v>2011</v>
      </c>
      <c r="F457" s="70" t="s">
        <v>178</v>
      </c>
      <c r="G457" s="70" t="s">
        <v>2269</v>
      </c>
      <c r="H457" s="70" t="s">
        <v>2270</v>
      </c>
      <c r="I457" s="148"/>
      <c r="J457" s="71">
        <v>16.239924895504959</v>
      </c>
      <c r="K457" s="71">
        <v>1.1189950336107839</v>
      </c>
      <c r="L457" s="71">
        <v>9.2428631082072581</v>
      </c>
      <c r="M457" s="71">
        <v>9.5659147100613602</v>
      </c>
      <c r="N457" s="71">
        <v>14.03167209555939</v>
      </c>
      <c r="O457" s="71">
        <v>12.061890569054862</v>
      </c>
      <c r="P457" s="71">
        <v>13.2222790764522</v>
      </c>
      <c r="Q457" s="71">
        <v>0.691875455142139</v>
      </c>
      <c r="R457" s="71">
        <v>0</v>
      </c>
      <c r="S457" s="71">
        <v>0.28538013295500569</v>
      </c>
      <c r="T457" s="72"/>
      <c r="U457" s="71">
        <v>2857508</v>
      </c>
      <c r="V457" s="71">
        <v>402</v>
      </c>
      <c r="W457" s="71">
        <v>254</v>
      </c>
      <c r="X457" s="71">
        <v>1698</v>
      </c>
      <c r="Y457" s="71">
        <v>3263</v>
      </c>
      <c r="Z457" s="71">
        <v>6259</v>
      </c>
      <c r="AA457" s="71">
        <v>2672</v>
      </c>
      <c r="AB457" s="71">
        <v>9859</v>
      </c>
      <c r="AC457" s="71">
        <v>0</v>
      </c>
      <c r="AD457" s="71">
        <v>0.28538013295500569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19.122</v>
      </c>
      <c r="BK457" s="71">
        <v>0</v>
      </c>
      <c r="BL457" s="71">
        <v>0</v>
      </c>
      <c r="BM457" s="71">
        <v>0</v>
      </c>
      <c r="BN457" s="72"/>
      <c r="BO457" s="71">
        <v>0</v>
      </c>
      <c r="BP457" s="71">
        <v>0</v>
      </c>
      <c r="BQ457" s="71">
        <v>3</v>
      </c>
      <c r="BR457" s="71">
        <v>0</v>
      </c>
      <c r="BS457" s="71">
        <v>0</v>
      </c>
      <c r="BT457" s="71">
        <v>0</v>
      </c>
      <c r="BU457"/>
      <c r="BV457" s="70">
        <v>19.122</v>
      </c>
      <c r="BW457" s="70">
        <v>0</v>
      </c>
      <c r="BX457" s="70">
        <v>0</v>
      </c>
      <c r="BY457" s="70">
        <v>0</v>
      </c>
      <c r="BZ457" s="70">
        <v>0</v>
      </c>
      <c r="CA457" s="70">
        <v>0</v>
      </c>
      <c r="CB457" s="70">
        <v>0</v>
      </c>
      <c r="CC457" s="70">
        <v>0</v>
      </c>
      <c r="CD457" s="70">
        <v>0</v>
      </c>
    </row>
    <row r="458" spans="1:82">
      <c r="A458" s="70" t="s">
        <v>2278</v>
      </c>
      <c r="B458" s="70">
        <v>485</v>
      </c>
      <c r="C458" s="70">
        <v>9</v>
      </c>
      <c r="D458" s="70">
        <v>29</v>
      </c>
      <c r="E458" s="70">
        <v>2012</v>
      </c>
      <c r="F458" s="70" t="s">
        <v>179</v>
      </c>
      <c r="G458" s="70" t="s">
        <v>2269</v>
      </c>
      <c r="H458" s="70" t="s">
        <v>2270</v>
      </c>
      <c r="I458" s="148"/>
      <c r="J458" s="71">
        <v>22.75396596860681</v>
      </c>
      <c r="K458" s="71">
        <v>1.0100345905353449</v>
      </c>
      <c r="L458" s="71">
        <v>9.397798998011746</v>
      </c>
      <c r="M458" s="71">
        <v>8.6122777285389791</v>
      </c>
      <c r="N458" s="71">
        <v>13.99508799470691</v>
      </c>
      <c r="O458" s="71">
        <v>12.100811084023206</v>
      </c>
      <c r="P458" s="71">
        <v>13.04867668954949</v>
      </c>
      <c r="Q458" s="71">
        <v>0.75780841607706095</v>
      </c>
      <c r="R458" s="71">
        <v>0</v>
      </c>
      <c r="S458" s="71">
        <v>0.23843242110236049</v>
      </c>
      <c r="T458" s="72"/>
      <c r="U458" s="71">
        <v>4108115</v>
      </c>
      <c r="V458" s="71">
        <v>402</v>
      </c>
      <c r="W458" s="71">
        <v>254</v>
      </c>
      <c r="X458" s="71">
        <v>1698</v>
      </c>
      <c r="Y458" s="71">
        <v>3360</v>
      </c>
      <c r="Z458" s="71">
        <v>6329</v>
      </c>
      <c r="AA458" s="71">
        <v>2622</v>
      </c>
      <c r="AB458" s="71">
        <v>9939</v>
      </c>
      <c r="AC458" s="71">
        <v>0</v>
      </c>
      <c r="AD458" s="71">
        <v>0.23843242110236049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15.201000000000001</v>
      </c>
      <c r="BK458" s="71">
        <v>0</v>
      </c>
      <c r="BL458" s="71">
        <v>0</v>
      </c>
      <c r="BM458" s="71">
        <v>0</v>
      </c>
      <c r="BN458" s="72"/>
      <c r="BO458" s="71">
        <v>0</v>
      </c>
      <c r="BP458" s="71">
        <v>0</v>
      </c>
      <c r="BQ458" s="71">
        <v>2</v>
      </c>
      <c r="BR458" s="71">
        <v>0</v>
      </c>
      <c r="BS458" s="71">
        <v>0</v>
      </c>
      <c r="BT458" s="71">
        <v>0</v>
      </c>
      <c r="BU458"/>
      <c r="BV458" s="70">
        <v>15.201000000000001</v>
      </c>
      <c r="BW458" s="70">
        <v>0</v>
      </c>
      <c r="BX458" s="70">
        <v>0</v>
      </c>
      <c r="BY458" s="70">
        <v>0</v>
      </c>
      <c r="BZ458" s="70">
        <v>0</v>
      </c>
      <c r="CA458" s="70">
        <v>0</v>
      </c>
      <c r="CB458" s="70">
        <v>0</v>
      </c>
      <c r="CC458" s="70">
        <v>0</v>
      </c>
      <c r="CD458" s="70">
        <v>0</v>
      </c>
    </row>
    <row r="459" spans="1:82">
      <c r="A459" s="70" t="s">
        <v>2279</v>
      </c>
      <c r="B459" s="70">
        <v>486</v>
      </c>
      <c r="C459" s="70">
        <v>10</v>
      </c>
      <c r="D459" s="70">
        <v>29</v>
      </c>
      <c r="E459" s="70">
        <v>2013</v>
      </c>
      <c r="F459" s="70" t="s">
        <v>180</v>
      </c>
      <c r="G459" s="70" t="s">
        <v>2269</v>
      </c>
      <c r="H459" s="70" t="s">
        <v>2270</v>
      </c>
      <c r="I459" s="148"/>
      <c r="J459" s="71">
        <v>23.162417595906341</v>
      </c>
      <c r="K459" s="71">
        <v>0.8308394473491959</v>
      </c>
      <c r="L459" s="71">
        <v>9.553204009307052</v>
      </c>
      <c r="M459" s="71">
        <v>8.302396584941123</v>
      </c>
      <c r="N459" s="71">
        <v>15.152286537730919</v>
      </c>
      <c r="O459" s="71">
        <v>11.671475420538192</v>
      </c>
      <c r="P459" s="71">
        <v>13.042895194825821</v>
      </c>
      <c r="Q459" s="71">
        <v>0.762641897954496</v>
      </c>
      <c r="R459" s="71">
        <v>0</v>
      </c>
      <c r="S459" s="71">
        <v>0.24434361750298339</v>
      </c>
      <c r="T459" s="72"/>
      <c r="U459" s="71">
        <v>4152751</v>
      </c>
      <c r="V459" s="71">
        <v>402</v>
      </c>
      <c r="W459" s="71">
        <v>254</v>
      </c>
      <c r="X459" s="71">
        <v>1698</v>
      </c>
      <c r="Y459" s="71">
        <v>3399</v>
      </c>
      <c r="Z459" s="71">
        <v>6377</v>
      </c>
      <c r="AA459" s="71">
        <v>2611</v>
      </c>
      <c r="AB459" s="71">
        <v>9859</v>
      </c>
      <c r="AC459" s="71">
        <v>0</v>
      </c>
      <c r="AD459" s="71">
        <v>0.24434361750298339</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22.173999999999999</v>
      </c>
      <c r="BK459" s="71">
        <v>0</v>
      </c>
      <c r="BL459" s="71">
        <v>0</v>
      </c>
      <c r="BM459" s="71">
        <v>0</v>
      </c>
      <c r="BN459" s="72"/>
      <c r="BO459" s="71">
        <v>0</v>
      </c>
      <c r="BP459" s="71">
        <v>0</v>
      </c>
      <c r="BQ459" s="71">
        <v>3</v>
      </c>
      <c r="BR459" s="71">
        <v>0</v>
      </c>
      <c r="BS459" s="71">
        <v>0</v>
      </c>
      <c r="BT459" s="71">
        <v>0</v>
      </c>
      <c r="BU459"/>
      <c r="BV459" s="70">
        <v>22.173999999999999</v>
      </c>
      <c r="BW459" s="70">
        <v>0</v>
      </c>
      <c r="BX459" s="70">
        <v>0</v>
      </c>
      <c r="BY459" s="70">
        <v>0</v>
      </c>
      <c r="BZ459" s="70">
        <v>0</v>
      </c>
      <c r="CA459" s="70">
        <v>0</v>
      </c>
      <c r="CB459" s="70">
        <v>0</v>
      </c>
      <c r="CC459" s="70">
        <v>0</v>
      </c>
      <c r="CD459" s="70">
        <v>0</v>
      </c>
    </row>
    <row r="460" spans="1:82">
      <c r="A460" s="70" t="s">
        <v>2280</v>
      </c>
      <c r="B460" s="70">
        <v>487</v>
      </c>
      <c r="C460" s="70">
        <v>11</v>
      </c>
      <c r="D460" s="70">
        <v>29</v>
      </c>
      <c r="E460" s="70">
        <v>2014</v>
      </c>
      <c r="F460" s="70" t="s">
        <v>181</v>
      </c>
      <c r="G460" s="70" t="s">
        <v>2269</v>
      </c>
      <c r="H460" s="70" t="s">
        <v>2270</v>
      </c>
      <c r="I460" s="148"/>
      <c r="J460" s="71">
        <v>22.94445985286217</v>
      </c>
      <c r="K460" s="71">
        <v>0.71839766733257859</v>
      </c>
      <c r="L460" s="71">
        <v>5.6067804808071839</v>
      </c>
      <c r="M460" s="71">
        <v>8.1873825664599451</v>
      </c>
      <c r="N460" s="71">
        <v>15.1278561971248</v>
      </c>
      <c r="O460" s="71">
        <v>11.158141504378785</v>
      </c>
      <c r="P460" s="71">
        <v>12.849581060972014</v>
      </c>
      <c r="Q460" s="71">
        <v>0.727404865656753</v>
      </c>
      <c r="R460" s="71">
        <v>0</v>
      </c>
      <c r="S460" s="71">
        <v>0.220667856754517</v>
      </c>
      <c r="T460" s="72"/>
      <c r="U460" s="71">
        <v>4503078</v>
      </c>
      <c r="V460" s="71">
        <v>296</v>
      </c>
      <c r="W460" s="71">
        <v>207</v>
      </c>
      <c r="X460" s="71">
        <v>1682</v>
      </c>
      <c r="Y460" s="71">
        <v>3423</v>
      </c>
      <c r="Z460" s="71">
        <v>6421</v>
      </c>
      <c r="AA460" s="71">
        <v>2559</v>
      </c>
      <c r="AB460" s="71">
        <v>9801</v>
      </c>
      <c r="AC460" s="71">
        <v>0</v>
      </c>
      <c r="AD460" s="71">
        <v>0.220667856754517</v>
      </c>
      <c r="AE460" s="72"/>
      <c r="AF460" s="71"/>
      <c r="AG460" s="71"/>
      <c r="AH460" s="71"/>
      <c r="AI460" s="71"/>
      <c r="AJ460" s="71"/>
      <c r="AK460" s="71"/>
      <c r="AL460" s="71"/>
      <c r="AM460" s="71"/>
      <c r="AN460" s="71"/>
      <c r="AO460" s="71"/>
      <c r="AP460" s="71"/>
      <c r="AQ460" s="72"/>
      <c r="AR460" s="71">
        <v>376</v>
      </c>
      <c r="AS460" s="71">
        <v>85</v>
      </c>
      <c r="AT460" s="71">
        <v>0</v>
      </c>
      <c r="AU460" s="71">
        <v>0</v>
      </c>
      <c r="AV460" s="71">
        <v>0</v>
      </c>
      <c r="AW460" s="71">
        <v>1</v>
      </c>
      <c r="AX460" s="71"/>
      <c r="AY460" s="72"/>
      <c r="AZ460" s="71">
        <v>1676.4</v>
      </c>
      <c r="BA460" s="71">
        <v>4510.5</v>
      </c>
      <c r="BB460" s="71">
        <v>0</v>
      </c>
      <c r="BC460" s="71">
        <v>0</v>
      </c>
      <c r="BD460" s="71">
        <v>0</v>
      </c>
      <c r="BE460" s="71">
        <v>90</v>
      </c>
      <c r="BF460" s="71"/>
      <c r="BG460" s="72"/>
      <c r="BH460" s="71">
        <v>0</v>
      </c>
      <c r="BI460" s="71">
        <v>0</v>
      </c>
      <c r="BJ460" s="71">
        <v>31.611000000000001</v>
      </c>
      <c r="BK460" s="71">
        <v>0</v>
      </c>
      <c r="BL460" s="71">
        <v>0</v>
      </c>
      <c r="BM460" s="71">
        <v>0</v>
      </c>
      <c r="BN460" s="72"/>
      <c r="BO460" s="71">
        <v>0</v>
      </c>
      <c r="BP460" s="71">
        <v>0</v>
      </c>
      <c r="BQ460" s="71">
        <v>4</v>
      </c>
      <c r="BR460" s="71">
        <v>0</v>
      </c>
      <c r="BS460" s="71">
        <v>0</v>
      </c>
      <c r="BT460" s="71">
        <v>0</v>
      </c>
      <c r="BU460"/>
      <c r="BV460" s="70">
        <v>31.611000000000001</v>
      </c>
      <c r="BW460" s="70">
        <v>0</v>
      </c>
      <c r="BX460" s="70">
        <v>0</v>
      </c>
      <c r="BY460" s="70">
        <v>0</v>
      </c>
      <c r="BZ460" s="70">
        <v>0</v>
      </c>
      <c r="CA460" s="70">
        <v>0</v>
      </c>
      <c r="CB460" s="70">
        <v>0</v>
      </c>
      <c r="CC460" s="70">
        <v>0</v>
      </c>
      <c r="CD460" s="70">
        <v>0</v>
      </c>
    </row>
    <row r="461" spans="1:82">
      <c r="A461" s="70" t="s">
        <v>2281</v>
      </c>
      <c r="B461" s="70">
        <v>488</v>
      </c>
      <c r="C461" s="70">
        <v>12</v>
      </c>
      <c r="D461" s="70">
        <v>29</v>
      </c>
      <c r="E461" s="70">
        <v>2015</v>
      </c>
      <c r="F461" s="70" t="s">
        <v>182</v>
      </c>
      <c r="G461" s="70" t="s">
        <v>2269</v>
      </c>
      <c r="H461" s="70" t="s">
        <v>2270</v>
      </c>
      <c r="I461" s="148"/>
      <c r="J461" s="71">
        <v>23.122449637910709</v>
      </c>
      <c r="K461" s="71">
        <v>0.66853986370287055</v>
      </c>
      <c r="L461" s="71">
        <v>6.0488670574635623</v>
      </c>
      <c r="M461" s="71">
        <v>8.7281513128971415</v>
      </c>
      <c r="N461" s="71">
        <v>13.227320043051289</v>
      </c>
      <c r="O461" s="71">
        <v>11.07071321883074</v>
      </c>
      <c r="P461" s="71">
        <v>12.663746429013019</v>
      </c>
      <c r="Q461" s="71">
        <v>0.71164655870369098</v>
      </c>
      <c r="R461" s="71">
        <v>0</v>
      </c>
      <c r="S461" s="71">
        <v>0.29652734711171641</v>
      </c>
      <c r="T461" s="72"/>
      <c r="U461" s="71">
        <v>4898514</v>
      </c>
      <c r="V461" s="71">
        <v>296</v>
      </c>
      <c r="W461" s="71">
        <v>207</v>
      </c>
      <c r="X461" s="71">
        <v>1682</v>
      </c>
      <c r="Y461" s="71">
        <v>3492</v>
      </c>
      <c r="Z461" s="71">
        <v>6432</v>
      </c>
      <c r="AA461" s="71">
        <v>2520</v>
      </c>
      <c r="AB461" s="71">
        <v>9795</v>
      </c>
      <c r="AC461" s="71">
        <v>0</v>
      </c>
      <c r="AD461" s="71">
        <v>0.29652734711171641</v>
      </c>
      <c r="AE461" s="72"/>
      <c r="AF461" s="71">
        <v>33270155.83965626</v>
      </c>
      <c r="AG461" s="71">
        <v>513986.39182361081</v>
      </c>
      <c r="AH461" s="71">
        <v>1272038.613588436</v>
      </c>
      <c r="AI461" s="71">
        <v>10922953.610692021</v>
      </c>
      <c r="AJ461" s="71">
        <v>17166560.311026201</v>
      </c>
      <c r="AK461" s="71">
        <v>0</v>
      </c>
      <c r="AL461" s="71">
        <v>0</v>
      </c>
      <c r="AM461" s="71">
        <v>1342363.661520367</v>
      </c>
      <c r="AN461" s="71">
        <v>0</v>
      </c>
      <c r="AO461" s="71">
        <v>0</v>
      </c>
      <c r="AP461" s="71">
        <v>64488058.4283069</v>
      </c>
      <c r="AQ461" s="72"/>
      <c r="AR461" s="71">
        <v>417</v>
      </c>
      <c r="AS461" s="71">
        <v>119</v>
      </c>
      <c r="AT461" s="71">
        <v>0</v>
      </c>
      <c r="AU461" s="71">
        <v>0</v>
      </c>
      <c r="AV461" s="71">
        <v>0</v>
      </c>
      <c r="AW461" s="71">
        <v>1</v>
      </c>
      <c r="AX461" s="71"/>
      <c r="AY461" s="72"/>
      <c r="AZ461" s="71">
        <v>1905.4</v>
      </c>
      <c r="BA461" s="71">
        <v>6848.4</v>
      </c>
      <c r="BB461" s="71">
        <v>0</v>
      </c>
      <c r="BC461" s="71">
        <v>0</v>
      </c>
      <c r="BD461" s="71">
        <v>0</v>
      </c>
      <c r="BE461" s="71">
        <v>90</v>
      </c>
      <c r="BF461" s="71"/>
      <c r="BG461" s="72"/>
      <c r="BH461" s="71">
        <v>0</v>
      </c>
      <c r="BI461" s="71">
        <v>0</v>
      </c>
      <c r="BJ461" s="71">
        <v>32.235999999999997</v>
      </c>
      <c r="BK461" s="71">
        <v>0</v>
      </c>
      <c r="BL461" s="71">
        <v>0</v>
      </c>
      <c r="BM461" s="71">
        <v>0</v>
      </c>
      <c r="BN461" s="72"/>
      <c r="BO461" s="71">
        <v>0</v>
      </c>
      <c r="BP461" s="71">
        <v>0</v>
      </c>
      <c r="BQ461" s="71">
        <v>4</v>
      </c>
      <c r="BR461" s="71">
        <v>0</v>
      </c>
      <c r="BS461" s="71">
        <v>0</v>
      </c>
      <c r="BT461" s="71">
        <v>0</v>
      </c>
      <c r="BU461"/>
      <c r="BV461" s="70">
        <v>32.235999999999997</v>
      </c>
      <c r="BW461" s="70">
        <v>0</v>
      </c>
      <c r="BX461" s="70">
        <v>0</v>
      </c>
      <c r="BY461" s="70">
        <v>0</v>
      </c>
      <c r="BZ461" s="70">
        <v>0</v>
      </c>
      <c r="CA461" s="70">
        <v>0</v>
      </c>
      <c r="CB461" s="70">
        <v>0</v>
      </c>
      <c r="CC461" s="70">
        <v>0</v>
      </c>
      <c r="CD461" s="70">
        <v>0</v>
      </c>
    </row>
    <row r="462" spans="1:82">
      <c r="A462" s="70" t="s">
        <v>2282</v>
      </c>
      <c r="B462" s="70">
        <v>489</v>
      </c>
      <c r="C462" s="70">
        <v>13</v>
      </c>
      <c r="D462" s="70">
        <v>29</v>
      </c>
      <c r="E462" s="70">
        <v>2016</v>
      </c>
      <c r="F462" s="70" t="s">
        <v>155</v>
      </c>
      <c r="G462" s="1064" t="s">
        <v>2269</v>
      </c>
      <c r="H462" s="70" t="s">
        <v>2270</v>
      </c>
      <c r="I462" s="148"/>
      <c r="J462" s="71">
        <v>23.595512599955164</v>
      </c>
      <c r="K462" s="71">
        <v>0.6725572395727214</v>
      </c>
      <c r="L462" s="71">
        <v>5.8131280769873985</v>
      </c>
      <c r="M462" s="71">
        <v>7.0557184794453063</v>
      </c>
      <c r="N462" s="71">
        <v>14.171117479632906</v>
      </c>
      <c r="O462" s="71">
        <v>10.966881472211659</v>
      </c>
      <c r="P462" s="71">
        <v>12.209968220294586</v>
      </c>
      <c r="Q462" s="71">
        <v>0.68569572638047938</v>
      </c>
      <c r="R462" s="71">
        <v>0</v>
      </c>
      <c r="S462" s="71">
        <v>0.29233728743244758</v>
      </c>
      <c r="T462" s="72"/>
      <c r="U462" s="71">
        <v>4960703</v>
      </c>
      <c r="V462" s="71">
        <v>296</v>
      </c>
      <c r="W462" s="71">
        <v>207</v>
      </c>
      <c r="X462" s="71">
        <v>1682</v>
      </c>
      <c r="Y462" s="71">
        <v>3514</v>
      </c>
      <c r="Z462" s="71">
        <v>6450</v>
      </c>
      <c r="AA462" s="71">
        <v>2513</v>
      </c>
      <c r="AB462" s="71">
        <v>9708</v>
      </c>
      <c r="AC462" s="71">
        <v>0</v>
      </c>
      <c r="AD462" s="71">
        <v>0.29233728743244758</v>
      </c>
      <c r="AE462" s="72"/>
      <c r="AF462" s="71">
        <v>34659764.875289552</v>
      </c>
      <c r="AG462" s="71">
        <v>497000.72253776522</v>
      </c>
      <c r="AH462" s="71">
        <v>949358.74089328712</v>
      </c>
      <c r="AI462" s="71">
        <v>10626233.665639101</v>
      </c>
      <c r="AJ462" s="71">
        <v>17253123.968934949</v>
      </c>
      <c r="AK462" s="71">
        <v>0</v>
      </c>
      <c r="AL462" s="71">
        <v>0</v>
      </c>
      <c r="AM462" s="71">
        <v>1331474.2983355911</v>
      </c>
      <c r="AN462" s="71">
        <v>0</v>
      </c>
      <c r="AO462" s="71">
        <v>0</v>
      </c>
      <c r="AP462" s="71">
        <v>65316956.27163025</v>
      </c>
      <c r="AQ462" s="72"/>
      <c r="AR462" s="71">
        <v>463</v>
      </c>
      <c r="AS462" s="71">
        <v>146</v>
      </c>
      <c r="AT462" s="71">
        <v>0</v>
      </c>
      <c r="AU462" s="71">
        <v>1</v>
      </c>
      <c r="AV462" s="71">
        <v>0</v>
      </c>
      <c r="AW462" s="71">
        <v>1</v>
      </c>
      <c r="AX462" s="71"/>
      <c r="AY462" s="72"/>
      <c r="AZ462" s="71">
        <v>2171.6</v>
      </c>
      <c r="BA462" s="71">
        <v>8551.2999999999993</v>
      </c>
      <c r="BB462" s="71">
        <v>0</v>
      </c>
      <c r="BC462" s="71">
        <v>2</v>
      </c>
      <c r="BD462" s="71">
        <v>0</v>
      </c>
      <c r="BE462" s="71">
        <v>120</v>
      </c>
      <c r="BF462" s="71"/>
      <c r="BG462" s="72"/>
      <c r="BH462" s="71">
        <v>0</v>
      </c>
      <c r="BI462" s="71">
        <v>0</v>
      </c>
      <c r="BJ462" s="71">
        <v>29.945</v>
      </c>
      <c r="BK462" s="71">
        <v>0</v>
      </c>
      <c r="BL462" s="71">
        <v>0</v>
      </c>
      <c r="BM462" s="71">
        <v>0</v>
      </c>
      <c r="BN462" s="72"/>
      <c r="BO462" s="71">
        <v>0</v>
      </c>
      <c r="BP462" s="71">
        <v>0</v>
      </c>
      <c r="BQ462" s="71">
        <v>4</v>
      </c>
      <c r="BR462" s="71">
        <v>0</v>
      </c>
      <c r="BS462" s="71">
        <v>0</v>
      </c>
      <c r="BT462" s="71">
        <v>0</v>
      </c>
      <c r="BU462"/>
      <c r="BV462" s="70">
        <v>29.945</v>
      </c>
      <c r="BW462" s="70">
        <v>0</v>
      </c>
      <c r="BX462" s="70">
        <v>0</v>
      </c>
      <c r="BY462" s="70">
        <v>0</v>
      </c>
      <c r="BZ462" s="70">
        <v>0</v>
      </c>
      <c r="CA462" s="70">
        <v>0</v>
      </c>
      <c r="CB462" s="70">
        <v>0</v>
      </c>
      <c r="CC462" s="70">
        <v>0</v>
      </c>
      <c r="CD462" s="70">
        <v>0</v>
      </c>
    </row>
    <row r="463" spans="1:82">
      <c r="A463" s="70" t="s">
        <v>2283</v>
      </c>
      <c r="B463" s="70">
        <v>490</v>
      </c>
      <c r="C463" s="70">
        <v>14</v>
      </c>
      <c r="D463" s="70">
        <v>29</v>
      </c>
      <c r="E463" s="70">
        <v>2017</v>
      </c>
      <c r="F463" s="70" t="s">
        <v>156</v>
      </c>
      <c r="G463" s="1064" t="s">
        <v>2269</v>
      </c>
      <c r="H463" s="70" t="s">
        <v>2270</v>
      </c>
      <c r="I463" s="148"/>
      <c r="J463" s="71">
        <v>25.668576999153206</v>
      </c>
      <c r="K463" s="71">
        <v>0.66326115231123206</v>
      </c>
      <c r="L463" s="71">
        <v>5.7165419887033453</v>
      </c>
      <c r="M463" s="71">
        <v>6.7029161409343914</v>
      </c>
      <c r="N463" s="71">
        <v>14.932481827214758</v>
      </c>
      <c r="O463" s="71">
        <v>10.799635926797656</v>
      </c>
      <c r="P463" s="71">
        <v>11.953988516014078</v>
      </c>
      <c r="Q463" s="71">
        <v>0.65912147120665998</v>
      </c>
      <c r="R463" s="71">
        <v>0</v>
      </c>
      <c r="S463" s="71">
        <v>0.22790149563588341</v>
      </c>
      <c r="T463" s="72"/>
      <c r="U463" s="71">
        <v>5729102</v>
      </c>
      <c r="V463" s="71">
        <v>296</v>
      </c>
      <c r="W463" s="71">
        <v>207</v>
      </c>
      <c r="X463" s="71">
        <v>1682</v>
      </c>
      <c r="Y463" s="71">
        <v>3594</v>
      </c>
      <c r="Z463" s="71">
        <v>6457</v>
      </c>
      <c r="AA463" s="71">
        <v>2476</v>
      </c>
      <c r="AB463" s="71">
        <v>9650</v>
      </c>
      <c r="AC463" s="71">
        <v>0</v>
      </c>
      <c r="AD463" s="71">
        <v>0.22790149563588341</v>
      </c>
      <c r="AE463" s="72"/>
      <c r="AF463" s="71">
        <v>38218833.007804647</v>
      </c>
      <c r="AG463" s="71">
        <v>495668.26812574558</v>
      </c>
      <c r="AH463" s="71">
        <v>1224381.073440884</v>
      </c>
      <c r="AI463" s="71">
        <v>10525132.57609096</v>
      </c>
      <c r="AJ463" s="71">
        <v>17595203.78501552</v>
      </c>
      <c r="AK463" s="71">
        <v>0</v>
      </c>
      <c r="AL463" s="71">
        <v>0</v>
      </c>
      <c r="AM463" s="71">
        <v>1325590.4129928909</v>
      </c>
      <c r="AN463" s="71">
        <v>0</v>
      </c>
      <c r="AO463" s="71">
        <v>0</v>
      </c>
      <c r="AP463" s="71">
        <v>69384809.123470649</v>
      </c>
      <c r="AQ463" s="72"/>
      <c r="AR463" s="71">
        <v>487</v>
      </c>
      <c r="AS463" s="71">
        <v>170</v>
      </c>
      <c r="AT463" s="71">
        <v>0</v>
      </c>
      <c r="AU463" s="71">
        <v>1</v>
      </c>
      <c r="AV463" s="71">
        <v>0</v>
      </c>
      <c r="AW463" s="71">
        <v>1</v>
      </c>
      <c r="AX463" s="71"/>
      <c r="AY463" s="72"/>
      <c r="AZ463" s="71">
        <v>2302.8000000000002</v>
      </c>
      <c r="BA463" s="71">
        <v>11090.2</v>
      </c>
      <c r="BB463" s="71">
        <v>0</v>
      </c>
      <c r="BC463" s="71">
        <v>2</v>
      </c>
      <c r="BD463" s="71">
        <v>0</v>
      </c>
      <c r="BE463" s="71">
        <v>120</v>
      </c>
      <c r="BF463" s="71"/>
      <c r="BG463" s="72"/>
      <c r="BH463" s="71">
        <v>0</v>
      </c>
      <c r="BI463" s="71">
        <v>0</v>
      </c>
      <c r="BJ463" s="71">
        <v>30.648</v>
      </c>
      <c r="BK463" s="71">
        <v>0</v>
      </c>
      <c r="BL463" s="71">
        <v>0</v>
      </c>
      <c r="BM463" s="71">
        <v>0</v>
      </c>
      <c r="BN463" s="72"/>
      <c r="BO463" s="71">
        <v>0</v>
      </c>
      <c r="BP463" s="71">
        <v>0</v>
      </c>
      <c r="BQ463" s="71">
        <v>4</v>
      </c>
      <c r="BR463" s="71">
        <v>0</v>
      </c>
      <c r="BS463" s="71">
        <v>0</v>
      </c>
      <c r="BT463" s="71">
        <v>0</v>
      </c>
      <c r="BU463"/>
      <c r="BV463" s="70">
        <v>30.648</v>
      </c>
      <c r="BW463" s="70">
        <v>0</v>
      </c>
      <c r="BX463" s="70">
        <v>0</v>
      </c>
      <c r="BY463" s="70">
        <v>0</v>
      </c>
      <c r="BZ463" s="70">
        <v>0</v>
      </c>
      <c r="CA463" s="70">
        <v>0</v>
      </c>
      <c r="CB463" s="70">
        <v>0</v>
      </c>
      <c r="CC463" s="70">
        <v>0</v>
      </c>
      <c r="CD463" s="70">
        <v>0</v>
      </c>
    </row>
    <row r="464" spans="1:82">
      <c r="A464" s="70" t="s">
        <v>2284</v>
      </c>
      <c r="B464" s="70">
        <v>491</v>
      </c>
      <c r="C464" s="70">
        <v>15</v>
      </c>
      <c r="D464" s="70">
        <v>29</v>
      </c>
      <c r="E464" s="70">
        <v>2018</v>
      </c>
      <c r="F464" s="70" t="s">
        <v>183</v>
      </c>
      <c r="G464" s="70" t="s">
        <v>2269</v>
      </c>
      <c r="H464" s="70" t="s">
        <v>2270</v>
      </c>
      <c r="I464" s="148"/>
      <c r="J464" s="71">
        <v>21.097135851539015</v>
      </c>
      <c r="K464" s="71">
        <v>0.62237546434409208</v>
      </c>
      <c r="L464" s="71">
        <v>5.1248766353788833</v>
      </c>
      <c r="M464" s="71">
        <v>6.5233961412253478</v>
      </c>
      <c r="N464" s="71">
        <v>14.460729482578119</v>
      </c>
      <c r="O464" s="71">
        <v>10.562270744160276</v>
      </c>
      <c r="P464" s="71">
        <v>11.825435906627245</v>
      </c>
      <c r="Q464" s="71">
        <v>0.60142072794471002</v>
      </c>
      <c r="R464" s="71">
        <v>0</v>
      </c>
      <c r="S464" s="71">
        <v>0.31669085815386605</v>
      </c>
      <c r="T464" s="72"/>
      <c r="U464" s="71">
        <v>5062350</v>
      </c>
      <c r="V464" s="71">
        <v>296</v>
      </c>
      <c r="W464" s="71">
        <v>207</v>
      </c>
      <c r="X464" s="71">
        <v>1682</v>
      </c>
      <c r="Y464" s="71">
        <v>3591</v>
      </c>
      <c r="Z464" s="71">
        <v>6436</v>
      </c>
      <c r="AA464" s="71">
        <v>2474</v>
      </c>
      <c r="AB464" s="71">
        <v>9489</v>
      </c>
      <c r="AC464" s="71">
        <v>0</v>
      </c>
      <c r="AD464" s="71">
        <v>0.31669085815386611</v>
      </c>
      <c r="AE464" s="72"/>
      <c r="AF464" s="71">
        <v>32290867.026759699</v>
      </c>
      <c r="AG464" s="71">
        <v>440299.13839151739</v>
      </c>
      <c r="AH464" s="71">
        <v>1156950.668338232</v>
      </c>
      <c r="AI464" s="71">
        <v>10053397.724044049</v>
      </c>
      <c r="AJ464" s="71">
        <v>16872261.414251089</v>
      </c>
      <c r="AK464" s="71">
        <v>0</v>
      </c>
      <c r="AL464" s="71">
        <v>0</v>
      </c>
      <c r="AM464" s="71">
        <v>1306171.389542836</v>
      </c>
      <c r="AN464" s="71">
        <v>0</v>
      </c>
      <c r="AO464" s="71">
        <v>0</v>
      </c>
      <c r="AP464" s="71">
        <v>62119947.361327417</v>
      </c>
      <c r="AQ464" s="72"/>
      <c r="AR464" s="71">
        <v>508</v>
      </c>
      <c r="AS464" s="71">
        <v>177</v>
      </c>
      <c r="AT464" s="71">
        <v>0</v>
      </c>
      <c r="AU464" s="71">
        <v>1</v>
      </c>
      <c r="AV464" s="71">
        <v>0</v>
      </c>
      <c r="AW464" s="71">
        <v>1</v>
      </c>
      <c r="AX464" s="71"/>
      <c r="AY464" s="72"/>
      <c r="AZ464" s="71">
        <v>2432.0999999999995</v>
      </c>
      <c r="BA464" s="71">
        <v>11396</v>
      </c>
      <c r="BB464" s="71">
        <v>0</v>
      </c>
      <c r="BC464" s="71">
        <v>2</v>
      </c>
      <c r="BD464" s="71">
        <v>0</v>
      </c>
      <c r="BE464" s="71">
        <v>120</v>
      </c>
      <c r="BF464" s="71"/>
      <c r="BG464" s="72"/>
      <c r="BH464" s="71">
        <v>0</v>
      </c>
      <c r="BI464" s="71">
        <v>0</v>
      </c>
      <c r="BJ464" s="71">
        <v>30.300999999999998</v>
      </c>
      <c r="BK464" s="71">
        <v>0</v>
      </c>
      <c r="BL464" s="71">
        <v>0</v>
      </c>
      <c r="BM464" s="71">
        <v>0</v>
      </c>
      <c r="BN464" s="72"/>
      <c r="BO464" s="71">
        <v>0</v>
      </c>
      <c r="BP464" s="71">
        <v>0</v>
      </c>
      <c r="BQ464" s="71">
        <v>4</v>
      </c>
      <c r="BR464" s="71">
        <v>0</v>
      </c>
      <c r="BS464" s="71">
        <v>0</v>
      </c>
      <c r="BT464" s="71">
        <v>0</v>
      </c>
      <c r="BU464"/>
      <c r="BV464" s="70">
        <v>30.300999999999998</v>
      </c>
      <c r="BW464" s="70">
        <v>0</v>
      </c>
      <c r="BX464" s="70">
        <v>0</v>
      </c>
      <c r="BY464" s="70">
        <v>0</v>
      </c>
      <c r="BZ464" s="70">
        <v>0</v>
      </c>
      <c r="CA464" s="70">
        <v>0</v>
      </c>
      <c r="CB464" s="70">
        <v>0</v>
      </c>
      <c r="CC464" s="70">
        <v>0</v>
      </c>
      <c r="CD464" s="70">
        <v>0</v>
      </c>
    </row>
    <row r="465" spans="1:82">
      <c r="A465" s="70" t="s">
        <v>2285</v>
      </c>
      <c r="B465" s="70">
        <v>492</v>
      </c>
      <c r="C465" s="70">
        <v>16</v>
      </c>
      <c r="D465" s="70">
        <v>29</v>
      </c>
      <c r="E465" s="70">
        <v>2019</v>
      </c>
      <c r="F465" s="70" t="s">
        <v>158</v>
      </c>
      <c r="G465" s="70" t="s">
        <v>2269</v>
      </c>
      <c r="H465" s="70" t="s">
        <v>2270</v>
      </c>
      <c r="I465" s="148"/>
      <c r="J465" s="71">
        <v>20.88257909025651</v>
      </c>
      <c r="K465" s="71">
        <v>0.56494187340997037</v>
      </c>
      <c r="L465" s="71">
        <v>5.1527725377352418</v>
      </c>
      <c r="M465" s="71">
        <v>6.2468453380949658</v>
      </c>
      <c r="N465" s="71">
        <v>12.838643284371738</v>
      </c>
      <c r="O465" s="71">
        <v>10.270466023397145</v>
      </c>
      <c r="P465" s="71">
        <v>11.827930865063063</v>
      </c>
      <c r="Q465" s="71">
        <v>0.57736081405342399</v>
      </c>
      <c r="R465" s="71">
        <v>0</v>
      </c>
      <c r="S465" s="71">
        <v>0.55595988265256957</v>
      </c>
      <c r="T465" s="72"/>
      <c r="U465" s="71">
        <v>5079332</v>
      </c>
      <c r="V465" s="71">
        <v>296</v>
      </c>
      <c r="W465" s="71">
        <v>207</v>
      </c>
      <c r="X465" s="71">
        <v>1682</v>
      </c>
      <c r="Y465" s="71">
        <v>3592</v>
      </c>
      <c r="Z465" s="71">
        <v>6430</v>
      </c>
      <c r="AA465" s="71">
        <v>2456</v>
      </c>
      <c r="AB465" s="71">
        <v>9356</v>
      </c>
      <c r="AC465" s="71">
        <v>0</v>
      </c>
      <c r="AD465" s="71">
        <v>0.55595988265256957</v>
      </c>
      <c r="AE465" s="72"/>
      <c r="AF465" s="71">
        <v>33920158.540679939</v>
      </c>
      <c r="AG465" s="71">
        <v>426326.19831281021</v>
      </c>
      <c r="AH465" s="71">
        <v>1222031.8296110211</v>
      </c>
      <c r="AI465" s="71">
        <v>10302215.512664299</v>
      </c>
      <c r="AJ465" s="71">
        <v>16396442.816408999</v>
      </c>
      <c r="AK465" s="71">
        <v>0</v>
      </c>
      <c r="AL465" s="71">
        <v>0</v>
      </c>
      <c r="AM465" s="71">
        <v>1274216.768069709</v>
      </c>
      <c r="AN465" s="71">
        <v>0</v>
      </c>
      <c r="AO465" s="71">
        <v>0</v>
      </c>
      <c r="AP465" s="71">
        <v>63541391.665746778</v>
      </c>
      <c r="AQ465" s="72"/>
      <c r="AR465" s="71">
        <v>527</v>
      </c>
      <c r="AS465" s="71">
        <v>189</v>
      </c>
      <c r="AT465" s="71">
        <v>0</v>
      </c>
      <c r="AU465" s="71">
        <v>1</v>
      </c>
      <c r="AV465" s="71">
        <v>0</v>
      </c>
      <c r="AW465" s="71">
        <v>1</v>
      </c>
      <c r="AX465" s="71"/>
      <c r="AY465" s="72"/>
      <c r="AZ465" s="71">
        <v>2548.5</v>
      </c>
      <c r="BA465" s="71">
        <v>11806.8</v>
      </c>
      <c r="BB465" s="71">
        <v>0</v>
      </c>
      <c r="BC465" s="71">
        <v>2</v>
      </c>
      <c r="BD465" s="71">
        <v>0</v>
      </c>
      <c r="BE465" s="71">
        <v>120</v>
      </c>
      <c r="BF465" s="71"/>
      <c r="BG465" s="72"/>
      <c r="BH465" s="71">
        <v>0</v>
      </c>
      <c r="BI465" s="71">
        <v>0</v>
      </c>
      <c r="BJ465" s="71">
        <v>27.63</v>
      </c>
      <c r="BK465" s="71">
        <v>0</v>
      </c>
      <c r="BL465" s="71">
        <v>0</v>
      </c>
      <c r="BM465" s="71">
        <v>0</v>
      </c>
      <c r="BN465" s="72"/>
      <c r="BO465" s="71">
        <v>0</v>
      </c>
      <c r="BP465" s="71">
        <v>0</v>
      </c>
      <c r="BQ465" s="71">
        <v>4</v>
      </c>
      <c r="BR465" s="71">
        <v>0</v>
      </c>
      <c r="BS465" s="71">
        <v>0</v>
      </c>
      <c r="BT465" s="71">
        <v>0</v>
      </c>
      <c r="BU465"/>
      <c r="BV465" s="70">
        <v>27.63</v>
      </c>
      <c r="BW465" s="70">
        <v>0</v>
      </c>
      <c r="BX465" s="70">
        <v>0</v>
      </c>
      <c r="BY465" s="70">
        <v>0</v>
      </c>
      <c r="BZ465" s="70">
        <v>0</v>
      </c>
      <c r="CA465" s="70">
        <v>0</v>
      </c>
      <c r="CB465" s="70">
        <v>0</v>
      </c>
      <c r="CC465" s="70">
        <v>0</v>
      </c>
      <c r="CD465" s="70">
        <v>0</v>
      </c>
    </row>
    <row r="466" spans="1:82">
      <c r="A466" s="70" t="s">
        <v>2286</v>
      </c>
      <c r="B466" s="70">
        <v>493</v>
      </c>
      <c r="C466" s="70">
        <v>17</v>
      </c>
      <c r="D466" s="70">
        <v>29</v>
      </c>
      <c r="E466" s="70">
        <v>2020</v>
      </c>
      <c r="F466" s="70" t="s">
        <v>159</v>
      </c>
      <c r="G466" s="70" t="s">
        <v>2269</v>
      </c>
      <c r="H466" s="70" t="s">
        <v>2270</v>
      </c>
      <c r="I466" s="148"/>
      <c r="J466" s="71">
        <v>14.55916583592604</v>
      </c>
      <c r="K466" s="71">
        <v>0.60207574878245551</v>
      </c>
      <c r="L466" s="71">
        <v>5.1819626361499269</v>
      </c>
      <c r="M466" s="71">
        <v>5.9531080890185413</v>
      </c>
      <c r="N466" s="71">
        <v>12.716050427942754</v>
      </c>
      <c r="O466" s="71">
        <v>9.0179724245139141</v>
      </c>
      <c r="P466" s="71">
        <v>11.241310669434348</v>
      </c>
      <c r="Q466" s="71">
        <v>0.54939602063113502</v>
      </c>
      <c r="R466" s="71">
        <v>0</v>
      </c>
      <c r="S466" s="71">
        <v>0.58258341499801836</v>
      </c>
      <c r="T466" s="72"/>
      <c r="U466" s="71">
        <v>3602915</v>
      </c>
      <c r="V466" s="71">
        <v>276</v>
      </c>
      <c r="W466" s="71">
        <v>233</v>
      </c>
      <c r="X466" s="71">
        <v>1781</v>
      </c>
      <c r="Y466" s="71">
        <v>3629</v>
      </c>
      <c r="Z466" s="71">
        <v>6444</v>
      </c>
      <c r="AA466" s="71">
        <v>2481</v>
      </c>
      <c r="AB466" s="71">
        <v>9318</v>
      </c>
      <c r="AC466" s="71">
        <v>0</v>
      </c>
      <c r="AD466" s="71">
        <v>0.58258341499801836</v>
      </c>
      <c r="AE466" s="72"/>
      <c r="AF466" s="71">
        <v>24289360.645720929</v>
      </c>
      <c r="AG466" s="71">
        <v>434144.44390048151</v>
      </c>
      <c r="AH466" s="71">
        <v>1333381.6932896164</v>
      </c>
      <c r="AI466" s="71">
        <v>10291097.665392907</v>
      </c>
      <c r="AJ466" s="71">
        <v>16576438.971627889</v>
      </c>
      <c r="AK466" s="71"/>
      <c r="AL466" s="71"/>
      <c r="AM466" s="71">
        <v>1216102.5251392287</v>
      </c>
      <c r="AN466" s="71"/>
      <c r="AO466" s="71"/>
      <c r="AP466" s="71">
        <v>54140525.945071049</v>
      </c>
      <c r="AQ466" s="72"/>
      <c r="AR466" s="71">
        <v>550</v>
      </c>
      <c r="AS466" s="71">
        <v>195</v>
      </c>
      <c r="AT466" s="71">
        <v>0</v>
      </c>
      <c r="AU466" s="71">
        <v>1</v>
      </c>
      <c r="AV466" s="71">
        <v>0</v>
      </c>
      <c r="AW466" s="71">
        <v>1</v>
      </c>
      <c r="AX466" s="71"/>
      <c r="AY466" s="72"/>
      <c r="AZ466" s="71">
        <v>2679.2000000000012</v>
      </c>
      <c r="BA466" s="71">
        <v>12447</v>
      </c>
      <c r="BB466" s="71">
        <v>0</v>
      </c>
      <c r="BC466" s="71">
        <v>2</v>
      </c>
      <c r="BD466" s="71">
        <v>0</v>
      </c>
      <c r="BE466" s="71">
        <v>120</v>
      </c>
      <c r="BF466" s="71"/>
      <c r="BG466" s="72"/>
      <c r="BH466" s="71">
        <v>0</v>
      </c>
      <c r="BI466" s="71">
        <v>0</v>
      </c>
      <c r="BJ466" s="71">
        <v>27.608000000000001</v>
      </c>
      <c r="BK466" s="71">
        <v>0</v>
      </c>
      <c r="BL466" s="71">
        <v>0</v>
      </c>
      <c r="BM466" s="71">
        <v>0</v>
      </c>
      <c r="BN466" s="72"/>
      <c r="BO466" s="71">
        <v>0</v>
      </c>
      <c r="BP466" s="71">
        <v>0</v>
      </c>
      <c r="BQ466" s="71">
        <v>4</v>
      </c>
      <c r="BR466" s="71">
        <v>0</v>
      </c>
      <c r="BS466" s="71">
        <v>0</v>
      </c>
      <c r="BT466" s="71">
        <v>0</v>
      </c>
      <c r="BU466"/>
      <c r="BV466" s="70">
        <v>27.608000000000001</v>
      </c>
      <c r="BW466" s="70">
        <v>0</v>
      </c>
      <c r="BX466" s="70">
        <v>0</v>
      </c>
      <c r="BY466" s="70">
        <v>0</v>
      </c>
      <c r="BZ466" s="70">
        <v>0</v>
      </c>
      <c r="CA466" s="70">
        <v>0</v>
      </c>
      <c r="CB466" s="70">
        <v>0</v>
      </c>
      <c r="CC466" s="70">
        <v>0</v>
      </c>
      <c r="CD466" s="70">
        <v>0</v>
      </c>
    </row>
    <row r="467" spans="1:82">
      <c r="A467" s="70" t="s">
        <v>2287</v>
      </c>
      <c r="B467" s="70">
        <v>493</v>
      </c>
      <c r="C467" s="70">
        <v>18</v>
      </c>
      <c r="D467" s="70">
        <v>29</v>
      </c>
      <c r="E467" s="70">
        <v>2021</v>
      </c>
      <c r="F467" s="70" t="s">
        <v>160</v>
      </c>
      <c r="G467" s="70" t="s">
        <v>2269</v>
      </c>
      <c r="H467" s="70" t="s">
        <v>2270</v>
      </c>
      <c r="I467" s="148"/>
      <c r="J467" s="71">
        <v>21.159530519874181</v>
      </c>
      <c r="K467" s="71">
        <v>0.64561411696994142</v>
      </c>
      <c r="L467" s="71">
        <v>6.7983256656240902</v>
      </c>
      <c r="M467" s="71">
        <v>6.7338602317370153</v>
      </c>
      <c r="N467" s="71">
        <v>14.008681211401807</v>
      </c>
      <c r="O467" s="71">
        <v>8.6441028436950393</v>
      </c>
      <c r="P467" s="71">
        <v>11.500359506529167</v>
      </c>
      <c r="Q467" s="71">
        <v>0.54113171135943705</v>
      </c>
      <c r="R467" s="71">
        <v>0</v>
      </c>
      <c r="S467" s="71">
        <v>0.57977278016911993</v>
      </c>
      <c r="T467" s="72"/>
      <c r="U467" s="71">
        <v>5538435</v>
      </c>
      <c r="V467" s="71">
        <v>276</v>
      </c>
      <c r="W467" s="71">
        <v>233</v>
      </c>
      <c r="X467" s="71">
        <v>1781</v>
      </c>
      <c r="Y467" s="71">
        <v>3662</v>
      </c>
      <c r="Z467" s="71">
        <v>6360</v>
      </c>
      <c r="AA467" s="71">
        <v>2475</v>
      </c>
      <c r="AB467" s="71">
        <v>9268</v>
      </c>
      <c r="AC467" s="71">
        <v>0</v>
      </c>
      <c r="AD467" s="71">
        <v>0.57977278016911993</v>
      </c>
      <c r="AE467" s="72"/>
      <c r="AF467" s="71">
        <v>33420313.381399587</v>
      </c>
      <c r="AG467" s="71">
        <v>447078.95182194078</v>
      </c>
      <c r="AH467" s="71">
        <v>1597207.1218720446</v>
      </c>
      <c r="AI467" s="71">
        <v>11013500.402932975</v>
      </c>
      <c r="AJ467" s="71">
        <v>17741773.48998154</v>
      </c>
      <c r="AK467" s="71">
        <v>0</v>
      </c>
      <c r="AL467" s="71">
        <v>0</v>
      </c>
      <c r="AM467" s="71">
        <v>1216553.7122027176</v>
      </c>
      <c r="AN467" s="71">
        <v>0</v>
      </c>
      <c r="AO467" s="71">
        <v>0</v>
      </c>
      <c r="AP467" s="71">
        <v>65436427.060210809</v>
      </c>
      <c r="AQ467" s="72"/>
      <c r="AR467" s="71">
        <v>566</v>
      </c>
      <c r="AS467" s="71">
        <v>196</v>
      </c>
      <c r="AT467" s="71">
        <v>0</v>
      </c>
      <c r="AU467" s="71">
        <v>1</v>
      </c>
      <c r="AV467" s="71">
        <v>0</v>
      </c>
      <c r="AW467" s="71">
        <v>1</v>
      </c>
      <c r="AX467" s="71"/>
      <c r="AY467" s="72"/>
      <c r="AZ467" s="71">
        <v>2799.8000000000011</v>
      </c>
      <c r="BA467" s="71">
        <v>13165.1</v>
      </c>
      <c r="BB467" s="71">
        <v>0</v>
      </c>
      <c r="BC467" s="71">
        <v>2</v>
      </c>
      <c r="BD467" s="71">
        <v>0</v>
      </c>
      <c r="BE467" s="71">
        <v>120</v>
      </c>
      <c r="BF467" s="71"/>
      <c r="BG467" s="72"/>
      <c r="BH467" s="71">
        <v>0</v>
      </c>
      <c r="BI467" s="71">
        <v>0</v>
      </c>
      <c r="BJ467" s="71">
        <v>28.257000000000001</v>
      </c>
      <c r="BK467" s="71">
        <v>0</v>
      </c>
      <c r="BL467" s="71">
        <v>0</v>
      </c>
      <c r="BM467" s="71">
        <v>0</v>
      </c>
      <c r="BN467" s="72"/>
      <c r="BO467" s="71">
        <v>0</v>
      </c>
      <c r="BP467" s="71">
        <v>0</v>
      </c>
      <c r="BQ467" s="71">
        <v>4</v>
      </c>
      <c r="BR467" s="71">
        <v>0</v>
      </c>
      <c r="BS467" s="71">
        <v>0</v>
      </c>
      <c r="BT467" s="71">
        <v>0</v>
      </c>
      <c r="BU467"/>
      <c r="BV467" s="70">
        <v>28.257000000000001</v>
      </c>
      <c r="BW467" s="70">
        <v>0</v>
      </c>
      <c r="BX467" s="70">
        <v>0</v>
      </c>
      <c r="BY467" s="70">
        <v>0</v>
      </c>
      <c r="BZ467" s="70">
        <v>0</v>
      </c>
      <c r="CA467" s="70">
        <v>0</v>
      </c>
      <c r="CB467" s="70">
        <v>0</v>
      </c>
      <c r="CC467" s="70">
        <v>0</v>
      </c>
      <c r="CD467" s="70">
        <v>0</v>
      </c>
    </row>
    <row r="468" spans="1:82">
      <c r="A468" s="70" t="s">
        <v>2288</v>
      </c>
      <c r="B468" s="70">
        <v>493</v>
      </c>
      <c r="C468" s="70">
        <v>19</v>
      </c>
      <c r="D468" s="70">
        <v>29</v>
      </c>
      <c r="E468" s="70">
        <v>2022</v>
      </c>
      <c r="F468" s="70" t="s">
        <v>161</v>
      </c>
      <c r="G468" s="70" t="s">
        <v>2269</v>
      </c>
      <c r="H468" s="70" t="s">
        <v>2270</v>
      </c>
      <c r="I468" s="148"/>
      <c r="J468" s="71">
        <v>20.020315620427635</v>
      </c>
      <c r="K468" s="71">
        <v>0.58165206076682507</v>
      </c>
      <c r="L468" s="71">
        <v>4.3561505812991177</v>
      </c>
      <c r="M468" s="71">
        <v>6.6500601264376016</v>
      </c>
      <c r="N468" s="71">
        <v>13.710325769750472</v>
      </c>
      <c r="O468" s="71">
        <v>9.0493854204727171</v>
      </c>
      <c r="P468" s="71">
        <v>11.345983001914279</v>
      </c>
      <c r="Q468" s="71">
        <v>0.53442043027931097</v>
      </c>
      <c r="R468" s="71">
        <v>0</v>
      </c>
      <c r="S468" s="71">
        <v>0.61792807235427238</v>
      </c>
      <c r="T468" s="72"/>
      <c r="U468" s="71">
        <v>5814980</v>
      </c>
      <c r="V468" s="71">
        <v>276</v>
      </c>
      <c r="W468" s="71">
        <v>233</v>
      </c>
      <c r="X468" s="71">
        <v>1781</v>
      </c>
      <c r="Y468" s="71">
        <v>3665</v>
      </c>
      <c r="Z468" s="71">
        <v>6326</v>
      </c>
      <c r="AA468" s="71">
        <v>2479</v>
      </c>
      <c r="AB468" s="71">
        <v>9078</v>
      </c>
      <c r="AC468" s="71">
        <v>0</v>
      </c>
      <c r="AD468" s="71">
        <v>0.61792807235427238</v>
      </c>
      <c r="AE468" s="72"/>
      <c r="AF468" s="71">
        <v>31165610.469714914</v>
      </c>
      <c r="AG468" s="71">
        <v>434198.04779632518</v>
      </c>
      <c r="AH468" s="71">
        <v>1246953.4720605961</v>
      </c>
      <c r="AI468" s="71">
        <v>10937612.922956778</v>
      </c>
      <c r="AJ468" s="71">
        <v>17605347.307500515</v>
      </c>
      <c r="AK468" s="71">
        <v>0</v>
      </c>
      <c r="AL468" s="71">
        <v>0</v>
      </c>
      <c r="AM468" s="71">
        <v>1172217.578627795</v>
      </c>
      <c r="AN468" s="71">
        <v>0</v>
      </c>
      <c r="AO468" s="71">
        <v>0</v>
      </c>
      <c r="AP468" s="71">
        <v>62561939.798656926</v>
      </c>
      <c r="AQ468" s="72"/>
      <c r="AR468" s="71">
        <v>584</v>
      </c>
      <c r="AS468" s="71">
        <v>198</v>
      </c>
      <c r="AT468" s="71">
        <v>0</v>
      </c>
      <c r="AU468" s="71">
        <v>1</v>
      </c>
      <c r="AV468" s="71">
        <v>0</v>
      </c>
      <c r="AW468" s="71">
        <v>1</v>
      </c>
      <c r="AX468" s="71"/>
      <c r="AY468" s="72"/>
      <c r="AZ468" s="71">
        <v>2902.800000000002</v>
      </c>
      <c r="BA468" s="71">
        <v>13264.1</v>
      </c>
      <c r="BB468" s="71">
        <v>0</v>
      </c>
      <c r="BC468" s="71">
        <v>2</v>
      </c>
      <c r="BD468" s="71">
        <v>0</v>
      </c>
      <c r="BE468" s="71">
        <v>120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2289</v>
      </c>
      <c r="B469" s="70">
        <v>493</v>
      </c>
      <c r="C469" s="70">
        <v>20</v>
      </c>
      <c r="D469" s="70">
        <v>29</v>
      </c>
      <c r="E469" s="70">
        <v>2023</v>
      </c>
      <c r="F469" s="70" t="s">
        <v>1539</v>
      </c>
      <c r="G469" s="70" t="s">
        <v>2269</v>
      </c>
      <c r="H469" s="70" t="s">
        <v>2270</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611</v>
      </c>
      <c r="AS469" s="71">
        <v>198</v>
      </c>
      <c r="AT469" s="71">
        <v>0</v>
      </c>
      <c r="AU469" s="71">
        <v>1</v>
      </c>
      <c r="AV469" s="71">
        <v>0</v>
      </c>
      <c r="AW469" s="71">
        <v>1</v>
      </c>
      <c r="AX469" s="71"/>
      <c r="AY469" s="72"/>
      <c r="AZ469" s="71">
        <v>3060.6000000000022</v>
      </c>
      <c r="BA469" s="71">
        <v>13264.1</v>
      </c>
      <c r="BB469" s="71">
        <v>0</v>
      </c>
      <c r="BC469" s="71">
        <v>2</v>
      </c>
      <c r="BD469" s="71">
        <v>0</v>
      </c>
      <c r="BE469" s="71">
        <v>120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2290</v>
      </c>
      <c r="B470" s="70">
        <v>493</v>
      </c>
      <c r="C470" s="70">
        <v>21</v>
      </c>
      <c r="D470" s="70">
        <v>29</v>
      </c>
      <c r="E470" s="70">
        <v>2024</v>
      </c>
      <c r="F470" s="70" t="s">
        <v>1554</v>
      </c>
      <c r="G470" s="70" t="s">
        <v>2269</v>
      </c>
      <c r="H470" s="70" t="s">
        <v>2270</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2291</v>
      </c>
      <c r="B471" s="70">
        <v>1</v>
      </c>
      <c r="C471" s="70">
        <v>1</v>
      </c>
      <c r="D471" s="70">
        <v>1</v>
      </c>
      <c r="E471" s="70">
        <v>1990</v>
      </c>
      <c r="F471" s="70" t="s">
        <v>787</v>
      </c>
      <c r="G471" s="70" t="s">
        <v>2292</v>
      </c>
      <c r="H471" s="70" t="s">
        <v>2293</v>
      </c>
      <c r="I471" s="148" t="s">
        <v>793</v>
      </c>
      <c r="J471" s="71">
        <v>55.639462601143727</v>
      </c>
      <c r="K471" s="71">
        <v>0.99842669678090457</v>
      </c>
      <c r="L471" s="71">
        <v>6.9130007056129923</v>
      </c>
      <c r="M471" s="71">
        <v>6.5638191839033393</v>
      </c>
      <c r="N471" s="71">
        <v>6.8469084156197031</v>
      </c>
      <c r="O471" s="71">
        <v>9.1268983039305684</v>
      </c>
      <c r="P471" s="71">
        <v>9.8059770107802624</v>
      </c>
      <c r="Q471" s="71">
        <v>0.61921800341624</v>
      </c>
      <c r="R471" s="71">
        <v>0</v>
      </c>
      <c r="S471" s="71">
        <v>0.91422089885320168</v>
      </c>
      <c r="T471" s="72"/>
      <c r="U471" s="71">
        <v>4560928</v>
      </c>
      <c r="V471" s="71">
        <v>418</v>
      </c>
      <c r="W471" s="71">
        <v>63</v>
      </c>
      <c r="X471" s="71">
        <v>2239</v>
      </c>
      <c r="Y471" s="71">
        <v>2720</v>
      </c>
      <c r="Z471" s="71">
        <v>3754</v>
      </c>
      <c r="AA471" s="71">
        <v>2381</v>
      </c>
      <c r="AB471" s="71">
        <v>10054</v>
      </c>
      <c r="AC471" s="71">
        <v>0</v>
      </c>
      <c r="AD471" s="71">
        <v>0.91422089885320168</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2294</v>
      </c>
      <c r="B472" s="70">
        <v>2</v>
      </c>
      <c r="C472" s="70">
        <v>2</v>
      </c>
      <c r="D472" s="70">
        <v>1</v>
      </c>
      <c r="E472" s="70">
        <v>2005</v>
      </c>
      <c r="F472" s="70" t="s">
        <v>789</v>
      </c>
      <c r="G472" s="70" t="s">
        <v>2292</v>
      </c>
      <c r="H472" s="70" t="s">
        <v>2293</v>
      </c>
      <c r="I472" s="148"/>
      <c r="J472" s="71">
        <v>149.78627340365659</v>
      </c>
      <c r="K472" s="71">
        <v>1.0470990567608991</v>
      </c>
      <c r="L472" s="71">
        <v>6.2324339241382578</v>
      </c>
      <c r="M472" s="71">
        <v>22.779901154113048</v>
      </c>
      <c r="N472" s="71">
        <v>9.6476641821111517</v>
      </c>
      <c r="O472" s="71">
        <v>12.83704991496236</v>
      </c>
      <c r="P472" s="71">
        <v>12.75771931988282</v>
      </c>
      <c r="Q472" s="71">
        <v>0.59356174317530397</v>
      </c>
      <c r="R472" s="71">
        <v>0</v>
      </c>
      <c r="S472" s="71">
        <v>1.2393031143090421</v>
      </c>
      <c r="T472" s="72"/>
      <c r="U472" s="71">
        <v>10059269</v>
      </c>
      <c r="V472" s="71">
        <v>530</v>
      </c>
      <c r="W472" s="71">
        <v>69</v>
      </c>
      <c r="X472" s="71">
        <v>4340</v>
      </c>
      <c r="Y472" s="71">
        <v>3396</v>
      </c>
      <c r="Z472" s="71">
        <v>6110</v>
      </c>
      <c r="AA472" s="71">
        <v>2537</v>
      </c>
      <c r="AB472" s="71">
        <v>10075</v>
      </c>
      <c r="AC472" s="71">
        <v>0</v>
      </c>
      <c r="AD472" s="71">
        <v>1.2393031143090421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2295</v>
      </c>
      <c r="B473" s="70">
        <v>3</v>
      </c>
      <c r="C473" s="70">
        <v>3</v>
      </c>
      <c r="D473" s="70">
        <v>1</v>
      </c>
      <c r="E473" s="70">
        <v>2006</v>
      </c>
      <c r="F473" s="70" t="s">
        <v>790</v>
      </c>
      <c r="G473" s="70" t="s">
        <v>2292</v>
      </c>
      <c r="H473" s="70" t="s">
        <v>2293</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2296</v>
      </c>
      <c r="B474" s="70">
        <v>4</v>
      </c>
      <c r="C474" s="70">
        <v>4</v>
      </c>
      <c r="D474" s="70">
        <v>1</v>
      </c>
      <c r="E474" s="70">
        <v>2007</v>
      </c>
      <c r="F474" s="70" t="s">
        <v>791</v>
      </c>
      <c r="G474" s="70" t="s">
        <v>2292</v>
      </c>
      <c r="H474" s="70" t="s">
        <v>2293</v>
      </c>
      <c r="I474" s="148"/>
      <c r="J474" s="71">
        <v>123.8352958504924</v>
      </c>
      <c r="K474" s="71">
        <v>0.93857714574671069</v>
      </c>
      <c r="L474" s="71">
        <v>4.027349142912457</v>
      </c>
      <c r="M474" s="71">
        <v>23.038630574381859</v>
      </c>
      <c r="N474" s="71">
        <v>10.46240724277631</v>
      </c>
      <c r="O474" s="71">
        <v>12.18089373143995</v>
      </c>
      <c r="P474" s="71">
        <v>12.475182945577361</v>
      </c>
      <c r="Q474" s="71">
        <v>0.61768200257112005</v>
      </c>
      <c r="R474" s="71">
        <v>0</v>
      </c>
      <c r="S474" s="71">
        <v>1.019235699365926</v>
      </c>
      <c r="T474" s="72"/>
      <c r="U474" s="71">
        <v>8355699</v>
      </c>
      <c r="V474" s="71">
        <v>446</v>
      </c>
      <c r="W474" s="71">
        <v>41</v>
      </c>
      <c r="X474" s="71">
        <v>5086</v>
      </c>
      <c r="Y474" s="71">
        <v>3441</v>
      </c>
      <c r="Z474" s="71">
        <v>6027</v>
      </c>
      <c r="AA474" s="71">
        <v>2443</v>
      </c>
      <c r="AB474" s="71">
        <v>9930</v>
      </c>
      <c r="AC474" s="71">
        <v>0</v>
      </c>
      <c r="AD474" s="71">
        <v>1.019235699365926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2297</v>
      </c>
      <c r="B475" s="70">
        <v>5</v>
      </c>
      <c r="C475" s="70">
        <v>5</v>
      </c>
      <c r="D475" s="70">
        <v>1</v>
      </c>
      <c r="E475" s="70">
        <v>2008</v>
      </c>
      <c r="F475" s="70" t="s">
        <v>792</v>
      </c>
      <c r="G475" s="70" t="s">
        <v>2292</v>
      </c>
      <c r="H475" s="70" t="s">
        <v>2293</v>
      </c>
      <c r="I475" s="148"/>
      <c r="J475" s="71">
        <v>97.704753619631902</v>
      </c>
      <c r="K475" s="71">
        <v>0.71122271725847408</v>
      </c>
      <c r="L475" s="71">
        <v>3.2019539307155269</v>
      </c>
      <c r="M475" s="71">
        <v>24.09758641973028</v>
      </c>
      <c r="N475" s="71">
        <v>10.18782969702535</v>
      </c>
      <c r="O475" s="71">
        <v>11.793245197220189</v>
      </c>
      <c r="P475" s="71">
        <v>12.241636310787831</v>
      </c>
      <c r="Q475" s="71">
        <v>0.61062430890626596</v>
      </c>
      <c r="R475" s="71">
        <v>0</v>
      </c>
      <c r="S475" s="71">
        <v>0.94062557280188708</v>
      </c>
      <c r="T475" s="72"/>
      <c r="U475" s="71">
        <v>6917166</v>
      </c>
      <c r="V475" s="71">
        <v>446</v>
      </c>
      <c r="W475" s="71">
        <v>41</v>
      </c>
      <c r="X475" s="71">
        <v>5086</v>
      </c>
      <c r="Y475" s="71">
        <v>3497</v>
      </c>
      <c r="Z475" s="71">
        <v>6040</v>
      </c>
      <c r="AA475" s="71">
        <v>2400</v>
      </c>
      <c r="AB475" s="71">
        <v>9978</v>
      </c>
      <c r="AC475" s="71">
        <v>0</v>
      </c>
      <c r="AD475" s="71">
        <v>0.94062557280188708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2298</v>
      </c>
      <c r="B476" s="70">
        <v>6</v>
      </c>
      <c r="C476" s="70">
        <v>6</v>
      </c>
      <c r="D476" s="70">
        <v>1</v>
      </c>
      <c r="E476" s="70">
        <v>2009</v>
      </c>
      <c r="F476" s="70" t="s">
        <v>176</v>
      </c>
      <c r="G476" s="70" t="s">
        <v>2292</v>
      </c>
      <c r="H476" s="70" t="s">
        <v>2293</v>
      </c>
      <c r="I476" s="148"/>
      <c r="J476" s="71">
        <v>132.0123888408323</v>
      </c>
      <c r="K476" s="71">
        <v>0.64041510049475081</v>
      </c>
      <c r="L476" s="71">
        <v>4.7590826995331428</v>
      </c>
      <c r="M476" s="71">
        <v>19.821166927647951</v>
      </c>
      <c r="N476" s="71">
        <v>8.7981975761204367</v>
      </c>
      <c r="O476" s="71">
        <v>11.957879208124449</v>
      </c>
      <c r="P476" s="71">
        <v>11.79511662927168</v>
      </c>
      <c r="Q476" s="71">
        <v>0.58040849979825404</v>
      </c>
      <c r="R476" s="71">
        <v>0</v>
      </c>
      <c r="S476" s="71">
        <v>0.92906674742368278</v>
      </c>
      <c r="T476" s="72"/>
      <c r="U476" s="71">
        <v>7385483</v>
      </c>
      <c r="V476" s="71">
        <v>490</v>
      </c>
      <c r="W476" s="71">
        <v>90</v>
      </c>
      <c r="X476" s="71">
        <v>4884</v>
      </c>
      <c r="Y476" s="71">
        <v>3536</v>
      </c>
      <c r="Z476" s="71">
        <v>6045</v>
      </c>
      <c r="AA476" s="71">
        <v>2374</v>
      </c>
      <c r="AB476" s="71">
        <v>9956</v>
      </c>
      <c r="AC476" s="71">
        <v>0</v>
      </c>
      <c r="AD476" s="71">
        <v>0.92906674742368278</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27.57</v>
      </c>
      <c r="BK476" s="71">
        <v>0</v>
      </c>
      <c r="BL476" s="71">
        <v>7.94</v>
      </c>
      <c r="BM476" s="71">
        <v>0</v>
      </c>
      <c r="BN476" s="72"/>
      <c r="BO476" s="71">
        <v>0</v>
      </c>
      <c r="BP476" s="71">
        <v>0</v>
      </c>
      <c r="BQ476" s="71">
        <v>5</v>
      </c>
      <c r="BR476" s="71">
        <v>0</v>
      </c>
      <c r="BS476" s="71">
        <v>1</v>
      </c>
      <c r="BT476" s="71">
        <v>0</v>
      </c>
      <c r="BU476"/>
      <c r="BV476" s="70">
        <v>35.51</v>
      </c>
      <c r="BW476" s="70">
        <v>0</v>
      </c>
      <c r="BX476" s="70">
        <v>0</v>
      </c>
      <c r="BY476" s="70">
        <v>0</v>
      </c>
      <c r="BZ476" s="70">
        <v>0</v>
      </c>
      <c r="CA476" s="70">
        <v>0</v>
      </c>
      <c r="CB476" s="70">
        <v>0</v>
      </c>
      <c r="CC476" s="70">
        <v>0</v>
      </c>
      <c r="CD476" s="70">
        <v>0</v>
      </c>
    </row>
    <row r="477" spans="1:82">
      <c r="A477" s="70" t="s">
        <v>2299</v>
      </c>
      <c r="B477" s="70">
        <v>7</v>
      </c>
      <c r="C477" s="70">
        <v>7</v>
      </c>
      <c r="D477" s="70">
        <v>1</v>
      </c>
      <c r="E477" s="70">
        <v>2010</v>
      </c>
      <c r="F477" s="70" t="s">
        <v>177</v>
      </c>
      <c r="G477" s="70" t="s">
        <v>2292</v>
      </c>
      <c r="H477" s="70" t="s">
        <v>2293</v>
      </c>
      <c r="I477" s="148"/>
      <c r="J477" s="71">
        <v>114.10760577914439</v>
      </c>
      <c r="K477" s="71">
        <v>0.68469134828611922</v>
      </c>
      <c r="L477" s="71">
        <v>4.4095136058042854</v>
      </c>
      <c r="M477" s="71">
        <v>20.070946911715211</v>
      </c>
      <c r="N477" s="71">
        <v>9.4026357901876132</v>
      </c>
      <c r="O477" s="71">
        <v>11.904539344050081</v>
      </c>
      <c r="P477" s="71">
        <v>12.229717680198389</v>
      </c>
      <c r="Q477" s="71">
        <v>0.60072395226905695</v>
      </c>
      <c r="R477" s="71">
        <v>0</v>
      </c>
      <c r="S477" s="71">
        <v>1.0338145368957321</v>
      </c>
      <c r="T477" s="72"/>
      <c r="U477" s="71">
        <v>7495704</v>
      </c>
      <c r="V477" s="71">
        <v>490</v>
      </c>
      <c r="W477" s="71">
        <v>90</v>
      </c>
      <c r="X477" s="71">
        <v>4884</v>
      </c>
      <c r="Y477" s="71">
        <v>3570</v>
      </c>
      <c r="Z477" s="71">
        <v>6046</v>
      </c>
      <c r="AA477" s="71">
        <v>2400</v>
      </c>
      <c r="AB477" s="71">
        <v>9874</v>
      </c>
      <c r="AC477" s="71">
        <v>0</v>
      </c>
      <c r="AD477" s="71">
        <v>1.0338145368957321</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21.81</v>
      </c>
      <c r="BK477" s="71">
        <v>0</v>
      </c>
      <c r="BL477" s="71">
        <v>7.1840000000000002</v>
      </c>
      <c r="BM477" s="71">
        <v>0</v>
      </c>
      <c r="BN477" s="72"/>
      <c r="BO477" s="71">
        <v>0</v>
      </c>
      <c r="BP477" s="71">
        <v>0</v>
      </c>
      <c r="BQ477" s="71">
        <v>4</v>
      </c>
      <c r="BR477" s="71">
        <v>0</v>
      </c>
      <c r="BS477" s="71">
        <v>1</v>
      </c>
      <c r="BT477" s="71">
        <v>0</v>
      </c>
      <c r="BU477"/>
      <c r="BV477" s="70">
        <v>28.994</v>
      </c>
      <c r="BW477" s="70">
        <v>0</v>
      </c>
      <c r="BX477" s="70">
        <v>0</v>
      </c>
      <c r="BY477" s="70">
        <v>0</v>
      </c>
      <c r="BZ477" s="70">
        <v>0</v>
      </c>
      <c r="CA477" s="70">
        <v>0</v>
      </c>
      <c r="CB477" s="70">
        <v>0</v>
      </c>
      <c r="CC477" s="70">
        <v>0</v>
      </c>
      <c r="CD477" s="70">
        <v>0</v>
      </c>
    </row>
    <row r="478" spans="1:82">
      <c r="A478" s="70" t="s">
        <v>2300</v>
      </c>
      <c r="B478" s="70">
        <v>8</v>
      </c>
      <c r="C478" s="70">
        <v>8</v>
      </c>
      <c r="D478" s="70">
        <v>1</v>
      </c>
      <c r="E478" s="70">
        <v>2011</v>
      </c>
      <c r="F478" s="70" t="s">
        <v>178</v>
      </c>
      <c r="G478" s="70" t="s">
        <v>2292</v>
      </c>
      <c r="H478" s="70" t="s">
        <v>2293</v>
      </c>
      <c r="I478" s="148"/>
      <c r="J478" s="71">
        <v>107.6160936912862</v>
      </c>
      <c r="K478" s="71">
        <v>1.071360529318315</v>
      </c>
      <c r="L478" s="71">
        <v>4.0414885382645709</v>
      </c>
      <c r="M478" s="71">
        <v>25.359168457133311</v>
      </c>
      <c r="N478" s="71">
        <v>9.914158130882905</v>
      </c>
      <c r="O478" s="71">
        <v>11.782457092059662</v>
      </c>
      <c r="P478" s="71">
        <v>12.019803846071255</v>
      </c>
      <c r="Q478" s="71">
        <v>0.68794554080113501</v>
      </c>
      <c r="R478" s="71">
        <v>0</v>
      </c>
      <c r="S478" s="71">
        <v>1.0611277871066811</v>
      </c>
      <c r="T478" s="72"/>
      <c r="U478" s="71">
        <v>7110517</v>
      </c>
      <c r="V478" s="71">
        <v>490</v>
      </c>
      <c r="W478" s="71">
        <v>90</v>
      </c>
      <c r="X478" s="71">
        <v>4884</v>
      </c>
      <c r="Y478" s="71">
        <v>3582</v>
      </c>
      <c r="Z478" s="71">
        <v>6114</v>
      </c>
      <c r="AA478" s="71">
        <v>2429</v>
      </c>
      <c r="AB478" s="71">
        <v>9803</v>
      </c>
      <c r="AC478" s="71">
        <v>0</v>
      </c>
      <c r="AD478" s="71">
        <v>1.0611277871066811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24.716999999999999</v>
      </c>
      <c r="BK478" s="71">
        <v>0</v>
      </c>
      <c r="BL478" s="71">
        <v>0</v>
      </c>
      <c r="BM478" s="71">
        <v>0</v>
      </c>
      <c r="BN478" s="72"/>
      <c r="BO478" s="71">
        <v>0</v>
      </c>
      <c r="BP478" s="71">
        <v>0</v>
      </c>
      <c r="BQ478" s="71">
        <v>5</v>
      </c>
      <c r="BR478" s="71">
        <v>0</v>
      </c>
      <c r="BS478" s="71">
        <v>0</v>
      </c>
      <c r="BT478" s="71">
        <v>0</v>
      </c>
      <c r="BU478"/>
      <c r="BV478" s="70">
        <v>24.716999999999999</v>
      </c>
      <c r="BW478" s="70">
        <v>0</v>
      </c>
      <c r="BX478" s="70">
        <v>0</v>
      </c>
      <c r="BY478" s="70">
        <v>0</v>
      </c>
      <c r="BZ478" s="70">
        <v>0</v>
      </c>
      <c r="CA478" s="70">
        <v>0</v>
      </c>
      <c r="CB478" s="70">
        <v>0</v>
      </c>
      <c r="CC478" s="70">
        <v>0</v>
      </c>
      <c r="CD478" s="70">
        <v>0</v>
      </c>
    </row>
    <row r="479" spans="1:82">
      <c r="A479" s="70" t="s">
        <v>2301</v>
      </c>
      <c r="B479" s="70">
        <v>9</v>
      </c>
      <c r="C479" s="70">
        <v>9</v>
      </c>
      <c r="D479" s="70">
        <v>1</v>
      </c>
      <c r="E479" s="70">
        <v>2012</v>
      </c>
      <c r="F479" s="70" t="s">
        <v>179</v>
      </c>
      <c r="G479" s="70" t="s">
        <v>2292</v>
      </c>
      <c r="H479" s="70" t="s">
        <v>2293</v>
      </c>
      <c r="I479" s="148"/>
      <c r="J479" s="71">
        <v>106.8459798222783</v>
      </c>
      <c r="K479" s="71">
        <v>1.0157763084215481</v>
      </c>
      <c r="L479" s="71">
        <v>3.985294556604762</v>
      </c>
      <c r="M479" s="71">
        <v>26.084127426335449</v>
      </c>
      <c r="N479" s="71">
        <v>10.31029991923802</v>
      </c>
      <c r="O479" s="71">
        <v>11.73562623380225</v>
      </c>
      <c r="P479" s="71">
        <v>12.167816363824754</v>
      </c>
      <c r="Q479" s="71">
        <v>0.74271171959016502</v>
      </c>
      <c r="R479" s="71">
        <v>0</v>
      </c>
      <c r="S479" s="71">
        <v>1.1006461289521301</v>
      </c>
      <c r="T479" s="72"/>
      <c r="U479" s="71">
        <v>6911914</v>
      </c>
      <c r="V479" s="71">
        <v>490</v>
      </c>
      <c r="W479" s="71">
        <v>90</v>
      </c>
      <c r="X479" s="71">
        <v>4884</v>
      </c>
      <c r="Y479" s="71">
        <v>3566</v>
      </c>
      <c r="Z479" s="71">
        <v>6138</v>
      </c>
      <c r="AA479" s="71">
        <v>2445</v>
      </c>
      <c r="AB479" s="71">
        <v>9741</v>
      </c>
      <c r="AC479" s="71">
        <v>0</v>
      </c>
      <c r="AD479" s="71">
        <v>1.1006461289521301</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28.221</v>
      </c>
      <c r="BK479" s="71">
        <v>0</v>
      </c>
      <c r="BL479" s="71">
        <v>8.32</v>
      </c>
      <c r="BM479" s="71">
        <v>0</v>
      </c>
      <c r="BN479" s="72"/>
      <c r="BO479" s="71">
        <v>0</v>
      </c>
      <c r="BP479" s="71">
        <v>0</v>
      </c>
      <c r="BQ479" s="71">
        <v>5</v>
      </c>
      <c r="BR479" s="71">
        <v>0</v>
      </c>
      <c r="BS479" s="71">
        <v>1</v>
      </c>
      <c r="BT479" s="71">
        <v>0</v>
      </c>
      <c r="BU479"/>
      <c r="BV479" s="70">
        <v>36.540999999999997</v>
      </c>
      <c r="BW479" s="70">
        <v>0</v>
      </c>
      <c r="BX479" s="70">
        <v>0</v>
      </c>
      <c r="BY479" s="70">
        <v>0</v>
      </c>
      <c r="BZ479" s="70">
        <v>0</v>
      </c>
      <c r="CA479" s="70">
        <v>0</v>
      </c>
      <c r="CB479" s="70">
        <v>0</v>
      </c>
      <c r="CC479" s="70">
        <v>0</v>
      </c>
      <c r="CD479" s="70">
        <v>0</v>
      </c>
    </row>
    <row r="480" spans="1:82">
      <c r="A480" s="70" t="s">
        <v>2302</v>
      </c>
      <c r="B480" s="70">
        <v>10</v>
      </c>
      <c r="C480" s="70">
        <v>10</v>
      </c>
      <c r="D480" s="70">
        <v>1</v>
      </c>
      <c r="E480" s="70">
        <v>2013</v>
      </c>
      <c r="F480" s="70" t="s">
        <v>180</v>
      </c>
      <c r="G480" s="70" t="s">
        <v>2292</v>
      </c>
      <c r="H480" s="70" t="s">
        <v>2293</v>
      </c>
      <c r="I480" s="148"/>
      <c r="J480" s="71">
        <v>114.5030162643011</v>
      </c>
      <c r="K480" s="71">
        <v>0.91132607069899507</v>
      </c>
      <c r="L480" s="71">
        <v>3.6457970550944299</v>
      </c>
      <c r="M480" s="71">
        <v>27.55673518400431</v>
      </c>
      <c r="N480" s="71">
        <v>11.063985150079001</v>
      </c>
      <c r="O480" s="71">
        <v>11.316407797583132</v>
      </c>
      <c r="P480" s="71">
        <v>12.298585970762609</v>
      </c>
      <c r="Q480" s="71">
        <v>0.75892886305219198</v>
      </c>
      <c r="R480" s="71">
        <v>0</v>
      </c>
      <c r="S480" s="71">
        <v>1.0450456792415139</v>
      </c>
      <c r="T480" s="72"/>
      <c r="U480" s="71">
        <v>6898446</v>
      </c>
      <c r="V480" s="71">
        <v>490</v>
      </c>
      <c r="W480" s="71">
        <v>90</v>
      </c>
      <c r="X480" s="71">
        <v>4884</v>
      </c>
      <c r="Y480" s="71">
        <v>3629</v>
      </c>
      <c r="Z480" s="71">
        <v>6183</v>
      </c>
      <c r="AA480" s="71">
        <v>2462</v>
      </c>
      <c r="AB480" s="71">
        <v>9811</v>
      </c>
      <c r="AC480" s="71">
        <v>0</v>
      </c>
      <c r="AD480" s="71">
        <v>1.0450456792415139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30.981000000000002</v>
      </c>
      <c r="BK480" s="71">
        <v>0</v>
      </c>
      <c r="BL480" s="71">
        <v>9.1340000000000003</v>
      </c>
      <c r="BM480" s="71">
        <v>0</v>
      </c>
      <c r="BN480" s="72"/>
      <c r="BO480" s="71">
        <v>0</v>
      </c>
      <c r="BP480" s="71">
        <v>0</v>
      </c>
      <c r="BQ480" s="71">
        <v>5</v>
      </c>
      <c r="BR480" s="71">
        <v>0</v>
      </c>
      <c r="BS480" s="71">
        <v>1</v>
      </c>
      <c r="BT480" s="71">
        <v>0</v>
      </c>
      <c r="BU480"/>
      <c r="BV480" s="70">
        <v>40.115000000000002</v>
      </c>
      <c r="BW480" s="70">
        <v>0</v>
      </c>
      <c r="BX480" s="70">
        <v>0</v>
      </c>
      <c r="BY480" s="70">
        <v>0</v>
      </c>
      <c r="BZ480" s="70">
        <v>0</v>
      </c>
      <c r="CA480" s="70">
        <v>0</v>
      </c>
      <c r="CB480" s="70">
        <v>0</v>
      </c>
      <c r="CC480" s="70">
        <v>0</v>
      </c>
      <c r="CD480" s="70">
        <v>0</v>
      </c>
    </row>
    <row r="481" spans="1:82">
      <c r="A481" s="70" t="s">
        <v>2303</v>
      </c>
      <c r="B481" s="70">
        <v>11</v>
      </c>
      <c r="C481" s="70">
        <v>11</v>
      </c>
      <c r="D481" s="70">
        <v>1</v>
      </c>
      <c r="E481" s="70">
        <v>2014</v>
      </c>
      <c r="F481" s="70" t="s">
        <v>181</v>
      </c>
      <c r="G481" s="70" t="s">
        <v>2292</v>
      </c>
      <c r="H481" s="70" t="s">
        <v>2293</v>
      </c>
      <c r="I481" s="148"/>
      <c r="J481" s="71">
        <v>87.60895824870822</v>
      </c>
      <c r="K481" s="71">
        <v>0.97563845947828509</v>
      </c>
      <c r="L481" s="71">
        <v>4.9974999555797357</v>
      </c>
      <c r="M481" s="71">
        <v>22.927340443900889</v>
      </c>
      <c r="N481" s="71">
        <v>11.11872036203807</v>
      </c>
      <c r="O481" s="71">
        <v>10.72891537891833</v>
      </c>
      <c r="P481" s="71">
        <v>12.518173343104037</v>
      </c>
      <c r="Q481" s="71">
        <v>0.724361951720223</v>
      </c>
      <c r="R481" s="71">
        <v>0</v>
      </c>
      <c r="S481" s="71">
        <v>0.96348382722128512</v>
      </c>
      <c r="T481" s="72"/>
      <c r="U481" s="71">
        <v>5735261</v>
      </c>
      <c r="V481" s="71">
        <v>471</v>
      </c>
      <c r="W481" s="71">
        <v>78</v>
      </c>
      <c r="X481" s="71">
        <v>4708</v>
      </c>
      <c r="Y481" s="71">
        <v>3673</v>
      </c>
      <c r="Z481" s="71">
        <v>6174</v>
      </c>
      <c r="AA481" s="71">
        <v>2493</v>
      </c>
      <c r="AB481" s="71">
        <v>9760</v>
      </c>
      <c r="AC481" s="71">
        <v>0</v>
      </c>
      <c r="AD481" s="71">
        <v>0.96348382722128512</v>
      </c>
      <c r="AE481" s="72"/>
      <c r="AF481" s="71"/>
      <c r="AG481" s="71"/>
      <c r="AH481" s="71"/>
      <c r="AI481" s="71"/>
      <c r="AJ481" s="71"/>
      <c r="AK481" s="71"/>
      <c r="AL481" s="71"/>
      <c r="AM481" s="71"/>
      <c r="AN481" s="71"/>
      <c r="AO481" s="71"/>
      <c r="AP481" s="71"/>
      <c r="AQ481" s="72"/>
      <c r="AR481" s="71">
        <v>69</v>
      </c>
      <c r="AS481" s="71">
        <v>40</v>
      </c>
      <c r="AT481" s="71">
        <v>0</v>
      </c>
      <c r="AU481" s="71">
        <v>0</v>
      </c>
      <c r="AV481" s="71">
        <v>0</v>
      </c>
      <c r="AW481" s="71">
        <v>0</v>
      </c>
      <c r="AX481" s="71"/>
      <c r="AY481" s="72"/>
      <c r="AZ481" s="71">
        <v>300.5</v>
      </c>
      <c r="BA481" s="71">
        <v>3264.9</v>
      </c>
      <c r="BB481" s="71">
        <v>0</v>
      </c>
      <c r="BC481" s="71">
        <v>0</v>
      </c>
      <c r="BD481" s="71">
        <v>0</v>
      </c>
      <c r="BE481" s="71">
        <v>0</v>
      </c>
      <c r="BF481" s="71"/>
      <c r="BG481" s="72"/>
      <c r="BH481" s="71">
        <v>0</v>
      </c>
      <c r="BI481" s="71">
        <v>0</v>
      </c>
      <c r="BJ481" s="71">
        <v>35.463000000000001</v>
      </c>
      <c r="BK481" s="71">
        <v>0</v>
      </c>
      <c r="BL481" s="71">
        <v>8.2509999999999994</v>
      </c>
      <c r="BM481" s="71">
        <v>0</v>
      </c>
      <c r="BN481" s="72"/>
      <c r="BO481" s="71">
        <v>0</v>
      </c>
      <c r="BP481" s="71">
        <v>0</v>
      </c>
      <c r="BQ481" s="71">
        <v>6</v>
      </c>
      <c r="BR481" s="71">
        <v>0</v>
      </c>
      <c r="BS481" s="71">
        <v>1</v>
      </c>
      <c r="BT481" s="71">
        <v>0</v>
      </c>
      <c r="BU481"/>
      <c r="BV481" s="70">
        <v>43.713999999999999</v>
      </c>
      <c r="BW481" s="70">
        <v>0</v>
      </c>
      <c r="BX481" s="70">
        <v>0</v>
      </c>
      <c r="BY481" s="70">
        <v>0</v>
      </c>
      <c r="BZ481" s="70">
        <v>0</v>
      </c>
      <c r="CA481" s="70">
        <v>0</v>
      </c>
      <c r="CB481" s="70">
        <v>0</v>
      </c>
      <c r="CC481" s="70">
        <v>0</v>
      </c>
      <c r="CD481" s="70">
        <v>0</v>
      </c>
    </row>
    <row r="482" spans="1:82">
      <c r="A482" s="70" t="s">
        <v>2304</v>
      </c>
      <c r="B482" s="70">
        <v>12</v>
      </c>
      <c r="C482" s="70">
        <v>12</v>
      </c>
      <c r="D482" s="70">
        <v>1</v>
      </c>
      <c r="E482" s="70">
        <v>2015</v>
      </c>
      <c r="F482" s="70" t="s">
        <v>182</v>
      </c>
      <c r="G482" s="1064" t="s">
        <v>2292</v>
      </c>
      <c r="H482" s="70" t="s">
        <v>2293</v>
      </c>
      <c r="I482" s="148"/>
      <c r="J482" s="71">
        <v>108.8435520758035</v>
      </c>
      <c r="K482" s="71">
        <v>0.93158903710238472</v>
      </c>
      <c r="L482" s="71">
        <v>5.5206199766099653</v>
      </c>
      <c r="M482" s="71">
        <v>23.048645288370778</v>
      </c>
      <c r="N482" s="71">
        <v>9.8566609920945147</v>
      </c>
      <c r="O482" s="71">
        <v>10.592221571623815</v>
      </c>
      <c r="P482" s="71">
        <v>12.412481618913555</v>
      </c>
      <c r="Q482" s="71">
        <v>0.70249214661623205</v>
      </c>
      <c r="R482" s="71">
        <v>0</v>
      </c>
      <c r="S482" s="71">
        <v>0.93701856632474989</v>
      </c>
      <c r="T482" s="72"/>
      <c r="U482" s="71">
        <v>7222224</v>
      </c>
      <c r="V482" s="71">
        <v>471</v>
      </c>
      <c r="W482" s="71">
        <v>78</v>
      </c>
      <c r="X482" s="71">
        <v>4708</v>
      </c>
      <c r="Y482" s="71">
        <v>3687</v>
      </c>
      <c r="Z482" s="71">
        <v>6154</v>
      </c>
      <c r="AA482" s="71">
        <v>2470</v>
      </c>
      <c r="AB482" s="71">
        <v>9669</v>
      </c>
      <c r="AC482" s="71">
        <v>0</v>
      </c>
      <c r="AD482" s="71">
        <v>0.93701856632474989</v>
      </c>
      <c r="AE482" s="72"/>
      <c r="AF482" s="71">
        <v>51530030.3295497</v>
      </c>
      <c r="AG482" s="71">
        <v>790394.46396840597</v>
      </c>
      <c r="AH482" s="71">
        <v>1054849.4716441741</v>
      </c>
      <c r="AI482" s="71">
        <v>33185438.529832531</v>
      </c>
      <c r="AJ482" s="71">
        <v>14492893.57087069</v>
      </c>
      <c r="AK482" s="71">
        <v>0</v>
      </c>
      <c r="AL482" s="71">
        <v>0</v>
      </c>
      <c r="AM482" s="71">
        <v>1325095.890070488</v>
      </c>
      <c r="AN482" s="71">
        <v>0</v>
      </c>
      <c r="AO482" s="71">
        <v>0</v>
      </c>
      <c r="AP482" s="71">
        <v>102378702.25593598</v>
      </c>
      <c r="AQ482" s="72"/>
      <c r="AR482" s="71">
        <v>97</v>
      </c>
      <c r="AS482" s="71">
        <v>70</v>
      </c>
      <c r="AT482" s="71">
        <v>0</v>
      </c>
      <c r="AU482" s="71">
        <v>0</v>
      </c>
      <c r="AV482" s="71">
        <v>0</v>
      </c>
      <c r="AW482" s="71">
        <v>0</v>
      </c>
      <c r="AX482" s="71"/>
      <c r="AY482" s="72"/>
      <c r="AZ482" s="71">
        <v>406.6</v>
      </c>
      <c r="BA482" s="71">
        <v>11650.1</v>
      </c>
      <c r="BB482" s="71">
        <v>0</v>
      </c>
      <c r="BC482" s="71">
        <v>0</v>
      </c>
      <c r="BD482" s="71">
        <v>0</v>
      </c>
      <c r="BE482" s="71">
        <v>0</v>
      </c>
      <c r="BF482" s="71"/>
      <c r="BG482" s="72"/>
      <c r="BH482" s="71">
        <v>0</v>
      </c>
      <c r="BI482" s="71">
        <v>0</v>
      </c>
      <c r="BJ482" s="71">
        <v>35.21</v>
      </c>
      <c r="BK482" s="71">
        <v>0</v>
      </c>
      <c r="BL482" s="71">
        <v>7.0389999999999997</v>
      </c>
      <c r="BM482" s="71">
        <v>0</v>
      </c>
      <c r="BN482" s="72"/>
      <c r="BO482" s="71">
        <v>0</v>
      </c>
      <c r="BP482" s="71">
        <v>0</v>
      </c>
      <c r="BQ482" s="71">
        <v>6</v>
      </c>
      <c r="BR482" s="71">
        <v>0</v>
      </c>
      <c r="BS482" s="71">
        <v>1</v>
      </c>
      <c r="BT482" s="71">
        <v>0</v>
      </c>
      <c r="BU482"/>
      <c r="BV482" s="70">
        <v>42.249000000000002</v>
      </c>
      <c r="BW482" s="70">
        <v>0</v>
      </c>
      <c r="BX482" s="70">
        <v>0</v>
      </c>
      <c r="BY482" s="70">
        <v>0</v>
      </c>
      <c r="BZ482" s="70">
        <v>0</v>
      </c>
      <c r="CA482" s="70">
        <v>0</v>
      </c>
      <c r="CB482" s="70">
        <v>0</v>
      </c>
      <c r="CC482" s="70">
        <v>0</v>
      </c>
      <c r="CD482" s="70">
        <v>0</v>
      </c>
    </row>
    <row r="483" spans="1:82">
      <c r="A483" s="70" t="s">
        <v>2305</v>
      </c>
      <c r="B483" s="70">
        <v>13</v>
      </c>
      <c r="C483" s="70">
        <v>13</v>
      </c>
      <c r="D483" s="70">
        <v>1</v>
      </c>
      <c r="E483" s="70">
        <v>2016</v>
      </c>
      <c r="F483" s="70" t="s">
        <v>155</v>
      </c>
      <c r="G483" s="1064" t="s">
        <v>2292</v>
      </c>
      <c r="H483" s="70" t="s">
        <v>2293</v>
      </c>
      <c r="I483" s="148"/>
      <c r="J483" s="71">
        <v>112.32815860882431</v>
      </c>
      <c r="K483" s="71">
        <v>0.91748738522731255</v>
      </c>
      <c r="L483" s="71">
        <v>6.0570539931533247</v>
      </c>
      <c r="M483" s="71">
        <v>19.537350066300448</v>
      </c>
      <c r="N483" s="71">
        <v>9.5302016763159827</v>
      </c>
      <c r="O483" s="71">
        <v>10.497600962703068</v>
      </c>
      <c r="P483" s="71">
        <v>13.060244558755212</v>
      </c>
      <c r="Q483" s="71">
        <v>0.68018642820807762</v>
      </c>
      <c r="R483" s="71">
        <v>0</v>
      </c>
      <c r="S483" s="71">
        <v>0.92416871996029548</v>
      </c>
      <c r="T483" s="72"/>
      <c r="U483" s="71">
        <v>7105549.0000000009</v>
      </c>
      <c r="V483" s="71">
        <v>471</v>
      </c>
      <c r="W483" s="71">
        <v>78</v>
      </c>
      <c r="X483" s="71">
        <v>4708</v>
      </c>
      <c r="Y483" s="71">
        <v>3720</v>
      </c>
      <c r="Z483" s="71">
        <v>6174</v>
      </c>
      <c r="AA483" s="71">
        <v>2688</v>
      </c>
      <c r="AB483" s="71">
        <v>9630</v>
      </c>
      <c r="AC483" s="71">
        <v>0</v>
      </c>
      <c r="AD483" s="71">
        <v>0.92416871996029548</v>
      </c>
      <c r="AE483" s="72"/>
      <c r="AF483" s="71">
        <v>54434841.261718273</v>
      </c>
      <c r="AG483" s="71">
        <v>734333.32115492877</v>
      </c>
      <c r="AH483" s="71">
        <v>1108612.857377514</v>
      </c>
      <c r="AI483" s="71">
        <v>30886652.679223351</v>
      </c>
      <c r="AJ483" s="71">
        <v>13837925.854573989</v>
      </c>
      <c r="AK483" s="71">
        <v>0</v>
      </c>
      <c r="AL483" s="71">
        <v>0</v>
      </c>
      <c r="AM483" s="71">
        <v>1320776.420784069</v>
      </c>
      <c r="AN483" s="71">
        <v>0</v>
      </c>
      <c r="AO483" s="71">
        <v>0</v>
      </c>
      <c r="AP483" s="71">
        <v>102323142.39483213</v>
      </c>
      <c r="AQ483" s="72"/>
      <c r="AR483" s="71">
        <v>114</v>
      </c>
      <c r="AS483" s="71">
        <v>84</v>
      </c>
      <c r="AT483" s="71">
        <v>0</v>
      </c>
      <c r="AU483" s="71">
        <v>0</v>
      </c>
      <c r="AV483" s="71">
        <v>0</v>
      </c>
      <c r="AW483" s="71">
        <v>0</v>
      </c>
      <c r="AX483" s="71"/>
      <c r="AY483" s="72"/>
      <c r="AZ483" s="71">
        <v>491.6</v>
      </c>
      <c r="BA483" s="71">
        <v>12085.9</v>
      </c>
      <c r="BB483" s="71">
        <v>0</v>
      </c>
      <c r="BC483" s="71">
        <v>0</v>
      </c>
      <c r="BD483" s="71">
        <v>0</v>
      </c>
      <c r="BE483" s="71">
        <v>0</v>
      </c>
      <c r="BF483" s="71"/>
      <c r="BG483" s="72"/>
      <c r="BH483" s="71">
        <v>0</v>
      </c>
      <c r="BI483" s="71">
        <v>0</v>
      </c>
      <c r="BJ483" s="71">
        <v>36.191000000000003</v>
      </c>
      <c r="BK483" s="71">
        <v>0</v>
      </c>
      <c r="BL483" s="71">
        <v>7.2279999999999998</v>
      </c>
      <c r="BM483" s="71">
        <v>0</v>
      </c>
      <c r="BN483" s="72"/>
      <c r="BO483" s="71">
        <v>0</v>
      </c>
      <c r="BP483" s="71">
        <v>0</v>
      </c>
      <c r="BQ483" s="71">
        <v>6</v>
      </c>
      <c r="BR483" s="71">
        <v>0</v>
      </c>
      <c r="BS483" s="71">
        <v>1</v>
      </c>
      <c r="BT483" s="71">
        <v>0</v>
      </c>
      <c r="BU483"/>
      <c r="BV483" s="70">
        <v>43.418999999999997</v>
      </c>
      <c r="BW483" s="70">
        <v>0</v>
      </c>
      <c r="BX483" s="70">
        <v>0</v>
      </c>
      <c r="BY483" s="70">
        <v>0</v>
      </c>
      <c r="BZ483" s="70">
        <v>0</v>
      </c>
      <c r="CA483" s="70">
        <v>0</v>
      </c>
      <c r="CB483" s="70">
        <v>0</v>
      </c>
      <c r="CC483" s="70">
        <v>0</v>
      </c>
      <c r="CD483" s="70">
        <v>0</v>
      </c>
    </row>
    <row r="484" spans="1:82">
      <c r="A484" s="70" t="s">
        <v>2306</v>
      </c>
      <c r="B484" s="70">
        <v>14</v>
      </c>
      <c r="C484" s="70">
        <v>14</v>
      </c>
      <c r="D484" s="70">
        <v>1</v>
      </c>
      <c r="E484" s="70">
        <v>2017</v>
      </c>
      <c r="F484" s="70" t="s">
        <v>156</v>
      </c>
      <c r="G484" s="70" t="s">
        <v>2292</v>
      </c>
      <c r="H484" s="70" t="s">
        <v>2293</v>
      </c>
      <c r="I484" s="148"/>
      <c r="J484" s="71">
        <v>102.43923515899304</v>
      </c>
      <c r="K484" s="71">
        <v>0.94692176283514207</v>
      </c>
      <c r="L484" s="71">
        <v>7.1634663755554833</v>
      </c>
      <c r="M484" s="71">
        <v>19.489735160298792</v>
      </c>
      <c r="N484" s="71">
        <v>9.7855493206060036</v>
      </c>
      <c r="O484" s="71">
        <v>10.381499178818812</v>
      </c>
      <c r="P484" s="71">
        <v>13.542381981994948</v>
      </c>
      <c r="Q484" s="71">
        <v>0.65290592158180905</v>
      </c>
      <c r="R484" s="71">
        <v>0</v>
      </c>
      <c r="S484" s="71">
        <v>0.91808161167687929</v>
      </c>
      <c r="T484" s="72"/>
      <c r="U484" s="71">
        <v>7085695</v>
      </c>
      <c r="V484" s="71">
        <v>471</v>
      </c>
      <c r="W484" s="71">
        <v>78</v>
      </c>
      <c r="X484" s="71">
        <v>4708</v>
      </c>
      <c r="Y484" s="71">
        <v>3757</v>
      </c>
      <c r="Z484" s="71">
        <v>6207</v>
      </c>
      <c r="AA484" s="71">
        <v>2805</v>
      </c>
      <c r="AB484" s="71">
        <v>9559</v>
      </c>
      <c r="AC484" s="71">
        <v>0</v>
      </c>
      <c r="AD484" s="71">
        <v>0.91808161167687929</v>
      </c>
      <c r="AE484" s="72"/>
      <c r="AF484" s="71">
        <v>50982905.801371172</v>
      </c>
      <c r="AG484" s="71">
        <v>763608.59840891487</v>
      </c>
      <c r="AH484" s="71">
        <v>1578111.1118837509</v>
      </c>
      <c r="AI484" s="71">
        <v>31989027.28811039</v>
      </c>
      <c r="AJ484" s="71">
        <v>14840869.499934791</v>
      </c>
      <c r="AK484" s="71">
        <v>0</v>
      </c>
      <c r="AL484" s="71">
        <v>0</v>
      </c>
      <c r="AM484" s="71">
        <v>1313090.0267149271</v>
      </c>
      <c r="AN484" s="71">
        <v>0</v>
      </c>
      <c r="AO484" s="71">
        <v>0</v>
      </c>
      <c r="AP484" s="71">
        <v>101467612.32642394</v>
      </c>
      <c r="AQ484" s="72"/>
      <c r="AR484" s="71">
        <v>127</v>
      </c>
      <c r="AS484" s="71">
        <v>95</v>
      </c>
      <c r="AT484" s="71">
        <v>0</v>
      </c>
      <c r="AU484" s="71">
        <v>0</v>
      </c>
      <c r="AV484" s="71">
        <v>0</v>
      </c>
      <c r="AW484" s="71">
        <v>0</v>
      </c>
      <c r="AX484" s="71"/>
      <c r="AY484" s="72"/>
      <c r="AZ484" s="71">
        <v>555.1</v>
      </c>
      <c r="BA484" s="71">
        <v>12574.8</v>
      </c>
      <c r="BB484" s="71">
        <v>0</v>
      </c>
      <c r="BC484" s="71">
        <v>0</v>
      </c>
      <c r="BD484" s="71">
        <v>0</v>
      </c>
      <c r="BE484" s="71">
        <v>0</v>
      </c>
      <c r="BF484" s="71"/>
      <c r="BG484" s="72"/>
      <c r="BH484" s="71">
        <v>0</v>
      </c>
      <c r="BI484" s="71">
        <v>0</v>
      </c>
      <c r="BJ484" s="71">
        <v>35.996000000000002</v>
      </c>
      <c r="BK484" s="71">
        <v>0</v>
      </c>
      <c r="BL484" s="71">
        <v>6.984</v>
      </c>
      <c r="BM484" s="71">
        <v>0</v>
      </c>
      <c r="BN484" s="72"/>
      <c r="BO484" s="71">
        <v>0</v>
      </c>
      <c r="BP484" s="71">
        <v>0</v>
      </c>
      <c r="BQ484" s="71">
        <v>6</v>
      </c>
      <c r="BR484" s="71">
        <v>0</v>
      </c>
      <c r="BS484" s="71">
        <v>1</v>
      </c>
      <c r="BT484" s="71">
        <v>0</v>
      </c>
      <c r="BU484"/>
      <c r="BV484" s="70">
        <v>42.98</v>
      </c>
      <c r="BW484" s="70">
        <v>0</v>
      </c>
      <c r="BX484" s="70">
        <v>0</v>
      </c>
      <c r="BY484" s="70">
        <v>0</v>
      </c>
      <c r="BZ484" s="70">
        <v>0</v>
      </c>
      <c r="CA484" s="70">
        <v>0</v>
      </c>
      <c r="CB484" s="70">
        <v>0</v>
      </c>
      <c r="CC484" s="70">
        <v>0</v>
      </c>
      <c r="CD484" s="70">
        <v>0</v>
      </c>
    </row>
    <row r="485" spans="1:82">
      <c r="A485" s="70" t="s">
        <v>2307</v>
      </c>
      <c r="B485" s="70">
        <v>15</v>
      </c>
      <c r="C485" s="70">
        <v>15</v>
      </c>
      <c r="D485" s="70">
        <v>1</v>
      </c>
      <c r="E485" s="70">
        <v>2018</v>
      </c>
      <c r="F485" s="70" t="s">
        <v>183</v>
      </c>
      <c r="G485" s="70" t="s">
        <v>2292</v>
      </c>
      <c r="H485" s="70" t="s">
        <v>2293</v>
      </c>
      <c r="I485" s="148"/>
      <c r="J485" s="71">
        <v>107.3265010861227</v>
      </c>
      <c r="K485" s="71">
        <v>0.88445196965949135</v>
      </c>
      <c r="L485" s="71">
        <v>4.702995043015882</v>
      </c>
      <c r="M485" s="71">
        <v>19.207302866290149</v>
      </c>
      <c r="N485" s="71">
        <v>9.4308276259230599</v>
      </c>
      <c r="O485" s="71">
        <v>10.17004223144208</v>
      </c>
      <c r="P485" s="71">
        <v>13.789968710840581</v>
      </c>
      <c r="Q485" s="71">
        <v>0.60091368127766798</v>
      </c>
      <c r="R485" s="71">
        <v>0</v>
      </c>
      <c r="S485" s="71">
        <v>0.96642677001500099</v>
      </c>
      <c r="T485" s="72"/>
      <c r="U485" s="71">
        <v>7799348</v>
      </c>
      <c r="V485" s="71">
        <v>471</v>
      </c>
      <c r="W485" s="71">
        <v>78</v>
      </c>
      <c r="X485" s="71">
        <v>4708</v>
      </c>
      <c r="Y485" s="71">
        <v>3770</v>
      </c>
      <c r="Z485" s="71">
        <v>6197</v>
      </c>
      <c r="AA485" s="71">
        <v>2885</v>
      </c>
      <c r="AB485" s="71">
        <v>9481</v>
      </c>
      <c r="AC485" s="71">
        <v>0</v>
      </c>
      <c r="AD485" s="71">
        <v>0.96642677001500099</v>
      </c>
      <c r="AE485" s="72"/>
      <c r="AF485" s="71">
        <v>51790865.924459711</v>
      </c>
      <c r="AG485" s="71">
        <v>678027.66543985892</v>
      </c>
      <c r="AH485" s="71">
        <v>940182.45094905654</v>
      </c>
      <c r="AI485" s="71">
        <v>31015070.948794659</v>
      </c>
      <c r="AJ485" s="71">
        <v>13828529.66007486</v>
      </c>
      <c r="AK485" s="71">
        <v>0</v>
      </c>
      <c r="AL485" s="71">
        <v>0</v>
      </c>
      <c r="AM485" s="71">
        <v>1305070.180657143</v>
      </c>
      <c r="AN485" s="71">
        <v>0</v>
      </c>
      <c r="AO485" s="71">
        <v>0</v>
      </c>
      <c r="AP485" s="71">
        <v>99557746.830375299</v>
      </c>
      <c r="AQ485" s="72"/>
      <c r="AR485" s="71">
        <v>139</v>
      </c>
      <c r="AS485" s="71">
        <v>106</v>
      </c>
      <c r="AT485" s="71">
        <v>0</v>
      </c>
      <c r="AU485" s="71">
        <v>0</v>
      </c>
      <c r="AV485" s="71">
        <v>0</v>
      </c>
      <c r="AW485" s="71">
        <v>0</v>
      </c>
      <c r="AX485" s="71"/>
      <c r="AY485" s="72"/>
      <c r="AZ485" s="71">
        <v>611</v>
      </c>
      <c r="BA485" s="71">
        <v>12998</v>
      </c>
      <c r="BB485" s="71">
        <v>0</v>
      </c>
      <c r="BC485" s="71">
        <v>0</v>
      </c>
      <c r="BD485" s="71">
        <v>0</v>
      </c>
      <c r="BE485" s="71">
        <v>0</v>
      </c>
      <c r="BF485" s="71"/>
      <c r="BG485" s="72"/>
      <c r="BH485" s="71">
        <v>0</v>
      </c>
      <c r="BI485" s="71">
        <v>0</v>
      </c>
      <c r="BJ485" s="71">
        <v>36.290999999999997</v>
      </c>
      <c r="BK485" s="71">
        <v>0</v>
      </c>
      <c r="BL485" s="71">
        <v>6.4349999999999996</v>
      </c>
      <c r="BM485" s="71">
        <v>0</v>
      </c>
      <c r="BN485" s="72"/>
      <c r="BO485" s="71">
        <v>0</v>
      </c>
      <c r="BP485" s="71">
        <v>0</v>
      </c>
      <c r="BQ485" s="71">
        <v>6</v>
      </c>
      <c r="BR485" s="71">
        <v>0</v>
      </c>
      <c r="BS485" s="71">
        <v>1</v>
      </c>
      <c r="BT485" s="71">
        <v>0</v>
      </c>
      <c r="BU485"/>
      <c r="BV485" s="70">
        <v>42.725999999999999</v>
      </c>
      <c r="BW485" s="70">
        <v>0</v>
      </c>
      <c r="BX485" s="70">
        <v>0</v>
      </c>
      <c r="BY485" s="70">
        <v>0</v>
      </c>
      <c r="BZ485" s="70">
        <v>0</v>
      </c>
      <c r="CA485" s="70">
        <v>0</v>
      </c>
      <c r="CB485" s="70">
        <v>0</v>
      </c>
      <c r="CC485" s="70">
        <v>0</v>
      </c>
      <c r="CD485" s="70">
        <v>0</v>
      </c>
    </row>
    <row r="486" spans="1:82">
      <c r="A486" s="70" t="s">
        <v>2308</v>
      </c>
      <c r="B486" s="70">
        <v>16</v>
      </c>
      <c r="C486" s="70">
        <v>16</v>
      </c>
      <c r="D486" s="70">
        <v>1</v>
      </c>
      <c r="E486" s="70">
        <v>2019</v>
      </c>
      <c r="F486" s="70" t="s">
        <v>158</v>
      </c>
      <c r="G486" s="70" t="s">
        <v>2292</v>
      </c>
      <c r="H486" s="70" t="s">
        <v>2293</v>
      </c>
      <c r="I486" s="148"/>
      <c r="J486" s="71">
        <v>107.33418271930435</v>
      </c>
      <c r="K486" s="71">
        <v>0.80442955595672594</v>
      </c>
      <c r="L486" s="71">
        <v>4.7430457193591584</v>
      </c>
      <c r="M486" s="71">
        <v>19.201049402626975</v>
      </c>
      <c r="N486" s="71">
        <v>9.6627521740608593</v>
      </c>
      <c r="O486" s="71">
        <v>9.8455913791944027</v>
      </c>
      <c r="P486" s="71">
        <v>14.269608775725512</v>
      </c>
      <c r="Q486" s="71">
        <v>0.57970580239609504</v>
      </c>
      <c r="R486" s="71">
        <v>0</v>
      </c>
      <c r="S486" s="71">
        <v>1.0038934694019266</v>
      </c>
      <c r="T486" s="72"/>
      <c r="U486" s="71">
        <v>7858804</v>
      </c>
      <c r="V486" s="71">
        <v>471</v>
      </c>
      <c r="W486" s="71">
        <v>78</v>
      </c>
      <c r="X486" s="71">
        <v>4708</v>
      </c>
      <c r="Y486" s="71">
        <v>3794</v>
      </c>
      <c r="Z486" s="71">
        <v>6164</v>
      </c>
      <c r="AA486" s="71">
        <v>2963</v>
      </c>
      <c r="AB486" s="71">
        <v>9394</v>
      </c>
      <c r="AC486" s="71">
        <v>0</v>
      </c>
      <c r="AD486" s="71">
        <v>1.003893469401927</v>
      </c>
      <c r="AE486" s="72"/>
      <c r="AF486" s="71">
        <v>53568208.337658703</v>
      </c>
      <c r="AG486" s="71">
        <v>652369.83492315479</v>
      </c>
      <c r="AH486" s="71">
        <v>992318.92010332877</v>
      </c>
      <c r="AI486" s="71">
        <v>32207244.79119581</v>
      </c>
      <c r="AJ486" s="71">
        <v>14159726.19037552</v>
      </c>
      <c r="AK486" s="71">
        <v>0</v>
      </c>
      <c r="AL486" s="71">
        <v>0</v>
      </c>
      <c r="AM486" s="71">
        <v>1279392.0820058621</v>
      </c>
      <c r="AN486" s="71">
        <v>0</v>
      </c>
      <c r="AO486" s="71">
        <v>0</v>
      </c>
      <c r="AP486" s="71">
        <v>102859260.15626238</v>
      </c>
      <c r="AQ486" s="72"/>
      <c r="AR486" s="71">
        <v>152</v>
      </c>
      <c r="AS486" s="71">
        <v>116</v>
      </c>
      <c r="AT486" s="71">
        <v>0</v>
      </c>
      <c r="AU486" s="71">
        <v>0</v>
      </c>
      <c r="AV486" s="71">
        <v>0</v>
      </c>
      <c r="AW486" s="71">
        <v>0</v>
      </c>
      <c r="AX486" s="71"/>
      <c r="AY486" s="72"/>
      <c r="AZ486" s="71">
        <v>667.10000000000014</v>
      </c>
      <c r="BA486" s="71">
        <v>14788.1</v>
      </c>
      <c r="BB486" s="71">
        <v>0</v>
      </c>
      <c r="BC486" s="71">
        <v>0</v>
      </c>
      <c r="BD486" s="71">
        <v>0</v>
      </c>
      <c r="BE486" s="71">
        <v>0</v>
      </c>
      <c r="BF486" s="71"/>
      <c r="BG486" s="72"/>
      <c r="BH486" s="71">
        <v>0</v>
      </c>
      <c r="BI486" s="71">
        <v>0</v>
      </c>
      <c r="BJ486" s="71">
        <v>33.26</v>
      </c>
      <c r="BK486" s="71">
        <v>0</v>
      </c>
      <c r="BL486" s="71">
        <v>5.9509999999999996</v>
      </c>
      <c r="BM486" s="71">
        <v>0</v>
      </c>
      <c r="BN486" s="72"/>
      <c r="BO486" s="71">
        <v>0</v>
      </c>
      <c r="BP486" s="71">
        <v>0</v>
      </c>
      <c r="BQ486" s="71">
        <v>6</v>
      </c>
      <c r="BR486" s="71">
        <v>0</v>
      </c>
      <c r="BS486" s="71">
        <v>1</v>
      </c>
      <c r="BT486" s="71">
        <v>0</v>
      </c>
      <c r="BU486"/>
      <c r="BV486" s="70">
        <v>39.210999999999999</v>
      </c>
      <c r="BW486" s="70">
        <v>0</v>
      </c>
      <c r="BX486" s="70">
        <v>0</v>
      </c>
      <c r="BY486" s="70">
        <v>0</v>
      </c>
      <c r="BZ486" s="70">
        <v>0</v>
      </c>
      <c r="CA486" s="70">
        <v>0</v>
      </c>
      <c r="CB486" s="70">
        <v>0</v>
      </c>
      <c r="CC486" s="70">
        <v>0</v>
      </c>
      <c r="CD486" s="70">
        <v>0</v>
      </c>
    </row>
    <row r="487" spans="1:82">
      <c r="A487" s="70" t="s">
        <v>2309</v>
      </c>
      <c r="B487" s="70">
        <v>17</v>
      </c>
      <c r="C487" s="70">
        <v>17</v>
      </c>
      <c r="D487" s="70">
        <v>1</v>
      </c>
      <c r="E487" s="70">
        <v>2020</v>
      </c>
      <c r="F487" s="70" t="s">
        <v>159</v>
      </c>
      <c r="G487" s="70" t="s">
        <v>2292</v>
      </c>
      <c r="H487" s="70" t="s">
        <v>2293</v>
      </c>
      <c r="I487" s="148"/>
      <c r="J487" s="71">
        <v>104.4516155933226</v>
      </c>
      <c r="K487" s="71">
        <v>0.80962552489987472</v>
      </c>
      <c r="L487" s="71">
        <v>3.2377028266929395</v>
      </c>
      <c r="M487" s="71">
        <v>15.430911694616769</v>
      </c>
      <c r="N487" s="71">
        <v>9.8264605376515348</v>
      </c>
      <c r="O487" s="71">
        <v>8.6037390543003642</v>
      </c>
      <c r="P487" s="71">
        <v>13.928169688771137</v>
      </c>
      <c r="Q487" s="71">
        <v>0.546094220120796</v>
      </c>
      <c r="R487" s="71">
        <v>0</v>
      </c>
      <c r="S487" s="71">
        <v>0.95277539728610694</v>
      </c>
      <c r="T487" s="72"/>
      <c r="U487" s="71">
        <v>7509734</v>
      </c>
      <c r="V487" s="71">
        <v>445</v>
      </c>
      <c r="W487" s="71">
        <v>55</v>
      </c>
      <c r="X487" s="71">
        <v>4293</v>
      </c>
      <c r="Y487" s="71">
        <v>3799</v>
      </c>
      <c r="Z487" s="71">
        <v>6148</v>
      </c>
      <c r="AA487" s="71">
        <v>3074</v>
      </c>
      <c r="AB487" s="71">
        <v>9262</v>
      </c>
      <c r="AC487" s="71">
        <v>0</v>
      </c>
      <c r="AD487" s="71">
        <v>0.95277539728610694</v>
      </c>
      <c r="AE487" s="72"/>
      <c r="AF487" s="71">
        <v>52314593.632514082</v>
      </c>
      <c r="AG487" s="71">
        <v>618703.5236937094</v>
      </c>
      <c r="AH487" s="71">
        <v>670694.9621702322</v>
      </c>
      <c r="AI487" s="71">
        <v>26065868.676600087</v>
      </c>
      <c r="AJ487" s="71">
        <v>15871106.708896071</v>
      </c>
      <c r="AK487" s="71"/>
      <c r="AL487" s="71"/>
      <c r="AM487" s="71">
        <v>1208793.9029662521</v>
      </c>
      <c r="AN487" s="71"/>
      <c r="AO487" s="71"/>
      <c r="AP487" s="71">
        <v>96749761.406840429</v>
      </c>
      <c r="AQ487" s="72"/>
      <c r="AR487" s="71">
        <v>167</v>
      </c>
      <c r="AS487" s="71">
        <v>125</v>
      </c>
      <c r="AT487" s="71">
        <v>0</v>
      </c>
      <c r="AU487" s="71">
        <v>0</v>
      </c>
      <c r="AV487" s="71">
        <v>0</v>
      </c>
      <c r="AW487" s="71">
        <v>0</v>
      </c>
      <c r="AX487" s="71"/>
      <c r="AY487" s="72"/>
      <c r="AZ487" s="71">
        <v>741.30000000000007</v>
      </c>
      <c r="BA487" s="71">
        <v>15661.100000000009</v>
      </c>
      <c r="BB487" s="71">
        <v>0</v>
      </c>
      <c r="BC487" s="71">
        <v>0</v>
      </c>
      <c r="BD487" s="71">
        <v>0</v>
      </c>
      <c r="BE487" s="71">
        <v>0</v>
      </c>
      <c r="BF487" s="71"/>
      <c r="BG487" s="72"/>
      <c r="BH487" s="71">
        <v>0</v>
      </c>
      <c r="BI487" s="71">
        <v>0</v>
      </c>
      <c r="BJ487" s="71">
        <v>31.736999999999998</v>
      </c>
      <c r="BK487" s="71">
        <v>0</v>
      </c>
      <c r="BL487" s="71">
        <v>5.68</v>
      </c>
      <c r="BM487" s="71">
        <v>0</v>
      </c>
      <c r="BN487" s="72"/>
      <c r="BO487" s="71">
        <v>0</v>
      </c>
      <c r="BP487" s="71">
        <v>0</v>
      </c>
      <c r="BQ487" s="71">
        <v>6</v>
      </c>
      <c r="BR487" s="71">
        <v>0</v>
      </c>
      <c r="BS487" s="71">
        <v>1</v>
      </c>
      <c r="BT487" s="71">
        <v>0</v>
      </c>
      <c r="BU487"/>
      <c r="BV487" s="70">
        <v>37.417000000000002</v>
      </c>
      <c r="BW487" s="70">
        <v>0</v>
      </c>
      <c r="BX487" s="70">
        <v>0</v>
      </c>
      <c r="BY487" s="70">
        <v>0</v>
      </c>
      <c r="BZ487" s="70">
        <v>0</v>
      </c>
      <c r="CA487" s="70">
        <v>0</v>
      </c>
      <c r="CB487" s="70">
        <v>0</v>
      </c>
      <c r="CC487" s="70">
        <v>0</v>
      </c>
      <c r="CD487" s="70">
        <v>0</v>
      </c>
    </row>
    <row r="488" spans="1:82">
      <c r="A488" s="70" t="s">
        <v>2310</v>
      </c>
      <c r="B488" s="70">
        <v>17</v>
      </c>
      <c r="C488" s="70">
        <v>18</v>
      </c>
      <c r="D488" s="70">
        <v>1</v>
      </c>
      <c r="E488" s="70">
        <v>2021</v>
      </c>
      <c r="F488" s="70" t="s">
        <v>160</v>
      </c>
      <c r="G488" s="70" t="s">
        <v>2292</v>
      </c>
      <c r="H488" s="70" t="s">
        <v>2293</v>
      </c>
      <c r="I488" s="148"/>
      <c r="J488" s="71">
        <v>89.95784497375459</v>
      </c>
      <c r="K488" s="71">
        <v>1.0167855597205484</v>
      </c>
      <c r="L488" s="71">
        <v>3.1558506561878872</v>
      </c>
      <c r="M488" s="71">
        <v>16.625796174543026</v>
      </c>
      <c r="N488" s="71">
        <v>9.3083535142691716</v>
      </c>
      <c r="O488" s="71">
        <v>8.3029597912158817</v>
      </c>
      <c r="P488" s="71">
        <v>14.9806703228485</v>
      </c>
      <c r="Q488" s="71">
        <v>0.53126429020927002</v>
      </c>
      <c r="R488" s="71">
        <v>0</v>
      </c>
      <c r="S488" s="71">
        <v>0.82439873748081671</v>
      </c>
      <c r="T488" s="72"/>
      <c r="U488" s="71">
        <v>6763115</v>
      </c>
      <c r="V488" s="71">
        <v>445</v>
      </c>
      <c r="W488" s="71">
        <v>55</v>
      </c>
      <c r="X488" s="71">
        <v>4293</v>
      </c>
      <c r="Y488" s="71">
        <v>3789</v>
      </c>
      <c r="Z488" s="71">
        <v>6109</v>
      </c>
      <c r="AA488" s="71">
        <v>3224</v>
      </c>
      <c r="AB488" s="71">
        <v>9099</v>
      </c>
      <c r="AC488" s="71">
        <v>0</v>
      </c>
      <c r="AD488" s="71">
        <v>0.82439873748081671</v>
      </c>
      <c r="AE488" s="72"/>
      <c r="AF488" s="71">
        <v>41635901.157561921</v>
      </c>
      <c r="AG488" s="71">
        <v>766816.1524785175</v>
      </c>
      <c r="AH488" s="71">
        <v>634863.2558462267</v>
      </c>
      <c r="AI488" s="71">
        <v>27746136.037569497</v>
      </c>
      <c r="AJ488" s="71">
        <v>13863348.90884557</v>
      </c>
      <c r="AK488" s="71">
        <v>0</v>
      </c>
      <c r="AL488" s="71">
        <v>0</v>
      </c>
      <c r="AM488" s="71">
        <v>1194370.1151631987</v>
      </c>
      <c r="AN488" s="71">
        <v>0</v>
      </c>
      <c r="AO488" s="71">
        <v>0</v>
      </c>
      <c r="AP488" s="71">
        <v>85841435.62746492</v>
      </c>
      <c r="AQ488" s="72"/>
      <c r="AR488" s="71">
        <v>179</v>
      </c>
      <c r="AS488" s="71">
        <v>128</v>
      </c>
      <c r="AT488" s="71">
        <v>0</v>
      </c>
      <c r="AU488" s="71">
        <v>0</v>
      </c>
      <c r="AV488" s="71">
        <v>0</v>
      </c>
      <c r="AW488" s="71">
        <v>0</v>
      </c>
      <c r="AX488" s="71"/>
      <c r="AY488" s="72"/>
      <c r="AZ488" s="71">
        <v>810.8000000000003</v>
      </c>
      <c r="BA488" s="71">
        <v>16093.400000000011</v>
      </c>
      <c r="BB488" s="71">
        <v>0</v>
      </c>
      <c r="BC488" s="71">
        <v>0</v>
      </c>
      <c r="BD488" s="71">
        <v>0</v>
      </c>
      <c r="BE488" s="71">
        <v>0</v>
      </c>
      <c r="BF488" s="71"/>
      <c r="BG488" s="72"/>
      <c r="BH488" s="71">
        <v>0</v>
      </c>
      <c r="BI488" s="71">
        <v>0</v>
      </c>
      <c r="BJ488" s="71">
        <v>29.491</v>
      </c>
      <c r="BK488" s="71">
        <v>0</v>
      </c>
      <c r="BL488" s="71">
        <v>5.5259999999999998</v>
      </c>
      <c r="BM488" s="71">
        <v>0</v>
      </c>
      <c r="BN488" s="72"/>
      <c r="BO488" s="71">
        <v>0</v>
      </c>
      <c r="BP488" s="71">
        <v>0</v>
      </c>
      <c r="BQ488" s="71">
        <v>6</v>
      </c>
      <c r="BR488" s="71">
        <v>0</v>
      </c>
      <c r="BS488" s="71">
        <v>1</v>
      </c>
      <c r="BT488" s="71">
        <v>0</v>
      </c>
      <c r="BU488"/>
      <c r="BV488" s="70">
        <v>35.017000000000003</v>
      </c>
      <c r="BW488" s="70">
        <v>0</v>
      </c>
      <c r="BX488" s="70">
        <v>0</v>
      </c>
      <c r="BY488" s="70">
        <v>0</v>
      </c>
      <c r="BZ488" s="70">
        <v>0</v>
      </c>
      <c r="CA488" s="70">
        <v>0</v>
      </c>
      <c r="CB488" s="70">
        <v>0</v>
      </c>
      <c r="CC488" s="70">
        <v>0</v>
      </c>
      <c r="CD488" s="70">
        <v>0</v>
      </c>
    </row>
    <row r="489" spans="1:82">
      <c r="A489" s="70" t="s">
        <v>2311</v>
      </c>
      <c r="B489" s="70">
        <v>17</v>
      </c>
      <c r="C489" s="70">
        <v>19</v>
      </c>
      <c r="D489" s="70">
        <v>1</v>
      </c>
      <c r="E489" s="70">
        <v>2022</v>
      </c>
      <c r="F489" s="70" t="s">
        <v>161</v>
      </c>
      <c r="G489" s="70" t="s">
        <v>2292</v>
      </c>
      <c r="H489" s="70" t="s">
        <v>2293</v>
      </c>
      <c r="I489" s="148"/>
      <c r="J489" s="71">
        <v>94.005224445044263</v>
      </c>
      <c r="K489" s="71">
        <v>0.89554398190609263</v>
      </c>
      <c r="L489" s="71">
        <v>2.2418527321029083</v>
      </c>
      <c r="M489" s="71">
        <v>16.469963079812025</v>
      </c>
      <c r="N489" s="71">
        <v>9.5657928469099698</v>
      </c>
      <c r="O489" s="71">
        <v>8.7489790122685953</v>
      </c>
      <c r="P489" s="71">
        <v>15.767209133358085</v>
      </c>
      <c r="Q489" s="71">
        <v>0.53383173185424004</v>
      </c>
      <c r="R489" s="71">
        <v>0</v>
      </c>
      <c r="S489" s="71">
        <v>0.7875434294357021</v>
      </c>
      <c r="T489" s="72"/>
      <c r="U489" s="71">
        <v>7701903</v>
      </c>
      <c r="V489" s="71">
        <v>445</v>
      </c>
      <c r="W489" s="71">
        <v>55</v>
      </c>
      <c r="X489" s="71">
        <v>4293</v>
      </c>
      <c r="Y489" s="71">
        <v>3815</v>
      </c>
      <c r="Z489" s="71">
        <v>6116</v>
      </c>
      <c r="AA489" s="71">
        <v>3445</v>
      </c>
      <c r="AB489" s="71">
        <v>9068</v>
      </c>
      <c r="AC489" s="71">
        <v>0</v>
      </c>
      <c r="AD489" s="71">
        <v>0.7875434294357021</v>
      </c>
      <c r="AE489" s="72"/>
      <c r="AF489" s="71">
        <v>45098087.222749576</v>
      </c>
      <c r="AG489" s="71">
        <v>733496.26861634303</v>
      </c>
      <c r="AH489" s="71">
        <v>515040.28602752829</v>
      </c>
      <c r="AI489" s="71">
        <v>27081189.418033451</v>
      </c>
      <c r="AJ489" s="71">
        <v>14664664.378282625</v>
      </c>
      <c r="AK489" s="71">
        <v>0</v>
      </c>
      <c r="AL489" s="71">
        <v>0</v>
      </c>
      <c r="AM489" s="71">
        <v>1170926.3056837239</v>
      </c>
      <c r="AN489" s="71">
        <v>0</v>
      </c>
      <c r="AO489" s="71">
        <v>0</v>
      </c>
      <c r="AP489" s="71">
        <v>89263403.879393235</v>
      </c>
      <c r="AQ489" s="72"/>
      <c r="AR489" s="71">
        <v>193</v>
      </c>
      <c r="AS489" s="71">
        <v>129</v>
      </c>
      <c r="AT489" s="71">
        <v>0</v>
      </c>
      <c r="AU489" s="71">
        <v>0</v>
      </c>
      <c r="AV489" s="71">
        <v>0</v>
      </c>
      <c r="AW489" s="71">
        <v>0</v>
      </c>
      <c r="AX489" s="71"/>
      <c r="AY489" s="72"/>
      <c r="AZ489" s="71">
        <v>895.4000000000002</v>
      </c>
      <c r="BA489" s="71">
        <v>16241.900000000005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2312</v>
      </c>
      <c r="B490" s="70">
        <v>17</v>
      </c>
      <c r="C490" s="70">
        <v>20</v>
      </c>
      <c r="D490" s="70">
        <v>1</v>
      </c>
      <c r="E490" s="70">
        <v>2023</v>
      </c>
      <c r="F490" s="70" t="s">
        <v>1539</v>
      </c>
      <c r="G490" s="70" t="s">
        <v>2292</v>
      </c>
      <c r="H490" s="70" t="s">
        <v>2293</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215</v>
      </c>
      <c r="AS490" s="71">
        <v>133</v>
      </c>
      <c r="AT490" s="71">
        <v>0</v>
      </c>
      <c r="AU490" s="71">
        <v>0</v>
      </c>
      <c r="AV490" s="71">
        <v>0</v>
      </c>
      <c r="AW490" s="71">
        <v>0</v>
      </c>
      <c r="AX490" s="71"/>
      <c r="AY490" s="72"/>
      <c r="AZ490" s="71">
        <v>1033.7999999999997</v>
      </c>
      <c r="BA490" s="71">
        <v>16382.100000000006</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2313</v>
      </c>
      <c r="B491" s="70">
        <v>17</v>
      </c>
      <c r="C491" s="70">
        <v>21</v>
      </c>
      <c r="D491" s="70">
        <v>1</v>
      </c>
      <c r="E491" s="70">
        <v>2024</v>
      </c>
      <c r="F491" s="70" t="s">
        <v>1554</v>
      </c>
      <c r="G491" s="70" t="s">
        <v>2292</v>
      </c>
      <c r="H491" s="70" t="s">
        <v>2293</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2314</v>
      </c>
      <c r="B492" s="70">
        <v>460</v>
      </c>
      <c r="C492" s="70">
        <v>1</v>
      </c>
      <c r="D492" s="70">
        <v>28</v>
      </c>
      <c r="E492" s="70">
        <v>1990</v>
      </c>
      <c r="F492" s="70" t="s">
        <v>787</v>
      </c>
      <c r="G492" s="70" t="s">
        <v>1686</v>
      </c>
      <c r="H492" s="70" t="s">
        <v>1687</v>
      </c>
      <c r="I492" s="148"/>
      <c r="J492" s="71">
        <v>122.65093281656181</v>
      </c>
      <c r="K492" s="71">
        <v>2.984094118417659</v>
      </c>
      <c r="L492" s="71">
        <v>25.135688680449611</v>
      </c>
      <c r="M492" s="71">
        <v>8.5051617927893801</v>
      </c>
      <c r="N492" s="71">
        <v>17.99685676796285</v>
      </c>
      <c r="O492" s="71">
        <v>10.83363314925802</v>
      </c>
      <c r="P492" s="71">
        <v>19.879651839998459</v>
      </c>
      <c r="Q492" s="71">
        <v>0.741103066949236</v>
      </c>
      <c r="R492" s="71">
        <v>0</v>
      </c>
      <c r="S492" s="71">
        <v>0.60348945418450162</v>
      </c>
      <c r="T492" s="72"/>
      <c r="U492" s="71">
        <v>3443603</v>
      </c>
      <c r="V492" s="71">
        <v>546</v>
      </c>
      <c r="W492" s="71">
        <v>294</v>
      </c>
      <c r="X492" s="71">
        <v>2852</v>
      </c>
      <c r="Y492" s="71">
        <v>3850</v>
      </c>
      <c r="Z492" s="71">
        <v>4456</v>
      </c>
      <c r="AA492" s="71">
        <v>4827</v>
      </c>
      <c r="AB492" s="71">
        <v>12033</v>
      </c>
      <c r="AC492" s="71">
        <v>0</v>
      </c>
      <c r="AD492" s="71">
        <v>0.60348945418450162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2315</v>
      </c>
      <c r="B493" s="70">
        <v>461</v>
      </c>
      <c r="C493" s="70">
        <v>2</v>
      </c>
      <c r="D493" s="70">
        <v>28</v>
      </c>
      <c r="E493" s="70">
        <v>2005</v>
      </c>
      <c r="F493" s="70" t="s">
        <v>789</v>
      </c>
      <c r="G493" s="70" t="s">
        <v>1686</v>
      </c>
      <c r="H493" s="70" t="s">
        <v>1687</v>
      </c>
      <c r="I493" s="148"/>
      <c r="J493" s="71">
        <v>71.352280059002382</v>
      </c>
      <c r="K493" s="71">
        <v>1.186741943589239</v>
      </c>
      <c r="L493" s="71">
        <v>37.275255330401933</v>
      </c>
      <c r="M493" s="71">
        <v>14.107393290533739</v>
      </c>
      <c r="N493" s="71">
        <v>21.72864235199523</v>
      </c>
      <c r="O493" s="71">
        <v>13.22993507602585</v>
      </c>
      <c r="P493" s="71">
        <v>14.59318150031531</v>
      </c>
      <c r="Q493" s="71">
        <v>0.63132582033414997</v>
      </c>
      <c r="R493" s="71">
        <v>0</v>
      </c>
      <c r="S493" s="71">
        <v>0.54547723999999997</v>
      </c>
      <c r="T493" s="72"/>
      <c r="U493" s="71">
        <v>2203742</v>
      </c>
      <c r="V493" s="71">
        <v>362</v>
      </c>
      <c r="W493" s="71">
        <v>331</v>
      </c>
      <c r="X493" s="71">
        <v>2291</v>
      </c>
      <c r="Y493" s="71">
        <v>4430</v>
      </c>
      <c r="Z493" s="71">
        <v>6297</v>
      </c>
      <c r="AA493" s="71">
        <v>2902</v>
      </c>
      <c r="AB493" s="71">
        <v>10716</v>
      </c>
      <c r="AC493" s="71">
        <v>0</v>
      </c>
      <c r="AD493" s="71">
        <v>0.54547723999999997</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2316</v>
      </c>
      <c r="B494" s="70">
        <v>462</v>
      </c>
      <c r="C494" s="70">
        <v>3</v>
      </c>
      <c r="D494" s="70">
        <v>28</v>
      </c>
      <c r="E494" s="70">
        <v>2006</v>
      </c>
      <c r="F494" s="70" t="s">
        <v>790</v>
      </c>
      <c r="G494" s="70" t="s">
        <v>1686</v>
      </c>
      <c r="H494" s="70" t="s">
        <v>1687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2317</v>
      </c>
      <c r="B495" s="70">
        <v>463</v>
      </c>
      <c r="C495" s="70">
        <v>4</v>
      </c>
      <c r="D495" s="70">
        <v>28</v>
      </c>
      <c r="E495" s="70">
        <v>2007</v>
      </c>
      <c r="F495" s="70" t="s">
        <v>791</v>
      </c>
      <c r="G495" s="70" t="s">
        <v>1686</v>
      </c>
      <c r="H495" s="70" t="s">
        <v>1687</v>
      </c>
      <c r="I495" s="148"/>
      <c r="J495" s="71">
        <v>81.47778731149107</v>
      </c>
      <c r="K495" s="71">
        <v>1.142115462453362</v>
      </c>
      <c r="L495" s="71">
        <v>29.216498700729161</v>
      </c>
      <c r="M495" s="71">
        <v>14.802575894538171</v>
      </c>
      <c r="N495" s="71">
        <v>21.974917607994051</v>
      </c>
      <c r="O495" s="71">
        <v>12.728599422699331</v>
      </c>
      <c r="P495" s="71">
        <v>14.410546980114329</v>
      </c>
      <c r="Q495" s="71">
        <v>0.65512858520433404</v>
      </c>
      <c r="R495" s="71">
        <v>0</v>
      </c>
      <c r="S495" s="71">
        <v>0.94166889855999991</v>
      </c>
      <c r="T495" s="72"/>
      <c r="U495" s="71">
        <v>2675748</v>
      </c>
      <c r="V495" s="71">
        <v>380</v>
      </c>
      <c r="W495" s="71">
        <v>356</v>
      </c>
      <c r="X495" s="71">
        <v>3011</v>
      </c>
      <c r="Y495" s="71">
        <v>4492</v>
      </c>
      <c r="Z495" s="71">
        <v>6298</v>
      </c>
      <c r="AA495" s="71">
        <v>2822</v>
      </c>
      <c r="AB495" s="71">
        <v>10532</v>
      </c>
      <c r="AC495" s="71">
        <v>0</v>
      </c>
      <c r="AD495" s="71">
        <v>0.94166889855999991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2318</v>
      </c>
      <c r="B496" s="70">
        <v>464</v>
      </c>
      <c r="C496" s="70">
        <v>5</v>
      </c>
      <c r="D496" s="70">
        <v>28</v>
      </c>
      <c r="E496" s="70">
        <v>2008</v>
      </c>
      <c r="F496" s="70" t="s">
        <v>792</v>
      </c>
      <c r="G496" s="70" t="s">
        <v>1686</v>
      </c>
      <c r="H496" s="70" t="s">
        <v>1687</v>
      </c>
      <c r="I496" s="148"/>
      <c r="J496" s="71">
        <v>40.354354064906872</v>
      </c>
      <c r="K496" s="71">
        <v>1.002386172284053</v>
      </c>
      <c r="L496" s="71">
        <v>25.227343941043621</v>
      </c>
      <c r="M496" s="71">
        <v>17.32044721108014</v>
      </c>
      <c r="N496" s="71">
        <v>22.3004461149369</v>
      </c>
      <c r="O496" s="71">
        <v>12.27161358684253</v>
      </c>
      <c r="P496" s="71">
        <v>14.29721107464095</v>
      </c>
      <c r="Q496" s="71">
        <v>0.63436876990602797</v>
      </c>
      <c r="R496" s="71">
        <v>0</v>
      </c>
      <c r="S496" s="71">
        <v>0.87493188160000013</v>
      </c>
      <c r="T496" s="72"/>
      <c r="U496" s="71">
        <v>1392422</v>
      </c>
      <c r="V496" s="71">
        <v>380</v>
      </c>
      <c r="W496" s="71">
        <v>356</v>
      </c>
      <c r="X496" s="71">
        <v>3011</v>
      </c>
      <c r="Y496" s="71">
        <v>4498</v>
      </c>
      <c r="Z496" s="71">
        <v>6285</v>
      </c>
      <c r="AA496" s="71">
        <v>2803</v>
      </c>
      <c r="AB496" s="71">
        <v>10366</v>
      </c>
      <c r="AC496" s="71">
        <v>0</v>
      </c>
      <c r="AD496" s="71">
        <v>0.87493188160000013</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2319</v>
      </c>
      <c r="B497" s="70">
        <v>465</v>
      </c>
      <c r="C497" s="70">
        <v>6</v>
      </c>
      <c r="D497" s="70">
        <v>28</v>
      </c>
      <c r="E497" s="70">
        <v>2009</v>
      </c>
      <c r="F497" s="70" t="s">
        <v>176</v>
      </c>
      <c r="G497" s="70" t="s">
        <v>1686</v>
      </c>
      <c r="H497" s="70" t="s">
        <v>1687</v>
      </c>
      <c r="I497" s="148"/>
      <c r="J497" s="71">
        <v>80.94906986488823</v>
      </c>
      <c r="K497" s="71">
        <v>0.85720171671342793</v>
      </c>
      <c r="L497" s="71">
        <v>25.292353847970588</v>
      </c>
      <c r="M497" s="71">
        <v>14.4617604589076</v>
      </c>
      <c r="N497" s="71">
        <v>19.410011673423799</v>
      </c>
      <c r="O497" s="71">
        <v>12.42867743004895</v>
      </c>
      <c r="P497" s="71">
        <v>14.025953767663839</v>
      </c>
      <c r="Q497" s="71">
        <v>0.60203681974855106</v>
      </c>
      <c r="R497" s="71">
        <v>0</v>
      </c>
      <c r="S497" s="71">
        <v>0.55731641056000003</v>
      </c>
      <c r="T497" s="72"/>
      <c r="U497" s="71">
        <v>2820677</v>
      </c>
      <c r="V497" s="71">
        <v>398</v>
      </c>
      <c r="W497" s="71">
        <v>409</v>
      </c>
      <c r="X497" s="71">
        <v>3175</v>
      </c>
      <c r="Y497" s="71">
        <v>4558</v>
      </c>
      <c r="Z497" s="71">
        <v>6283</v>
      </c>
      <c r="AA497" s="71">
        <v>2823</v>
      </c>
      <c r="AB497" s="71">
        <v>10327</v>
      </c>
      <c r="AC497" s="71">
        <v>0</v>
      </c>
      <c r="AD497" s="71">
        <v>0.55731641056000003</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90.903000000000006</v>
      </c>
      <c r="BK497" s="71">
        <v>0</v>
      </c>
      <c r="BL497" s="71">
        <v>0</v>
      </c>
      <c r="BM497" s="71">
        <v>0</v>
      </c>
      <c r="BN497" s="72"/>
      <c r="BO497" s="71">
        <v>0</v>
      </c>
      <c r="BP497" s="71">
        <v>0</v>
      </c>
      <c r="BQ497" s="71">
        <v>3</v>
      </c>
      <c r="BR497" s="71">
        <v>0</v>
      </c>
      <c r="BS497" s="71">
        <v>0</v>
      </c>
      <c r="BT497" s="71">
        <v>0</v>
      </c>
      <c r="BU497"/>
      <c r="BV497" s="70">
        <v>90.903000000000006</v>
      </c>
      <c r="BW497" s="70">
        <v>0</v>
      </c>
      <c r="BX497" s="70">
        <v>0</v>
      </c>
      <c r="BY497" s="70">
        <v>0</v>
      </c>
      <c r="BZ497" s="70">
        <v>0</v>
      </c>
      <c r="CA497" s="70">
        <v>0</v>
      </c>
      <c r="CB497" s="70">
        <v>0</v>
      </c>
      <c r="CC497" s="70">
        <v>0</v>
      </c>
      <c r="CD497" s="70">
        <v>0</v>
      </c>
    </row>
    <row r="498" spans="1:82">
      <c r="A498" s="70" t="s">
        <v>2320</v>
      </c>
      <c r="B498" s="70">
        <v>466</v>
      </c>
      <c r="C498" s="70">
        <v>7</v>
      </c>
      <c r="D498" s="70">
        <v>28</v>
      </c>
      <c r="E498" s="70">
        <v>2010</v>
      </c>
      <c r="F498" s="70" t="s">
        <v>177</v>
      </c>
      <c r="G498" s="70" t="s">
        <v>1686</v>
      </c>
      <c r="H498" s="70" t="s">
        <v>1687</v>
      </c>
      <c r="I498" s="148"/>
      <c r="J498" s="71">
        <v>55.83370235518327</v>
      </c>
      <c r="K498" s="71">
        <v>0.89398100611048226</v>
      </c>
      <c r="L498" s="71">
        <v>23.026215929752532</v>
      </c>
      <c r="M498" s="71">
        <v>12.94529256123673</v>
      </c>
      <c r="N498" s="71">
        <v>19.126834159392551</v>
      </c>
      <c r="O498" s="71">
        <v>12.58384236649422</v>
      </c>
      <c r="P498" s="71">
        <v>14.232333950330871</v>
      </c>
      <c r="Q498" s="71">
        <v>0.62250430216902897</v>
      </c>
      <c r="R498" s="71">
        <v>0</v>
      </c>
      <c r="S498" s="71">
        <v>0.70040435819999991</v>
      </c>
      <c r="T498" s="72"/>
      <c r="U498" s="71">
        <v>2177859</v>
      </c>
      <c r="V498" s="71">
        <v>398</v>
      </c>
      <c r="W498" s="71">
        <v>409</v>
      </c>
      <c r="X498" s="71">
        <v>3175</v>
      </c>
      <c r="Y498" s="71">
        <v>4568</v>
      </c>
      <c r="Z498" s="71">
        <v>6391</v>
      </c>
      <c r="AA498" s="71">
        <v>2793</v>
      </c>
      <c r="AB498" s="71">
        <v>10232</v>
      </c>
      <c r="AC498" s="71">
        <v>0</v>
      </c>
      <c r="AD498" s="71">
        <v>0.70040435819999991</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84.197999999999993</v>
      </c>
      <c r="BK498" s="71">
        <v>0</v>
      </c>
      <c r="BL498" s="71">
        <v>0</v>
      </c>
      <c r="BM498" s="71">
        <v>0</v>
      </c>
      <c r="BN498" s="72"/>
      <c r="BO498" s="71">
        <v>0</v>
      </c>
      <c r="BP498" s="71">
        <v>0</v>
      </c>
      <c r="BQ498" s="71">
        <v>4</v>
      </c>
      <c r="BR498" s="71">
        <v>0</v>
      </c>
      <c r="BS498" s="71">
        <v>0</v>
      </c>
      <c r="BT498" s="71">
        <v>0</v>
      </c>
      <c r="BU498"/>
      <c r="BV498" s="70">
        <v>84.197999999999993</v>
      </c>
      <c r="BW498" s="70">
        <v>0</v>
      </c>
      <c r="BX498" s="70">
        <v>0</v>
      </c>
      <c r="BY498" s="70">
        <v>0</v>
      </c>
      <c r="BZ498" s="70">
        <v>0</v>
      </c>
      <c r="CA498" s="70">
        <v>0</v>
      </c>
      <c r="CB498" s="70">
        <v>0</v>
      </c>
      <c r="CC498" s="70">
        <v>0</v>
      </c>
      <c r="CD498" s="70">
        <v>0</v>
      </c>
    </row>
    <row r="499" spans="1:82">
      <c r="A499" s="70" t="s">
        <v>2321</v>
      </c>
      <c r="B499" s="70">
        <v>467</v>
      </c>
      <c r="C499" s="70">
        <v>8</v>
      </c>
      <c r="D499" s="70">
        <v>28</v>
      </c>
      <c r="E499" s="70">
        <v>2011</v>
      </c>
      <c r="F499" s="70" t="s">
        <v>178</v>
      </c>
      <c r="G499" s="70" t="s">
        <v>1686</v>
      </c>
      <c r="H499" s="70" t="s">
        <v>1687</v>
      </c>
      <c r="I499" s="148"/>
      <c r="J499" s="71">
        <v>54.653748486620998</v>
      </c>
      <c r="K499" s="71">
        <v>1.252633675903051</v>
      </c>
      <c r="L499" s="71">
        <v>21.485137264024161</v>
      </c>
      <c r="M499" s="71">
        <v>16.35354400219164</v>
      </c>
      <c r="N499" s="71">
        <v>23.098163740671989</v>
      </c>
      <c r="O499" s="71">
        <v>11.992513981662951</v>
      </c>
      <c r="P499" s="71">
        <v>12.420628922864903</v>
      </c>
      <c r="Q499" s="71">
        <v>0.70906883038403201</v>
      </c>
      <c r="R499" s="71">
        <v>0</v>
      </c>
      <c r="S499" s="71">
        <v>0.82955550680000023</v>
      </c>
      <c r="T499" s="72"/>
      <c r="U499" s="71">
        <v>2007753</v>
      </c>
      <c r="V499" s="71">
        <v>398</v>
      </c>
      <c r="W499" s="71">
        <v>409</v>
      </c>
      <c r="X499" s="71">
        <v>3175</v>
      </c>
      <c r="Y499" s="71">
        <v>4583</v>
      </c>
      <c r="Z499" s="71">
        <v>6223</v>
      </c>
      <c r="AA499" s="71">
        <v>2510</v>
      </c>
      <c r="AB499" s="71">
        <v>10104</v>
      </c>
      <c r="AC499" s="71">
        <v>0</v>
      </c>
      <c r="AD499" s="71">
        <v>0.82955550680000023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22.408999999999999</v>
      </c>
      <c r="BK499" s="71">
        <v>0</v>
      </c>
      <c r="BL499" s="71">
        <v>72.2</v>
      </c>
      <c r="BM499" s="71">
        <v>0</v>
      </c>
      <c r="BN499" s="72"/>
      <c r="BO499" s="71">
        <v>0</v>
      </c>
      <c r="BP499" s="71">
        <v>0</v>
      </c>
      <c r="BQ499" s="71">
        <v>3</v>
      </c>
      <c r="BR499" s="71">
        <v>0</v>
      </c>
      <c r="BS499" s="71">
        <v>1</v>
      </c>
      <c r="BT499" s="71">
        <v>0</v>
      </c>
      <c r="BU499"/>
      <c r="BV499" s="70">
        <v>94.608999999999995</v>
      </c>
      <c r="BW499" s="70">
        <v>0</v>
      </c>
      <c r="BX499" s="70">
        <v>0</v>
      </c>
      <c r="BY499" s="70">
        <v>0</v>
      </c>
      <c r="BZ499" s="70">
        <v>0</v>
      </c>
      <c r="CA499" s="70">
        <v>0</v>
      </c>
      <c r="CB499" s="70">
        <v>0</v>
      </c>
      <c r="CC499" s="70">
        <v>0</v>
      </c>
      <c r="CD499" s="70">
        <v>0</v>
      </c>
    </row>
    <row r="500" spans="1:82">
      <c r="A500" s="70" t="s">
        <v>2322</v>
      </c>
      <c r="B500" s="70">
        <v>468</v>
      </c>
      <c r="C500" s="70">
        <v>9</v>
      </c>
      <c r="D500" s="70">
        <v>28</v>
      </c>
      <c r="E500" s="70">
        <v>2012</v>
      </c>
      <c r="F500" s="70" t="s">
        <v>179</v>
      </c>
      <c r="G500" s="70" t="s">
        <v>1686</v>
      </c>
      <c r="H500" s="70" t="s">
        <v>1687</v>
      </c>
      <c r="I500" s="148"/>
      <c r="J500" s="71">
        <v>61.635611446295378</v>
      </c>
      <c r="K500" s="71">
        <v>1.4111402827962369</v>
      </c>
      <c r="L500" s="71">
        <v>21.677864621788011</v>
      </c>
      <c r="M500" s="71">
        <v>20.311049690002761</v>
      </c>
      <c r="N500" s="71">
        <v>25.68359897339602</v>
      </c>
      <c r="O500" s="71">
        <v>12.049188094724956</v>
      </c>
      <c r="P500" s="71">
        <v>12.52613242852634</v>
      </c>
      <c r="Q500" s="71">
        <v>0.76657669939015705</v>
      </c>
      <c r="R500" s="71">
        <v>0</v>
      </c>
      <c r="S500" s="71">
        <v>0.69102059936000004</v>
      </c>
      <c r="T500" s="72"/>
      <c r="U500" s="71">
        <v>2169449</v>
      </c>
      <c r="V500" s="71">
        <v>398</v>
      </c>
      <c r="W500" s="71">
        <v>409</v>
      </c>
      <c r="X500" s="71">
        <v>3175</v>
      </c>
      <c r="Y500" s="71">
        <v>4639</v>
      </c>
      <c r="Z500" s="71">
        <v>6302</v>
      </c>
      <c r="AA500" s="71">
        <v>2517</v>
      </c>
      <c r="AB500" s="71">
        <v>10054</v>
      </c>
      <c r="AC500" s="71">
        <v>0</v>
      </c>
      <c r="AD500" s="71">
        <v>0.69102059936000004</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99.234999999999999</v>
      </c>
      <c r="BK500" s="71">
        <v>0</v>
      </c>
      <c r="BL500" s="71">
        <v>0</v>
      </c>
      <c r="BM500" s="71">
        <v>0</v>
      </c>
      <c r="BN500" s="72"/>
      <c r="BO500" s="71">
        <v>0</v>
      </c>
      <c r="BP500" s="71">
        <v>0</v>
      </c>
      <c r="BQ500" s="71">
        <v>4</v>
      </c>
      <c r="BR500" s="71">
        <v>0</v>
      </c>
      <c r="BS500" s="71">
        <v>0</v>
      </c>
      <c r="BT500" s="71">
        <v>0</v>
      </c>
      <c r="BU500"/>
      <c r="BV500" s="70">
        <v>99.234999999999999</v>
      </c>
      <c r="BW500" s="70">
        <v>0</v>
      </c>
      <c r="BX500" s="70">
        <v>0</v>
      </c>
      <c r="BY500" s="70">
        <v>0</v>
      </c>
      <c r="BZ500" s="70">
        <v>0</v>
      </c>
      <c r="CA500" s="70">
        <v>0</v>
      </c>
      <c r="CB500" s="70">
        <v>0</v>
      </c>
      <c r="CC500" s="70">
        <v>0</v>
      </c>
      <c r="CD500" s="70">
        <v>0</v>
      </c>
    </row>
    <row r="501" spans="1:82">
      <c r="A501" s="70" t="s">
        <v>2323</v>
      </c>
      <c r="B501" s="70">
        <v>469</v>
      </c>
      <c r="C501" s="70">
        <v>10</v>
      </c>
      <c r="D501" s="70">
        <v>28</v>
      </c>
      <c r="E501" s="70">
        <v>2013</v>
      </c>
      <c r="F501" s="70" t="s">
        <v>180</v>
      </c>
      <c r="G501" s="1064" t="s">
        <v>1686</v>
      </c>
      <c r="H501" s="70" t="s">
        <v>1687</v>
      </c>
      <c r="I501" s="148"/>
      <c r="J501" s="71">
        <v>59.571372818789833</v>
      </c>
      <c r="K501" s="71">
        <v>1.166312257083453</v>
      </c>
      <c r="L501" s="71">
        <v>19.14326379582166</v>
      </c>
      <c r="M501" s="71">
        <v>18.889761812364149</v>
      </c>
      <c r="N501" s="71">
        <v>24.93911359573368</v>
      </c>
      <c r="O501" s="71">
        <v>11.83253702270337</v>
      </c>
      <c r="P501" s="71">
        <v>13.802190510648696</v>
      </c>
      <c r="Q501" s="71">
        <v>0.77238861457304497</v>
      </c>
      <c r="R501" s="71">
        <v>0</v>
      </c>
      <c r="S501" s="71">
        <v>0.66251153748000002</v>
      </c>
      <c r="T501" s="72"/>
      <c r="U501" s="71">
        <v>2134965</v>
      </c>
      <c r="V501" s="71">
        <v>398</v>
      </c>
      <c r="W501" s="71">
        <v>409</v>
      </c>
      <c r="X501" s="71">
        <v>3175</v>
      </c>
      <c r="Y501" s="71">
        <v>4648</v>
      </c>
      <c r="Z501" s="71">
        <v>6465</v>
      </c>
      <c r="AA501" s="71">
        <v>2763</v>
      </c>
      <c r="AB501" s="71">
        <v>9985</v>
      </c>
      <c r="AC501" s="71">
        <v>0</v>
      </c>
      <c r="AD501" s="71">
        <v>0.66251153748000002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96.379000000000005</v>
      </c>
      <c r="BK501" s="71">
        <v>0</v>
      </c>
      <c r="BL501" s="71">
        <v>0</v>
      </c>
      <c r="BM501" s="71">
        <v>0</v>
      </c>
      <c r="BN501" s="72"/>
      <c r="BO501" s="71">
        <v>0</v>
      </c>
      <c r="BP501" s="71">
        <v>0</v>
      </c>
      <c r="BQ501" s="71">
        <v>4</v>
      </c>
      <c r="BR501" s="71">
        <v>0</v>
      </c>
      <c r="BS501" s="71">
        <v>0</v>
      </c>
      <c r="BT501" s="71">
        <v>0</v>
      </c>
      <c r="BU501"/>
      <c r="BV501" s="70">
        <v>96.379000000000005</v>
      </c>
      <c r="BW501" s="70">
        <v>0</v>
      </c>
      <c r="BX501" s="70">
        <v>0</v>
      </c>
      <c r="BY501" s="70">
        <v>0</v>
      </c>
      <c r="BZ501" s="70">
        <v>0</v>
      </c>
      <c r="CA501" s="70">
        <v>0</v>
      </c>
      <c r="CB501" s="70">
        <v>0</v>
      </c>
      <c r="CC501" s="70">
        <v>0</v>
      </c>
      <c r="CD501" s="70">
        <v>0</v>
      </c>
    </row>
    <row r="502" spans="1:82">
      <c r="A502" s="70" t="s">
        <v>2324</v>
      </c>
      <c r="B502" s="70">
        <v>470</v>
      </c>
      <c r="C502" s="70">
        <v>11</v>
      </c>
      <c r="D502" s="70">
        <v>28</v>
      </c>
      <c r="E502" s="70">
        <v>2014</v>
      </c>
      <c r="F502" s="70" t="s">
        <v>181</v>
      </c>
      <c r="G502" s="1064" t="s">
        <v>1686</v>
      </c>
      <c r="H502" s="70" t="s">
        <v>1687</v>
      </c>
      <c r="I502" s="148"/>
      <c r="J502" s="71">
        <v>57.751171616739441</v>
      </c>
      <c r="K502" s="71">
        <v>1.0725096091389441</v>
      </c>
      <c r="L502" s="71">
        <v>21.550939108323622</v>
      </c>
      <c r="M502" s="71">
        <v>17.74155623715879</v>
      </c>
      <c r="N502" s="71">
        <v>26.350487677288321</v>
      </c>
      <c r="O502" s="71">
        <v>11.267620232735094</v>
      </c>
      <c r="P502" s="71">
        <v>13.783548265872676</v>
      </c>
      <c r="Q502" s="71">
        <v>0.73445551989993096</v>
      </c>
      <c r="R502" s="71">
        <v>0</v>
      </c>
      <c r="S502" s="71">
        <v>0.71959848359999989</v>
      </c>
      <c r="T502" s="72"/>
      <c r="U502" s="71">
        <v>2298677</v>
      </c>
      <c r="V502" s="71">
        <v>318</v>
      </c>
      <c r="W502" s="71">
        <v>470</v>
      </c>
      <c r="X502" s="71">
        <v>2835</v>
      </c>
      <c r="Y502" s="71">
        <v>4638</v>
      </c>
      <c r="Z502" s="71">
        <v>6484</v>
      </c>
      <c r="AA502" s="71">
        <v>2745</v>
      </c>
      <c r="AB502" s="71">
        <v>9896</v>
      </c>
      <c r="AC502" s="71">
        <v>0</v>
      </c>
      <c r="AD502" s="71">
        <v>0.71959848359999989</v>
      </c>
      <c r="AE502" s="72"/>
      <c r="AF502" s="71"/>
      <c r="AG502" s="71"/>
      <c r="AH502" s="71"/>
      <c r="AI502" s="71"/>
      <c r="AJ502" s="71"/>
      <c r="AK502" s="71"/>
      <c r="AL502" s="71"/>
      <c r="AM502" s="71"/>
      <c r="AN502" s="71"/>
      <c r="AO502" s="71"/>
      <c r="AP502" s="71"/>
      <c r="AQ502" s="72"/>
      <c r="AR502" s="71">
        <v>90</v>
      </c>
      <c r="AS502" s="71">
        <v>16</v>
      </c>
      <c r="AT502" s="71">
        <v>0</v>
      </c>
      <c r="AU502" s="71">
        <v>0</v>
      </c>
      <c r="AV502" s="71">
        <v>0</v>
      </c>
      <c r="AW502" s="71">
        <v>0</v>
      </c>
      <c r="AX502" s="71"/>
      <c r="AY502" s="72"/>
      <c r="AZ502" s="71">
        <v>490.11700000000002</v>
      </c>
      <c r="BA502" s="71">
        <v>5196.8</v>
      </c>
      <c r="BB502" s="71">
        <v>0</v>
      </c>
      <c r="BC502" s="71">
        <v>0</v>
      </c>
      <c r="BD502" s="71">
        <v>0</v>
      </c>
      <c r="BE502" s="71">
        <v>0</v>
      </c>
      <c r="BF502" s="71"/>
      <c r="BG502" s="72"/>
      <c r="BH502" s="71">
        <v>0</v>
      </c>
      <c r="BI502" s="71">
        <v>0</v>
      </c>
      <c r="BJ502" s="71">
        <v>89.528000000000006</v>
      </c>
      <c r="BK502" s="71">
        <v>0</v>
      </c>
      <c r="BL502" s="71">
        <v>0</v>
      </c>
      <c r="BM502" s="71">
        <v>0</v>
      </c>
      <c r="BN502" s="72"/>
      <c r="BO502" s="71">
        <v>0</v>
      </c>
      <c r="BP502" s="71">
        <v>0</v>
      </c>
      <c r="BQ502" s="71">
        <v>4</v>
      </c>
      <c r="BR502" s="71">
        <v>0</v>
      </c>
      <c r="BS502" s="71">
        <v>0</v>
      </c>
      <c r="BT502" s="71">
        <v>0</v>
      </c>
      <c r="BU502"/>
      <c r="BV502" s="70">
        <v>89.528000000000006</v>
      </c>
      <c r="BW502" s="70">
        <v>0</v>
      </c>
      <c r="BX502" s="70">
        <v>0</v>
      </c>
      <c r="BY502" s="70">
        <v>0</v>
      </c>
      <c r="BZ502" s="70">
        <v>0</v>
      </c>
      <c r="CA502" s="70">
        <v>0</v>
      </c>
      <c r="CB502" s="70">
        <v>0</v>
      </c>
      <c r="CC502" s="70">
        <v>0</v>
      </c>
      <c r="CD502" s="70">
        <v>0</v>
      </c>
    </row>
    <row r="503" spans="1:82">
      <c r="A503" s="70" t="s">
        <v>2325</v>
      </c>
      <c r="B503" s="70">
        <v>471</v>
      </c>
      <c r="C503" s="70">
        <v>12</v>
      </c>
      <c r="D503" s="70">
        <v>28</v>
      </c>
      <c r="E503" s="70">
        <v>2015</v>
      </c>
      <c r="F503" s="70" t="s">
        <v>182</v>
      </c>
      <c r="G503" s="70" t="s">
        <v>1686</v>
      </c>
      <c r="H503" s="70" t="s">
        <v>1687</v>
      </c>
      <c r="I503" s="148"/>
      <c r="J503" s="71">
        <v>60.544567971292622</v>
      </c>
      <c r="K503" s="71">
        <v>1.0284252248002339</v>
      </c>
      <c r="L503" s="71">
        <v>22.684611685929731</v>
      </c>
      <c r="M503" s="71">
        <v>17.166247982606041</v>
      </c>
      <c r="N503" s="71">
        <v>24.5562624437115</v>
      </c>
      <c r="O503" s="71">
        <v>11.136118551902191</v>
      </c>
      <c r="P503" s="71">
        <v>13.950222256722277</v>
      </c>
      <c r="Q503" s="71">
        <v>0.71506129972044197</v>
      </c>
      <c r="R503" s="71">
        <v>0</v>
      </c>
      <c r="S503" s="71">
        <v>0.77141335989999993</v>
      </c>
      <c r="T503" s="72"/>
      <c r="U503" s="71">
        <v>2416154</v>
      </c>
      <c r="V503" s="71">
        <v>318</v>
      </c>
      <c r="W503" s="71">
        <v>470</v>
      </c>
      <c r="X503" s="71">
        <v>2835</v>
      </c>
      <c r="Y503" s="71">
        <v>4696</v>
      </c>
      <c r="Z503" s="71">
        <v>6470</v>
      </c>
      <c r="AA503" s="71">
        <v>2776</v>
      </c>
      <c r="AB503" s="71">
        <v>9842</v>
      </c>
      <c r="AC503" s="71">
        <v>0</v>
      </c>
      <c r="AD503" s="71">
        <v>0.77141335989999993</v>
      </c>
      <c r="AE503" s="72"/>
      <c r="AF503" s="71">
        <v>18646186.637048788</v>
      </c>
      <c r="AG503" s="71">
        <v>685157.31730315241</v>
      </c>
      <c r="AH503" s="71">
        <v>2933162.5838501719</v>
      </c>
      <c r="AI503" s="71">
        <v>18030830.100567639</v>
      </c>
      <c r="AJ503" s="71">
        <v>20798807.633386839</v>
      </c>
      <c r="AK503" s="71">
        <v>0</v>
      </c>
      <c r="AL503" s="71">
        <v>0</v>
      </c>
      <c r="AM503" s="71">
        <v>1348804.8143627821</v>
      </c>
      <c r="AN503" s="71">
        <v>0</v>
      </c>
      <c r="AO503" s="71">
        <v>0</v>
      </c>
      <c r="AP503" s="71">
        <v>62442949.086519375</v>
      </c>
      <c r="AQ503" s="72"/>
      <c r="AR503" s="71">
        <v>103</v>
      </c>
      <c r="AS503" s="71">
        <v>17</v>
      </c>
      <c r="AT503" s="71">
        <v>0</v>
      </c>
      <c r="AU503" s="71">
        <v>0</v>
      </c>
      <c r="AV503" s="71">
        <v>0</v>
      </c>
      <c r="AW503" s="71">
        <v>0</v>
      </c>
      <c r="AX503" s="71"/>
      <c r="AY503" s="72"/>
      <c r="AZ503" s="71">
        <v>569.53300000000002</v>
      </c>
      <c r="BA503" s="71">
        <v>5206.6000000000004</v>
      </c>
      <c r="BB503" s="71">
        <v>0</v>
      </c>
      <c r="BC503" s="71">
        <v>0</v>
      </c>
      <c r="BD503" s="71">
        <v>0</v>
      </c>
      <c r="BE503" s="71">
        <v>0</v>
      </c>
      <c r="BF503" s="71"/>
      <c r="BG503" s="72"/>
      <c r="BH503" s="71">
        <v>0</v>
      </c>
      <c r="BI503" s="71">
        <v>0</v>
      </c>
      <c r="BJ503" s="71">
        <v>89.893000000000001</v>
      </c>
      <c r="BK503" s="71">
        <v>0</v>
      </c>
      <c r="BL503" s="71">
        <v>0</v>
      </c>
      <c r="BM503" s="71">
        <v>0</v>
      </c>
      <c r="BN503" s="72"/>
      <c r="BO503" s="71">
        <v>0</v>
      </c>
      <c r="BP503" s="71">
        <v>0</v>
      </c>
      <c r="BQ503" s="71">
        <v>3</v>
      </c>
      <c r="BR503" s="71">
        <v>0</v>
      </c>
      <c r="BS503" s="71">
        <v>0</v>
      </c>
      <c r="BT503" s="71">
        <v>0</v>
      </c>
      <c r="BU503"/>
      <c r="BV503" s="70">
        <v>89.893000000000001</v>
      </c>
      <c r="BW503" s="70">
        <v>0</v>
      </c>
      <c r="BX503" s="70">
        <v>0</v>
      </c>
      <c r="BY503" s="70">
        <v>0</v>
      </c>
      <c r="BZ503" s="70">
        <v>0</v>
      </c>
      <c r="CA503" s="70">
        <v>0</v>
      </c>
      <c r="CB503" s="70">
        <v>0</v>
      </c>
      <c r="CC503" s="70">
        <v>0</v>
      </c>
      <c r="CD503" s="70">
        <v>0</v>
      </c>
    </row>
    <row r="504" spans="1:82">
      <c r="A504" s="70" t="s">
        <v>2326</v>
      </c>
      <c r="B504" s="70">
        <v>472</v>
      </c>
      <c r="C504" s="70">
        <v>13</v>
      </c>
      <c r="D504" s="70">
        <v>28</v>
      </c>
      <c r="E504" s="70">
        <v>2016</v>
      </c>
      <c r="F504" s="70" t="s">
        <v>155</v>
      </c>
      <c r="G504" s="70" t="s">
        <v>1686</v>
      </c>
      <c r="H504" s="70" t="s">
        <v>1687</v>
      </c>
      <c r="I504" s="148"/>
      <c r="J504" s="71">
        <v>51.962264436132521</v>
      </c>
      <c r="K504" s="71">
        <v>0.97009094893284709</v>
      </c>
      <c r="L504" s="71">
        <v>24.393855752956341</v>
      </c>
      <c r="M504" s="71">
        <v>14.718066811700943</v>
      </c>
      <c r="N504" s="71">
        <v>24.924236877109418</v>
      </c>
      <c r="O504" s="71">
        <v>11.05699693237092</v>
      </c>
      <c r="P504" s="71">
        <v>15.936607943719158</v>
      </c>
      <c r="Q504" s="71">
        <v>0.68802658329957256</v>
      </c>
      <c r="R504" s="71">
        <v>0</v>
      </c>
      <c r="S504" s="71">
        <v>0.95988706800000001</v>
      </c>
      <c r="T504" s="72"/>
      <c r="U504" s="71">
        <v>1973844</v>
      </c>
      <c r="V504" s="71">
        <v>318</v>
      </c>
      <c r="W504" s="71">
        <v>470</v>
      </c>
      <c r="X504" s="71">
        <v>2835</v>
      </c>
      <c r="Y504" s="71">
        <v>4687</v>
      </c>
      <c r="Z504" s="71">
        <v>6503</v>
      </c>
      <c r="AA504" s="71">
        <v>3280</v>
      </c>
      <c r="AB504" s="71">
        <v>9741</v>
      </c>
      <c r="AC504" s="71">
        <v>0</v>
      </c>
      <c r="AD504" s="71">
        <v>0.95988706800000001</v>
      </c>
      <c r="AE504" s="72"/>
      <c r="AF504" s="71">
        <v>16283217.974989969</v>
      </c>
      <c r="AG504" s="71">
        <v>653095.04542291223</v>
      </c>
      <c r="AH504" s="71">
        <v>2485999.8231678009</v>
      </c>
      <c r="AI504" s="71">
        <v>17998363.382894538</v>
      </c>
      <c r="AJ504" s="71">
        <v>20619661.08642358</v>
      </c>
      <c r="AK504" s="71">
        <v>0</v>
      </c>
      <c r="AL504" s="71">
        <v>0</v>
      </c>
      <c r="AM504" s="71">
        <v>1336000.3234535421</v>
      </c>
      <c r="AN504" s="71">
        <v>0</v>
      </c>
      <c r="AO504" s="71">
        <v>0</v>
      </c>
      <c r="AP504" s="71">
        <v>59376337.636352345</v>
      </c>
      <c r="AQ504" s="72"/>
      <c r="AR504" s="71">
        <v>119</v>
      </c>
      <c r="AS504" s="71">
        <v>25</v>
      </c>
      <c r="AT504" s="71">
        <v>0</v>
      </c>
      <c r="AU504" s="71">
        <v>0</v>
      </c>
      <c r="AV504" s="71">
        <v>0</v>
      </c>
      <c r="AW504" s="71">
        <v>0</v>
      </c>
      <c r="AX504" s="71"/>
      <c r="AY504" s="72"/>
      <c r="AZ504" s="71">
        <v>698.93299999999999</v>
      </c>
      <c r="BA504" s="71">
        <v>5511.8</v>
      </c>
      <c r="BB504" s="71">
        <v>0</v>
      </c>
      <c r="BC504" s="71">
        <v>0</v>
      </c>
      <c r="BD504" s="71">
        <v>0</v>
      </c>
      <c r="BE504" s="71">
        <v>0</v>
      </c>
      <c r="BF504" s="71"/>
      <c r="BG504" s="72"/>
      <c r="BH504" s="71">
        <v>0</v>
      </c>
      <c r="BI504" s="71">
        <v>0</v>
      </c>
      <c r="BJ504" s="71">
        <v>73.477999999999994</v>
      </c>
      <c r="BK504" s="71">
        <v>0</v>
      </c>
      <c r="BL504" s="71">
        <v>0</v>
      </c>
      <c r="BM504" s="71">
        <v>0</v>
      </c>
      <c r="BN504" s="72"/>
      <c r="BO504" s="71">
        <v>0</v>
      </c>
      <c r="BP504" s="71">
        <v>0</v>
      </c>
      <c r="BQ504" s="71">
        <v>3</v>
      </c>
      <c r="BR504" s="71">
        <v>0</v>
      </c>
      <c r="BS504" s="71">
        <v>0</v>
      </c>
      <c r="BT504" s="71">
        <v>0</v>
      </c>
      <c r="BU504"/>
      <c r="BV504" s="70">
        <v>73.477999999999994</v>
      </c>
      <c r="BW504" s="70">
        <v>0</v>
      </c>
      <c r="BX504" s="70">
        <v>0</v>
      </c>
      <c r="BY504" s="70">
        <v>0</v>
      </c>
      <c r="BZ504" s="70">
        <v>0</v>
      </c>
      <c r="CA504" s="70">
        <v>0</v>
      </c>
      <c r="CB504" s="70">
        <v>0</v>
      </c>
      <c r="CC504" s="70">
        <v>0</v>
      </c>
      <c r="CD504" s="70">
        <v>0</v>
      </c>
    </row>
    <row r="505" spans="1:82">
      <c r="A505" s="70" t="s">
        <v>2327</v>
      </c>
      <c r="B505" s="70">
        <v>473</v>
      </c>
      <c r="C505" s="70">
        <v>14</v>
      </c>
      <c r="D505" s="70">
        <v>28</v>
      </c>
      <c r="E505" s="70">
        <v>2017</v>
      </c>
      <c r="F505" s="70" t="s">
        <v>156</v>
      </c>
      <c r="G505" s="70" t="s">
        <v>1686</v>
      </c>
      <c r="H505" s="70" t="s">
        <v>1687</v>
      </c>
      <c r="I505" s="148"/>
      <c r="J505" s="71">
        <v>66.295399448414003</v>
      </c>
      <c r="K505" s="71">
        <v>0.99128770001626887</v>
      </c>
      <c r="L505" s="71">
        <v>22.020578869747727</v>
      </c>
      <c r="M505" s="71">
        <v>14.757657977037642</v>
      </c>
      <c r="N505" s="71">
        <v>24.467860292341548</v>
      </c>
      <c r="O505" s="71">
        <v>10.853157430538948</v>
      </c>
      <c r="P505" s="71">
        <v>16.10119212476048</v>
      </c>
      <c r="Q505" s="71">
        <v>0.65550142582075799</v>
      </c>
      <c r="R505" s="71">
        <v>0</v>
      </c>
      <c r="S505" s="71">
        <v>0.98643658902000009</v>
      </c>
      <c r="T505" s="72"/>
      <c r="U505" s="71">
        <v>2477964</v>
      </c>
      <c r="V505" s="71">
        <v>318</v>
      </c>
      <c r="W505" s="71">
        <v>470</v>
      </c>
      <c r="X505" s="71">
        <v>2835</v>
      </c>
      <c r="Y505" s="71">
        <v>4702</v>
      </c>
      <c r="Z505" s="71">
        <v>6489</v>
      </c>
      <c r="AA505" s="71">
        <v>3335</v>
      </c>
      <c r="AB505" s="71">
        <v>9597</v>
      </c>
      <c r="AC505" s="71">
        <v>0</v>
      </c>
      <c r="AD505" s="71">
        <v>0.98643658902000009</v>
      </c>
      <c r="AE505" s="72"/>
      <c r="AF505" s="71">
        <v>20087053.628415879</v>
      </c>
      <c r="AG505" s="71">
        <v>654992.64453468996</v>
      </c>
      <c r="AH505" s="71">
        <v>3036911.81067173</v>
      </c>
      <c r="AI505" s="71">
        <v>17553072.543483932</v>
      </c>
      <c r="AJ505" s="71">
        <v>18757752.360095792</v>
      </c>
      <c r="AK505" s="71">
        <v>0</v>
      </c>
      <c r="AL505" s="71">
        <v>0</v>
      </c>
      <c r="AM505" s="71">
        <v>1318309.9682375931</v>
      </c>
      <c r="AN505" s="71">
        <v>0</v>
      </c>
      <c r="AO505" s="71">
        <v>0</v>
      </c>
      <c r="AP505" s="71">
        <v>61408092.95543962</v>
      </c>
      <c r="AQ505" s="72"/>
      <c r="AR505" s="71">
        <v>126</v>
      </c>
      <c r="AS505" s="71">
        <v>41</v>
      </c>
      <c r="AT505" s="71">
        <v>0</v>
      </c>
      <c r="AU505" s="71">
        <v>0</v>
      </c>
      <c r="AV505" s="71">
        <v>0</v>
      </c>
      <c r="AW505" s="71">
        <v>1</v>
      </c>
      <c r="AX505" s="71"/>
      <c r="AY505" s="72"/>
      <c r="AZ505" s="71">
        <v>731.73299999999995</v>
      </c>
      <c r="BA505" s="71">
        <v>6942.8</v>
      </c>
      <c r="BB505" s="71">
        <v>0</v>
      </c>
      <c r="BC505" s="71">
        <v>0</v>
      </c>
      <c r="BD505" s="71">
        <v>0</v>
      </c>
      <c r="BE505" s="71">
        <v>750</v>
      </c>
      <c r="BF505" s="71"/>
      <c r="BG505" s="72"/>
      <c r="BH505" s="71">
        <v>0</v>
      </c>
      <c r="BI505" s="71">
        <v>0</v>
      </c>
      <c r="BJ505" s="71">
        <v>86.539000000000001</v>
      </c>
      <c r="BK505" s="71">
        <v>0</v>
      </c>
      <c r="BL505" s="71">
        <v>0</v>
      </c>
      <c r="BM505" s="71">
        <v>0</v>
      </c>
      <c r="BN505" s="72"/>
      <c r="BO505" s="71">
        <v>0</v>
      </c>
      <c r="BP505" s="71">
        <v>0</v>
      </c>
      <c r="BQ505" s="71">
        <v>3</v>
      </c>
      <c r="BR505" s="71">
        <v>0</v>
      </c>
      <c r="BS505" s="71">
        <v>0</v>
      </c>
      <c r="BT505" s="71">
        <v>0</v>
      </c>
      <c r="BU505"/>
      <c r="BV505" s="70">
        <v>86.539000000000001</v>
      </c>
      <c r="BW505" s="70">
        <v>0</v>
      </c>
      <c r="BX505" s="70">
        <v>0</v>
      </c>
      <c r="BY505" s="70">
        <v>0</v>
      </c>
      <c r="BZ505" s="70">
        <v>0</v>
      </c>
      <c r="CA505" s="70">
        <v>0</v>
      </c>
      <c r="CB505" s="70">
        <v>0</v>
      </c>
      <c r="CC505" s="70">
        <v>0</v>
      </c>
      <c r="CD505" s="70">
        <v>0</v>
      </c>
    </row>
    <row r="506" spans="1:82">
      <c r="A506" s="70" t="s">
        <v>2328</v>
      </c>
      <c r="B506" s="70">
        <v>474</v>
      </c>
      <c r="C506" s="70">
        <v>15</v>
      </c>
      <c r="D506" s="70">
        <v>28</v>
      </c>
      <c r="E506" s="70">
        <v>2018</v>
      </c>
      <c r="F506" s="70" t="s">
        <v>183</v>
      </c>
      <c r="G506" s="70" t="s">
        <v>1686</v>
      </c>
      <c r="H506" s="70" t="s">
        <v>1687</v>
      </c>
      <c r="I506" s="148"/>
      <c r="J506" s="71">
        <v>67.397700863985023</v>
      </c>
      <c r="K506" s="71">
        <v>0.92262035436263246</v>
      </c>
      <c r="L506" s="71">
        <v>20.201044784847493</v>
      </c>
      <c r="M506" s="71">
        <v>14.830443873371825</v>
      </c>
      <c r="N506" s="71">
        <v>22.632547034018046</v>
      </c>
      <c r="O506" s="71">
        <v>10.641044671400751</v>
      </c>
      <c r="P506" s="71">
        <v>16.213370491220537</v>
      </c>
      <c r="Q506" s="71">
        <v>0.60173763211161102</v>
      </c>
      <c r="R506" s="71">
        <v>0</v>
      </c>
      <c r="S506" s="71">
        <v>0.5573624059600002</v>
      </c>
      <c r="T506" s="72"/>
      <c r="U506" s="71">
        <v>2632230</v>
      </c>
      <c r="V506" s="71">
        <v>318</v>
      </c>
      <c r="W506" s="71">
        <v>470</v>
      </c>
      <c r="X506" s="71">
        <v>2835</v>
      </c>
      <c r="Y506" s="71">
        <v>4724</v>
      </c>
      <c r="Z506" s="71">
        <v>6484</v>
      </c>
      <c r="AA506" s="71">
        <v>3392</v>
      </c>
      <c r="AB506" s="71">
        <v>9494</v>
      </c>
      <c r="AC506" s="71">
        <v>0</v>
      </c>
      <c r="AD506" s="71">
        <v>0.5573624059600002</v>
      </c>
      <c r="AE506" s="72"/>
      <c r="AF506" s="71">
        <v>21419175.83861113</v>
      </c>
      <c r="AG506" s="71">
        <v>592611.65473933925</v>
      </c>
      <c r="AH506" s="71">
        <v>2862289.755233495</v>
      </c>
      <c r="AI506" s="71">
        <v>17942825.609392408</v>
      </c>
      <c r="AJ506" s="71">
        <v>17506322.181337181</v>
      </c>
      <c r="AK506" s="71">
        <v>0</v>
      </c>
      <c r="AL506" s="71">
        <v>0</v>
      </c>
      <c r="AM506" s="71">
        <v>1306859.645096394</v>
      </c>
      <c r="AN506" s="71">
        <v>0</v>
      </c>
      <c r="AO506" s="71">
        <v>0</v>
      </c>
      <c r="AP506" s="71">
        <v>61630084.684409946</v>
      </c>
      <c r="AQ506" s="72"/>
      <c r="AR506" s="71">
        <v>145</v>
      </c>
      <c r="AS506" s="71">
        <v>54</v>
      </c>
      <c r="AT506" s="71">
        <v>0</v>
      </c>
      <c r="AU506" s="71">
        <v>0</v>
      </c>
      <c r="AV506" s="71">
        <v>0</v>
      </c>
      <c r="AW506" s="71">
        <v>1</v>
      </c>
      <c r="AX506" s="71"/>
      <c r="AY506" s="72"/>
      <c r="AZ506" s="71">
        <v>849.43299999999999</v>
      </c>
      <c r="BA506" s="71">
        <v>11715</v>
      </c>
      <c r="BB506" s="71">
        <v>0</v>
      </c>
      <c r="BC506" s="71">
        <v>0</v>
      </c>
      <c r="BD506" s="71">
        <v>0</v>
      </c>
      <c r="BE506" s="71">
        <v>750</v>
      </c>
      <c r="BF506" s="71"/>
      <c r="BG506" s="72"/>
      <c r="BH506" s="71">
        <v>0</v>
      </c>
      <c r="BI506" s="71">
        <v>0</v>
      </c>
      <c r="BJ506" s="71">
        <v>80.111999999999995</v>
      </c>
      <c r="BK506" s="71">
        <v>0</v>
      </c>
      <c r="BL506" s="71">
        <v>0</v>
      </c>
      <c r="BM506" s="71">
        <v>0</v>
      </c>
      <c r="BN506" s="72"/>
      <c r="BO506" s="71">
        <v>0</v>
      </c>
      <c r="BP506" s="71">
        <v>0</v>
      </c>
      <c r="BQ506" s="71">
        <v>3</v>
      </c>
      <c r="BR506" s="71">
        <v>0</v>
      </c>
      <c r="BS506" s="71">
        <v>0</v>
      </c>
      <c r="BT506" s="71">
        <v>0</v>
      </c>
      <c r="BU506"/>
      <c r="BV506" s="70">
        <v>80.111999999999995</v>
      </c>
      <c r="BW506" s="70">
        <v>0</v>
      </c>
      <c r="BX506" s="70">
        <v>0</v>
      </c>
      <c r="BY506" s="70">
        <v>0</v>
      </c>
      <c r="BZ506" s="70">
        <v>0</v>
      </c>
      <c r="CA506" s="70">
        <v>0</v>
      </c>
      <c r="CB506" s="70">
        <v>0</v>
      </c>
      <c r="CC506" s="70">
        <v>0</v>
      </c>
      <c r="CD506" s="70">
        <v>0</v>
      </c>
    </row>
    <row r="507" spans="1:82">
      <c r="A507" s="70" t="s">
        <v>2329</v>
      </c>
      <c r="B507" s="70">
        <v>475</v>
      </c>
      <c r="C507" s="70">
        <v>16</v>
      </c>
      <c r="D507" s="70">
        <v>28</v>
      </c>
      <c r="E507" s="70">
        <v>2019</v>
      </c>
      <c r="F507" s="70" t="s">
        <v>158</v>
      </c>
      <c r="G507" s="70" t="s">
        <v>1686</v>
      </c>
      <c r="H507" s="70" t="s">
        <v>1687</v>
      </c>
      <c r="I507" s="148"/>
      <c r="J507" s="71">
        <v>55.024963162159445</v>
      </c>
      <c r="K507" s="71">
        <v>0.85612375149964137</v>
      </c>
      <c r="L507" s="71">
        <v>20.291552358303399</v>
      </c>
      <c r="M507" s="71">
        <v>13.304254802457635</v>
      </c>
      <c r="N507" s="71">
        <v>22.941162215780526</v>
      </c>
      <c r="O507" s="71">
        <v>10.252896019313573</v>
      </c>
      <c r="P507" s="71">
        <v>13.710960575258365</v>
      </c>
      <c r="Q507" s="71">
        <v>0.57822475712704002</v>
      </c>
      <c r="R507" s="71">
        <v>0</v>
      </c>
      <c r="S507" s="71">
        <v>3.7145866885954324</v>
      </c>
      <c r="T507" s="72"/>
      <c r="U507" s="71">
        <v>2260651</v>
      </c>
      <c r="V507" s="71">
        <v>318</v>
      </c>
      <c r="W507" s="71">
        <v>470</v>
      </c>
      <c r="X507" s="71">
        <v>2835</v>
      </c>
      <c r="Y507" s="71">
        <v>4730</v>
      </c>
      <c r="Z507" s="71">
        <v>6419</v>
      </c>
      <c r="AA507" s="71">
        <v>2847</v>
      </c>
      <c r="AB507" s="71">
        <v>9370</v>
      </c>
      <c r="AC507" s="71">
        <v>0</v>
      </c>
      <c r="AD507" s="71">
        <v>3.714586688595432</v>
      </c>
      <c r="AE507" s="72"/>
      <c r="AF507" s="71">
        <v>18050914.16477669</v>
      </c>
      <c r="AG507" s="71">
        <v>592436.16579685849</v>
      </c>
      <c r="AH507" s="71">
        <v>3090417.9635452419</v>
      </c>
      <c r="AI507" s="71">
        <v>17582479.56940192</v>
      </c>
      <c r="AJ507" s="71">
        <v>18489913.357570171</v>
      </c>
      <c r="AK507" s="71">
        <v>0</v>
      </c>
      <c r="AL507" s="71">
        <v>0</v>
      </c>
      <c r="AM507" s="71">
        <v>1276123.4626777656</v>
      </c>
      <c r="AN507" s="71">
        <v>0</v>
      </c>
      <c r="AO507" s="71">
        <v>0</v>
      </c>
      <c r="AP507" s="71">
        <v>59082284.683768645</v>
      </c>
      <c r="AQ507" s="72"/>
      <c r="AR507" s="71">
        <v>151</v>
      </c>
      <c r="AS507" s="71">
        <v>63</v>
      </c>
      <c r="AT507" s="71">
        <v>0</v>
      </c>
      <c r="AU507" s="71">
        <v>0</v>
      </c>
      <c r="AV507" s="71">
        <v>0</v>
      </c>
      <c r="AW507" s="71">
        <v>2</v>
      </c>
      <c r="AX507" s="71"/>
      <c r="AY507" s="72"/>
      <c r="AZ507" s="71">
        <v>873.6329999999997</v>
      </c>
      <c r="BA507" s="71">
        <v>14037</v>
      </c>
      <c r="BB507" s="71">
        <v>0</v>
      </c>
      <c r="BC507" s="71">
        <v>0</v>
      </c>
      <c r="BD507" s="71">
        <v>0</v>
      </c>
      <c r="BE507" s="71">
        <v>1346</v>
      </c>
      <c r="BF507" s="71"/>
      <c r="BG507" s="72"/>
      <c r="BH507" s="71">
        <v>0</v>
      </c>
      <c r="BI507" s="71">
        <v>0</v>
      </c>
      <c r="BJ507" s="71">
        <v>80.022000000000006</v>
      </c>
      <c r="BK507" s="71">
        <v>0</v>
      </c>
      <c r="BL507" s="71">
        <v>0</v>
      </c>
      <c r="BM507" s="71">
        <v>0</v>
      </c>
      <c r="BN507" s="72"/>
      <c r="BO507" s="71">
        <v>0</v>
      </c>
      <c r="BP507" s="71">
        <v>0</v>
      </c>
      <c r="BQ507" s="71">
        <v>3</v>
      </c>
      <c r="BR507" s="71">
        <v>0</v>
      </c>
      <c r="BS507" s="71">
        <v>0</v>
      </c>
      <c r="BT507" s="71">
        <v>0</v>
      </c>
      <c r="BU507"/>
      <c r="BV507" s="70">
        <v>80.022000000000006</v>
      </c>
      <c r="BW507" s="70">
        <v>0</v>
      </c>
      <c r="BX507" s="70">
        <v>0</v>
      </c>
      <c r="BY507" s="70">
        <v>0</v>
      </c>
      <c r="BZ507" s="70">
        <v>0</v>
      </c>
      <c r="CA507" s="70">
        <v>0</v>
      </c>
      <c r="CB507" s="70">
        <v>0</v>
      </c>
      <c r="CC507" s="70">
        <v>0</v>
      </c>
      <c r="CD507" s="70">
        <v>0</v>
      </c>
    </row>
    <row r="508" spans="1:82">
      <c r="A508" s="70" t="s">
        <v>2330</v>
      </c>
      <c r="B508" s="70">
        <v>476</v>
      </c>
      <c r="C508" s="70">
        <v>17</v>
      </c>
      <c r="D508" s="70">
        <v>28</v>
      </c>
      <c r="E508" s="70">
        <v>2020</v>
      </c>
      <c r="F508" s="70" t="s">
        <v>159</v>
      </c>
      <c r="G508" s="70" t="s">
        <v>1686</v>
      </c>
      <c r="H508" s="70" t="s">
        <v>1687</v>
      </c>
      <c r="I508" s="148"/>
      <c r="J508" s="71">
        <v>56.316839829820957</v>
      </c>
      <c r="K508" s="71">
        <v>0.98645893010353891</v>
      </c>
      <c r="L508" s="71">
        <v>30.415969890833548</v>
      </c>
      <c r="M508" s="71">
        <v>11.866357464619728</v>
      </c>
      <c r="N508" s="71">
        <v>21.031315792263996</v>
      </c>
      <c r="O508" s="71">
        <v>8.9535983196834295</v>
      </c>
      <c r="P508" s="71">
        <v>12.985730100201067</v>
      </c>
      <c r="Q508" s="71">
        <v>0.54862953122694902</v>
      </c>
      <c r="R508" s="71">
        <v>0</v>
      </c>
      <c r="S508" s="71">
        <v>0.39485662282090511</v>
      </c>
      <c r="T508" s="72"/>
      <c r="U508" s="71">
        <v>2622813</v>
      </c>
      <c r="V508" s="71">
        <v>339</v>
      </c>
      <c r="W508" s="71">
        <v>626</v>
      </c>
      <c r="X508" s="71">
        <v>2659</v>
      </c>
      <c r="Y508" s="71">
        <v>4731</v>
      </c>
      <c r="Z508" s="71">
        <v>6398</v>
      </c>
      <c r="AA508" s="71">
        <v>2866</v>
      </c>
      <c r="AB508" s="71">
        <v>9305</v>
      </c>
      <c r="AC508" s="71">
        <v>0</v>
      </c>
      <c r="AD508" s="71">
        <v>0.39485662282090511</v>
      </c>
      <c r="AE508" s="72"/>
      <c r="AF508" s="71">
        <v>20478681.121209789</v>
      </c>
      <c r="AG508" s="71">
        <v>632024.82438633323</v>
      </c>
      <c r="AH508" s="71">
        <v>4460449.9147917358</v>
      </c>
      <c r="AI508" s="71">
        <v>15267131.528793056</v>
      </c>
      <c r="AJ508" s="71">
        <v>19427793.879048731</v>
      </c>
      <c r="AK508" s="71"/>
      <c r="AL508" s="71"/>
      <c r="AM508" s="71">
        <v>1214405.8807062162</v>
      </c>
      <c r="AN508" s="71"/>
      <c r="AO508" s="71"/>
      <c r="AP508" s="71">
        <v>61480487.148935862</v>
      </c>
      <c r="AQ508" s="72"/>
      <c r="AR508" s="71">
        <v>154</v>
      </c>
      <c r="AS508" s="71">
        <v>75</v>
      </c>
      <c r="AT508" s="71">
        <v>0</v>
      </c>
      <c r="AU508" s="71">
        <v>0</v>
      </c>
      <c r="AV508" s="71">
        <v>0</v>
      </c>
      <c r="AW508" s="71">
        <v>2</v>
      </c>
      <c r="AX508" s="71"/>
      <c r="AY508" s="72"/>
      <c r="AZ508" s="71">
        <v>885.5569999999999</v>
      </c>
      <c r="BA508" s="71">
        <v>14601.6</v>
      </c>
      <c r="BB508" s="71">
        <v>0</v>
      </c>
      <c r="BC508" s="71">
        <v>0</v>
      </c>
      <c r="BD508" s="71">
        <v>0</v>
      </c>
      <c r="BE508" s="71">
        <v>1346</v>
      </c>
      <c r="BF508" s="71"/>
      <c r="BG508" s="72"/>
      <c r="BH508" s="71">
        <v>0</v>
      </c>
      <c r="BI508" s="71">
        <v>0</v>
      </c>
      <c r="BJ508" s="71">
        <v>79.015000000000001</v>
      </c>
      <c r="BK508" s="71">
        <v>0</v>
      </c>
      <c r="BL508" s="71">
        <v>0</v>
      </c>
      <c r="BM508" s="71">
        <v>0</v>
      </c>
      <c r="BN508" s="72"/>
      <c r="BO508" s="71">
        <v>0</v>
      </c>
      <c r="BP508" s="71">
        <v>0</v>
      </c>
      <c r="BQ508" s="71">
        <v>3</v>
      </c>
      <c r="BR508" s="71">
        <v>0</v>
      </c>
      <c r="BS508" s="71">
        <v>0</v>
      </c>
      <c r="BT508" s="71">
        <v>0</v>
      </c>
      <c r="BU508"/>
      <c r="BV508" s="70">
        <v>79.015000000000001</v>
      </c>
      <c r="BW508" s="70">
        <v>0</v>
      </c>
      <c r="BX508" s="70">
        <v>0</v>
      </c>
      <c r="BY508" s="70">
        <v>0</v>
      </c>
      <c r="BZ508" s="70">
        <v>0</v>
      </c>
      <c r="CA508" s="70">
        <v>0</v>
      </c>
      <c r="CB508" s="70">
        <v>0</v>
      </c>
      <c r="CC508" s="70">
        <v>0</v>
      </c>
      <c r="CD508" s="70">
        <v>0</v>
      </c>
    </row>
    <row r="509" spans="1:82">
      <c r="A509" s="70" t="s">
        <v>2331</v>
      </c>
      <c r="B509" s="70">
        <v>476</v>
      </c>
      <c r="C509" s="70">
        <v>18</v>
      </c>
      <c r="D509" s="70">
        <v>28</v>
      </c>
      <c r="E509" s="70">
        <v>2021</v>
      </c>
      <c r="F509" s="70" t="s">
        <v>160</v>
      </c>
      <c r="G509" s="70" t="s">
        <v>1686</v>
      </c>
      <c r="H509" s="70" t="s">
        <v>1687</v>
      </c>
      <c r="I509" s="148"/>
      <c r="J509" s="71">
        <v>53.366646860719065</v>
      </c>
      <c r="K509" s="71">
        <v>0.95023377385321706</v>
      </c>
      <c r="L509" s="71">
        <v>27.757277835922174</v>
      </c>
      <c r="M509" s="71">
        <v>12.05166836218566</v>
      </c>
      <c r="N509" s="71">
        <v>20.554071125960292</v>
      </c>
      <c r="O509" s="71">
        <v>8.6155609946828395</v>
      </c>
      <c r="P509" s="71">
        <v>13.340417027573833</v>
      </c>
      <c r="Q509" s="71">
        <v>0.534650742438322</v>
      </c>
      <c r="R509" s="71">
        <v>0</v>
      </c>
      <c r="S509" s="71">
        <v>0.35593615982096483</v>
      </c>
      <c r="T509" s="72"/>
      <c r="U509" s="71">
        <v>2552351</v>
      </c>
      <c r="V509" s="71">
        <v>339</v>
      </c>
      <c r="W509" s="71">
        <v>626</v>
      </c>
      <c r="X509" s="71">
        <v>2659</v>
      </c>
      <c r="Y509" s="71">
        <v>4680</v>
      </c>
      <c r="Z509" s="71">
        <v>6339</v>
      </c>
      <c r="AA509" s="71">
        <v>2871</v>
      </c>
      <c r="AB509" s="71">
        <v>9157</v>
      </c>
      <c r="AC509" s="71">
        <v>0</v>
      </c>
      <c r="AD509" s="71">
        <v>0.35593615982096483</v>
      </c>
      <c r="AE509" s="72"/>
      <c r="AF509" s="71">
        <v>19549910.037366461</v>
      </c>
      <c r="AG509" s="71">
        <v>642938.90103658568</v>
      </c>
      <c r="AH509" s="71">
        <v>3999052.9306530328</v>
      </c>
      <c r="AI509" s="71">
        <v>16752568.937286174</v>
      </c>
      <c r="AJ509" s="71">
        <v>18720954.055082262</v>
      </c>
      <c r="AK509" s="71">
        <v>0</v>
      </c>
      <c r="AL509" s="71">
        <v>0</v>
      </c>
      <c r="AM509" s="71">
        <v>1201983.4206560513</v>
      </c>
      <c r="AN509" s="71">
        <v>0</v>
      </c>
      <c r="AO509" s="71">
        <v>0</v>
      </c>
      <c r="AP509" s="71">
        <v>60867408.282080561</v>
      </c>
      <c r="AQ509" s="72"/>
      <c r="AR509" s="71">
        <v>165</v>
      </c>
      <c r="AS509" s="71">
        <v>78</v>
      </c>
      <c r="AT509" s="71">
        <v>0</v>
      </c>
      <c r="AU509" s="71">
        <v>0</v>
      </c>
      <c r="AV509" s="71">
        <v>0</v>
      </c>
      <c r="AW509" s="71">
        <v>2</v>
      </c>
      <c r="AX509" s="71"/>
      <c r="AY509" s="72"/>
      <c r="AZ509" s="71">
        <v>969.45699999999965</v>
      </c>
      <c r="BA509" s="71">
        <v>14750.1</v>
      </c>
      <c r="BB509" s="71">
        <v>0</v>
      </c>
      <c r="BC509" s="71">
        <v>0</v>
      </c>
      <c r="BD509" s="71">
        <v>0</v>
      </c>
      <c r="BE509" s="71">
        <v>1346</v>
      </c>
      <c r="BF509" s="71"/>
      <c r="BG509" s="72"/>
      <c r="BH509" s="71">
        <v>0</v>
      </c>
      <c r="BI509" s="71">
        <v>0</v>
      </c>
      <c r="BJ509" s="71">
        <v>80.248999999999995</v>
      </c>
      <c r="BK509" s="71">
        <v>0</v>
      </c>
      <c r="BL509" s="71">
        <v>0</v>
      </c>
      <c r="BM509" s="71">
        <v>0</v>
      </c>
      <c r="BN509" s="72"/>
      <c r="BO509" s="71">
        <v>0</v>
      </c>
      <c r="BP509" s="71">
        <v>0</v>
      </c>
      <c r="BQ509" s="71">
        <v>3</v>
      </c>
      <c r="BR509" s="71">
        <v>0</v>
      </c>
      <c r="BS509" s="71">
        <v>0</v>
      </c>
      <c r="BT509" s="71">
        <v>0</v>
      </c>
      <c r="BU509"/>
      <c r="BV509" s="70">
        <v>80.248999999999995</v>
      </c>
      <c r="BW509" s="70">
        <v>0</v>
      </c>
      <c r="BX509" s="70">
        <v>0</v>
      </c>
      <c r="BY509" s="70">
        <v>0</v>
      </c>
      <c r="BZ509" s="70">
        <v>0</v>
      </c>
      <c r="CA509" s="70">
        <v>0</v>
      </c>
      <c r="CB509" s="70">
        <v>0</v>
      </c>
      <c r="CC509" s="70">
        <v>0</v>
      </c>
      <c r="CD509" s="70">
        <v>0</v>
      </c>
    </row>
    <row r="510" spans="1:82">
      <c r="A510" s="70" t="s">
        <v>1688</v>
      </c>
      <c r="B510" s="70">
        <v>476</v>
      </c>
      <c r="C510" s="70">
        <v>19</v>
      </c>
      <c r="D510" s="70">
        <v>28</v>
      </c>
      <c r="E510" s="70">
        <v>2022</v>
      </c>
      <c r="F510" s="70" t="s">
        <v>161</v>
      </c>
      <c r="G510" s="70" t="s">
        <v>1686</v>
      </c>
      <c r="H510" s="70" t="s">
        <v>1687</v>
      </c>
      <c r="I510" s="148"/>
      <c r="J510" s="71">
        <v>46.316779951677319</v>
      </c>
      <c r="K510" s="71">
        <v>0.90894999062868254</v>
      </c>
      <c r="L510" s="71">
        <v>24.888064418669241</v>
      </c>
      <c r="M510" s="71">
        <v>12.287307784395299</v>
      </c>
      <c r="N510" s="71">
        <v>20.264034131410746</v>
      </c>
      <c r="O510" s="71">
        <v>8.9707075516573518</v>
      </c>
      <c r="P510" s="71">
        <v>12.998221752898973</v>
      </c>
      <c r="Q510" s="71">
        <v>0.5325954651615914</v>
      </c>
      <c r="R510" s="71">
        <v>0</v>
      </c>
      <c r="S510" s="71">
        <v>0.41844720690012183</v>
      </c>
      <c r="T510" s="72"/>
      <c r="U510" s="71">
        <v>2724482</v>
      </c>
      <c r="V510" s="71">
        <v>339</v>
      </c>
      <c r="W510" s="71">
        <v>626</v>
      </c>
      <c r="X510" s="71">
        <v>2659</v>
      </c>
      <c r="Y510" s="71">
        <v>4685</v>
      </c>
      <c r="Z510" s="71">
        <v>6271</v>
      </c>
      <c r="AA510" s="71">
        <v>2840</v>
      </c>
      <c r="AB510" s="71">
        <v>9047</v>
      </c>
      <c r="AC510" s="71">
        <v>0</v>
      </c>
      <c r="AD510" s="71">
        <v>0.41844720690012183</v>
      </c>
      <c r="AE510" s="72"/>
      <c r="AF510" s="71">
        <v>18604195.606137078</v>
      </c>
      <c r="AG510" s="71">
        <v>648586.84393860737</v>
      </c>
      <c r="AH510" s="71">
        <v>4438985.5170393847</v>
      </c>
      <c r="AI510" s="71">
        <v>16637384.562861608</v>
      </c>
      <c r="AJ510" s="71">
        <v>19076686.04362148</v>
      </c>
      <c r="AK510" s="71">
        <v>0</v>
      </c>
      <c r="AL510" s="71">
        <v>0</v>
      </c>
      <c r="AM510" s="71">
        <v>1168214.6325011745</v>
      </c>
      <c r="AN510" s="71">
        <v>0</v>
      </c>
      <c r="AO510" s="71">
        <v>0</v>
      </c>
      <c r="AP510" s="71">
        <v>60574053.206099339</v>
      </c>
      <c r="AQ510" s="72"/>
      <c r="AR510" s="71">
        <v>177</v>
      </c>
      <c r="AS510" s="71">
        <v>79</v>
      </c>
      <c r="AT510" s="71">
        <v>0</v>
      </c>
      <c r="AU510" s="71">
        <v>0</v>
      </c>
      <c r="AV510" s="71">
        <v>0</v>
      </c>
      <c r="AW510" s="71">
        <v>2</v>
      </c>
      <c r="AX510" s="71"/>
      <c r="AY510" s="72"/>
      <c r="AZ510" s="71">
        <v>1050.4369999999997</v>
      </c>
      <c r="BA510" s="71">
        <v>14799.600000000002</v>
      </c>
      <c r="BB510" s="71">
        <v>0</v>
      </c>
      <c r="BC510" s="71">
        <v>0</v>
      </c>
      <c r="BD510" s="71">
        <v>0</v>
      </c>
      <c r="BE510" s="71">
        <v>1346</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2332</v>
      </c>
      <c r="B511" s="70">
        <v>476</v>
      </c>
      <c r="C511" s="70">
        <v>20</v>
      </c>
      <c r="D511" s="70">
        <v>28</v>
      </c>
      <c r="E511" s="70">
        <v>2023</v>
      </c>
      <c r="F511" s="70" t="s">
        <v>1539</v>
      </c>
      <c r="G511" s="70" t="s">
        <v>1686</v>
      </c>
      <c r="H511" s="70" t="s">
        <v>1687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187</v>
      </c>
      <c r="AS511" s="71">
        <v>80</v>
      </c>
      <c r="AT511" s="71">
        <v>0</v>
      </c>
      <c r="AU511" s="71">
        <v>0</v>
      </c>
      <c r="AV511" s="71">
        <v>0</v>
      </c>
      <c r="AW511" s="71">
        <v>2</v>
      </c>
      <c r="AX511" s="71"/>
      <c r="AY511" s="72"/>
      <c r="AZ511" s="71">
        <v>1118.6369999999997</v>
      </c>
      <c r="BA511" s="71">
        <v>14849.100000000002</v>
      </c>
      <c r="BB511" s="71">
        <v>0</v>
      </c>
      <c r="BC511" s="71">
        <v>0</v>
      </c>
      <c r="BD511" s="71">
        <v>0</v>
      </c>
      <c r="BE511" s="71">
        <v>1346</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1685</v>
      </c>
      <c r="B512" s="70">
        <v>476</v>
      </c>
      <c r="C512" s="70">
        <v>21</v>
      </c>
      <c r="D512" s="70">
        <v>28</v>
      </c>
      <c r="E512" s="70">
        <v>2024</v>
      </c>
      <c r="F512" s="70" t="s">
        <v>1554</v>
      </c>
      <c r="G512" s="70" t="s">
        <v>1686</v>
      </c>
      <c r="H512" s="70" t="s">
        <v>1687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2333</v>
      </c>
      <c r="B513" s="70">
        <v>103</v>
      </c>
      <c r="C513" s="70">
        <v>1</v>
      </c>
      <c r="D513" s="70">
        <v>7</v>
      </c>
      <c r="E513" s="70">
        <v>1990</v>
      </c>
      <c r="F513" s="70" t="s">
        <v>787</v>
      </c>
      <c r="G513" s="70" t="s">
        <v>2334</v>
      </c>
      <c r="H513" s="70" t="s">
        <v>1742</v>
      </c>
      <c r="I513" s="148"/>
      <c r="J513" s="71">
        <v>13.97906491604571</v>
      </c>
      <c r="K513" s="71">
        <v>3.0266030520420988</v>
      </c>
      <c r="L513" s="71">
        <v>2.6839049709753739</v>
      </c>
      <c r="M513" s="71">
        <v>5.5927663487107324</v>
      </c>
      <c r="N513" s="71">
        <v>11.03233999159686</v>
      </c>
      <c r="O513" s="71">
        <v>9.2387356299776666</v>
      </c>
      <c r="P513" s="71">
        <v>16.92673898122926</v>
      </c>
      <c r="Q513" s="71">
        <v>0.87592186638012404</v>
      </c>
      <c r="R513" s="71">
        <v>0</v>
      </c>
      <c r="S513" s="71">
        <v>0.81017979577531363</v>
      </c>
      <c r="T513" s="72"/>
      <c r="U513" s="71">
        <v>1127356</v>
      </c>
      <c r="V513" s="71">
        <v>890</v>
      </c>
      <c r="W513" s="71">
        <v>35</v>
      </c>
      <c r="X513" s="71">
        <v>2194</v>
      </c>
      <c r="Y513" s="71">
        <v>3986</v>
      </c>
      <c r="Z513" s="71">
        <v>3800</v>
      </c>
      <c r="AA513" s="71">
        <v>4110</v>
      </c>
      <c r="AB513" s="71">
        <v>14222</v>
      </c>
      <c r="AC513" s="71">
        <v>0</v>
      </c>
      <c r="AD513" s="71">
        <v>0.81017979577531363</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2335</v>
      </c>
      <c r="B514" s="70">
        <v>104</v>
      </c>
      <c r="C514" s="70">
        <v>2</v>
      </c>
      <c r="D514" s="70">
        <v>7</v>
      </c>
      <c r="E514" s="70">
        <v>2005</v>
      </c>
      <c r="F514" s="70" t="s">
        <v>789</v>
      </c>
      <c r="G514" s="70" t="s">
        <v>2334</v>
      </c>
      <c r="H514" s="70" t="s">
        <v>1742</v>
      </c>
      <c r="I514" s="148"/>
      <c r="J514" s="71">
        <v>4.4650013010274101</v>
      </c>
      <c r="K514" s="71">
        <v>1.667768665319225</v>
      </c>
      <c r="L514" s="71">
        <v>0.75830695348121568</v>
      </c>
      <c r="M514" s="71">
        <v>8.3676085591108293</v>
      </c>
      <c r="N514" s="71">
        <v>12.840913995442779</v>
      </c>
      <c r="O514" s="71">
        <v>12.8706657576202</v>
      </c>
      <c r="P514" s="71">
        <v>17.052197955744049</v>
      </c>
      <c r="Q514" s="71">
        <v>0.74467696612762802</v>
      </c>
      <c r="R514" s="71">
        <v>0</v>
      </c>
      <c r="S514" s="71">
        <v>0.90828918682924242</v>
      </c>
      <c r="T514" s="72"/>
      <c r="U514" s="71">
        <v>411563</v>
      </c>
      <c r="V514" s="71">
        <v>671</v>
      </c>
      <c r="W514" s="71">
        <v>10</v>
      </c>
      <c r="X514" s="71">
        <v>1854</v>
      </c>
      <c r="Y514" s="71">
        <v>4234</v>
      </c>
      <c r="Z514" s="71">
        <v>6126</v>
      </c>
      <c r="AA514" s="71">
        <v>3391</v>
      </c>
      <c r="AB514" s="71">
        <v>12640</v>
      </c>
      <c r="AC514" s="71">
        <v>0</v>
      </c>
      <c r="AD514" s="71">
        <v>0.90828918682924242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2336</v>
      </c>
      <c r="B515" s="70">
        <v>105</v>
      </c>
      <c r="C515" s="70">
        <v>3</v>
      </c>
      <c r="D515" s="70">
        <v>7</v>
      </c>
      <c r="E515" s="70">
        <v>2006</v>
      </c>
      <c r="F515" s="70" t="s">
        <v>790</v>
      </c>
      <c r="G515" s="70" t="s">
        <v>2334</v>
      </c>
      <c r="H515" s="70" t="s">
        <v>1742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2337</v>
      </c>
      <c r="B516" s="70">
        <v>106</v>
      </c>
      <c r="C516" s="70">
        <v>4</v>
      </c>
      <c r="D516" s="70">
        <v>7</v>
      </c>
      <c r="E516" s="70">
        <v>2007</v>
      </c>
      <c r="F516" s="70" t="s">
        <v>791</v>
      </c>
      <c r="G516" s="70" t="s">
        <v>2334</v>
      </c>
      <c r="H516" s="70" t="s">
        <v>1742</v>
      </c>
      <c r="I516" s="148"/>
      <c r="J516" s="71">
        <v>4.1222071104247267</v>
      </c>
      <c r="K516" s="71">
        <v>1.462680719788886</v>
      </c>
      <c r="L516" s="71">
        <v>1.474751444635118</v>
      </c>
      <c r="M516" s="71">
        <v>9.0842463501508099</v>
      </c>
      <c r="N516" s="71">
        <v>13.01068783295098</v>
      </c>
      <c r="O516" s="71">
        <v>12.66998885057194</v>
      </c>
      <c r="P516" s="71">
        <v>17.025075702232868</v>
      </c>
      <c r="Q516" s="71">
        <v>0.77126275426780599</v>
      </c>
      <c r="R516" s="71">
        <v>0</v>
      </c>
      <c r="S516" s="71">
        <v>0.84343975579198938</v>
      </c>
      <c r="T516" s="72"/>
      <c r="U516" s="71">
        <v>432243</v>
      </c>
      <c r="V516" s="71">
        <v>600</v>
      </c>
      <c r="W516" s="71">
        <v>19</v>
      </c>
      <c r="X516" s="71">
        <v>2319</v>
      </c>
      <c r="Y516" s="71">
        <v>4272</v>
      </c>
      <c r="Z516" s="71">
        <v>6269</v>
      </c>
      <c r="AA516" s="71">
        <v>3334</v>
      </c>
      <c r="AB516" s="71">
        <v>12399</v>
      </c>
      <c r="AC516" s="71">
        <v>0</v>
      </c>
      <c r="AD516" s="71">
        <v>0.84343975579198938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2338</v>
      </c>
      <c r="B517" s="70">
        <v>107</v>
      </c>
      <c r="C517" s="70">
        <v>5</v>
      </c>
      <c r="D517" s="70">
        <v>7</v>
      </c>
      <c r="E517" s="70">
        <v>2008</v>
      </c>
      <c r="F517" s="70" t="s">
        <v>792</v>
      </c>
      <c r="G517" s="70" t="s">
        <v>2334</v>
      </c>
      <c r="H517" s="70" t="s">
        <v>1742</v>
      </c>
      <c r="I517" s="148"/>
      <c r="J517" s="71">
        <v>4.1933057803731026</v>
      </c>
      <c r="K517" s="71">
        <v>1.083317163042145</v>
      </c>
      <c r="L517" s="71">
        <v>1.3215516751818921</v>
      </c>
      <c r="M517" s="71">
        <v>9.4621151039270988</v>
      </c>
      <c r="N517" s="71">
        <v>11.58528289066701</v>
      </c>
      <c r="O517" s="71">
        <v>12.24623077433195</v>
      </c>
      <c r="P517" s="71">
        <v>16.924062199664171</v>
      </c>
      <c r="Q517" s="71">
        <v>0.74788932442808898</v>
      </c>
      <c r="R517" s="71">
        <v>0</v>
      </c>
      <c r="S517" s="71">
        <v>0.97905878132016222</v>
      </c>
      <c r="T517" s="72"/>
      <c r="U517" s="71">
        <v>453416</v>
      </c>
      <c r="V517" s="71">
        <v>600</v>
      </c>
      <c r="W517" s="71">
        <v>19</v>
      </c>
      <c r="X517" s="71">
        <v>2319</v>
      </c>
      <c r="Y517" s="71">
        <v>4267</v>
      </c>
      <c r="Z517" s="71">
        <v>6272</v>
      </c>
      <c r="AA517" s="71">
        <v>3318</v>
      </c>
      <c r="AB517" s="71">
        <v>12221</v>
      </c>
      <c r="AC517" s="71">
        <v>0</v>
      </c>
      <c r="AD517" s="71">
        <v>0.97905878132016222</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2339</v>
      </c>
      <c r="B518" s="70">
        <v>108</v>
      </c>
      <c r="C518" s="70">
        <v>6</v>
      </c>
      <c r="D518" s="70">
        <v>7</v>
      </c>
      <c r="E518" s="70">
        <v>2009</v>
      </c>
      <c r="F518" s="70" t="s">
        <v>176</v>
      </c>
      <c r="G518" s="70" t="s">
        <v>2334</v>
      </c>
      <c r="H518" s="70" t="s">
        <v>1742</v>
      </c>
      <c r="I518" s="148"/>
      <c r="J518" s="71">
        <v>4.3361107370000926</v>
      </c>
      <c r="K518" s="71">
        <v>1.147964070751806</v>
      </c>
      <c r="L518" s="71">
        <v>0.87068821067673707</v>
      </c>
      <c r="M518" s="71">
        <v>9.2818051900791598</v>
      </c>
      <c r="N518" s="71">
        <v>11.1744688156249</v>
      </c>
      <c r="O518" s="71">
        <v>12.41087413594256</v>
      </c>
      <c r="P518" s="71">
        <v>16.137547940974901</v>
      </c>
      <c r="Q518" s="71">
        <v>0.70032616593776897</v>
      </c>
      <c r="R518" s="71">
        <v>0</v>
      </c>
      <c r="S518" s="71">
        <v>0.7249230210428077</v>
      </c>
      <c r="T518" s="72"/>
      <c r="U518" s="71">
        <v>423723</v>
      </c>
      <c r="V518" s="71">
        <v>606</v>
      </c>
      <c r="W518" s="71">
        <v>18</v>
      </c>
      <c r="X518" s="71">
        <v>2427</v>
      </c>
      <c r="Y518" s="71">
        <v>4275</v>
      </c>
      <c r="Z518" s="71">
        <v>6274</v>
      </c>
      <c r="AA518" s="71">
        <v>3248</v>
      </c>
      <c r="AB518" s="71">
        <v>12013</v>
      </c>
      <c r="AC518" s="71">
        <v>0</v>
      </c>
      <c r="AD518" s="71">
        <v>0.7249230210428077</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2340</v>
      </c>
      <c r="B519" s="70">
        <v>109</v>
      </c>
      <c r="C519" s="70">
        <v>7</v>
      </c>
      <c r="D519" s="70">
        <v>7</v>
      </c>
      <c r="E519" s="70">
        <v>2010</v>
      </c>
      <c r="F519" s="70" t="s">
        <v>177</v>
      </c>
      <c r="G519" s="70" t="s">
        <v>2334</v>
      </c>
      <c r="H519" s="70" t="s">
        <v>1742</v>
      </c>
      <c r="I519" s="148"/>
      <c r="J519" s="71">
        <v>4.2380009321979433</v>
      </c>
      <c r="K519" s="71">
        <v>1.236820781924248</v>
      </c>
      <c r="L519" s="71">
        <v>0.83844344813180416</v>
      </c>
      <c r="M519" s="71">
        <v>9.8046704317422826</v>
      </c>
      <c r="N519" s="71">
        <v>13.440351839374539</v>
      </c>
      <c r="O519" s="71">
        <v>12.38300495116291</v>
      </c>
      <c r="P519" s="71">
        <v>16.153418769262039</v>
      </c>
      <c r="Q519" s="71">
        <v>0.71643966598343301</v>
      </c>
      <c r="R519" s="71">
        <v>0</v>
      </c>
      <c r="S519" s="71">
        <v>0.75881436035179384</v>
      </c>
      <c r="T519" s="72"/>
      <c r="U519" s="71">
        <v>411401</v>
      </c>
      <c r="V519" s="71">
        <v>606</v>
      </c>
      <c r="W519" s="71">
        <v>18</v>
      </c>
      <c r="X519" s="71">
        <v>2427</v>
      </c>
      <c r="Y519" s="71">
        <v>4247</v>
      </c>
      <c r="Z519" s="71">
        <v>6289</v>
      </c>
      <c r="AA519" s="71">
        <v>3170</v>
      </c>
      <c r="AB519" s="71">
        <v>11776</v>
      </c>
      <c r="AC519" s="71">
        <v>0</v>
      </c>
      <c r="AD519" s="71">
        <v>0.75881436035179384</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2341</v>
      </c>
      <c r="B520" s="70">
        <v>110</v>
      </c>
      <c r="C520" s="70">
        <v>8</v>
      </c>
      <c r="D520" s="70">
        <v>7</v>
      </c>
      <c r="E520" s="70">
        <v>2011</v>
      </c>
      <c r="F520" s="70" t="s">
        <v>178</v>
      </c>
      <c r="G520" s="1064" t="s">
        <v>2334</v>
      </c>
      <c r="H520" s="70" t="s">
        <v>1742</v>
      </c>
      <c r="I520" s="148"/>
      <c r="J520" s="71">
        <v>3.7218416723424159</v>
      </c>
      <c r="K520" s="71">
        <v>1.634087454254765</v>
      </c>
      <c r="L520" s="71">
        <v>0.74256238825952625</v>
      </c>
      <c r="M520" s="71">
        <v>11.25965926200737</v>
      </c>
      <c r="N520" s="71">
        <v>16.674573313215401</v>
      </c>
      <c r="O520" s="71">
        <v>12.214133635831557</v>
      </c>
      <c r="P520" s="71">
        <v>15.597538790784931</v>
      </c>
      <c r="Q520" s="71">
        <v>0.81405368492228602</v>
      </c>
      <c r="R520" s="71">
        <v>0</v>
      </c>
      <c r="S520" s="71">
        <v>0.71770870492682781</v>
      </c>
      <c r="T520" s="72"/>
      <c r="U520" s="71">
        <v>311655</v>
      </c>
      <c r="V520" s="71">
        <v>606</v>
      </c>
      <c r="W520" s="71">
        <v>18</v>
      </c>
      <c r="X520" s="71">
        <v>2427</v>
      </c>
      <c r="Y520" s="71">
        <v>4287</v>
      </c>
      <c r="Z520" s="71">
        <v>6338</v>
      </c>
      <c r="AA520" s="71">
        <v>3152</v>
      </c>
      <c r="AB520" s="71">
        <v>11600</v>
      </c>
      <c r="AC520" s="71">
        <v>0</v>
      </c>
      <c r="AD520" s="71">
        <v>0.71770870492682781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2342</v>
      </c>
      <c r="B521" s="70">
        <v>111</v>
      </c>
      <c r="C521" s="70">
        <v>9</v>
      </c>
      <c r="D521" s="70">
        <v>7</v>
      </c>
      <c r="E521" s="70">
        <v>2012</v>
      </c>
      <c r="F521" s="70" t="s">
        <v>179</v>
      </c>
      <c r="G521" s="1064" t="s">
        <v>2334</v>
      </c>
      <c r="H521" s="70" t="s">
        <v>1742</v>
      </c>
      <c r="I521" s="148"/>
      <c r="J521" s="71">
        <v>4.0201683263470063</v>
      </c>
      <c r="K521" s="71">
        <v>1.5798458348015469</v>
      </c>
      <c r="L521" s="71">
        <v>0.73530738437535836</v>
      </c>
      <c r="M521" s="71">
        <v>12.69382513092205</v>
      </c>
      <c r="N521" s="71">
        <v>18.00257213497073</v>
      </c>
      <c r="O521" s="71">
        <v>12.161993886154466</v>
      </c>
      <c r="P521" s="71">
        <v>15.522052858392396</v>
      </c>
      <c r="Q521" s="71">
        <v>0.86943247494986697</v>
      </c>
      <c r="R521" s="71">
        <v>0</v>
      </c>
      <c r="S521" s="71">
        <v>0.55895865873493178</v>
      </c>
      <c r="T521" s="72"/>
      <c r="U521" s="71">
        <v>301401</v>
      </c>
      <c r="V521" s="71">
        <v>606</v>
      </c>
      <c r="W521" s="71">
        <v>18</v>
      </c>
      <c r="X521" s="71">
        <v>2427</v>
      </c>
      <c r="Y521" s="71">
        <v>4324</v>
      </c>
      <c r="Z521" s="71">
        <v>6361</v>
      </c>
      <c r="AA521" s="71">
        <v>3119</v>
      </c>
      <c r="AB521" s="71">
        <v>11403</v>
      </c>
      <c r="AC521" s="71">
        <v>0</v>
      </c>
      <c r="AD521" s="71">
        <v>0.55895865873493178</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2343</v>
      </c>
      <c r="B522" s="70">
        <v>112</v>
      </c>
      <c r="C522" s="70">
        <v>10</v>
      </c>
      <c r="D522" s="70">
        <v>7</v>
      </c>
      <c r="E522" s="70">
        <v>2013</v>
      </c>
      <c r="F522" s="70" t="s">
        <v>180</v>
      </c>
      <c r="G522" s="70" t="s">
        <v>2334</v>
      </c>
      <c r="H522" s="70" t="s">
        <v>1742</v>
      </c>
      <c r="I522" s="148"/>
      <c r="J522" s="71">
        <v>4.2816686650237514</v>
      </c>
      <c r="K522" s="71">
        <v>1.362501413020456</v>
      </c>
      <c r="L522" s="71">
        <v>0.69231686394220893</v>
      </c>
      <c r="M522" s="71">
        <v>12.4511634043843</v>
      </c>
      <c r="N522" s="71">
        <v>19.786784237165151</v>
      </c>
      <c r="O522" s="71">
        <v>11.698929102725437</v>
      </c>
      <c r="P522" s="71">
        <v>15.480632787730839</v>
      </c>
      <c r="Q522" s="71">
        <v>0.87225378246626395</v>
      </c>
      <c r="R522" s="71">
        <v>0</v>
      </c>
      <c r="S522" s="71">
        <v>0.63405328840632913</v>
      </c>
      <c r="T522" s="72"/>
      <c r="U522" s="71">
        <v>301969</v>
      </c>
      <c r="V522" s="71">
        <v>606</v>
      </c>
      <c r="W522" s="71">
        <v>18</v>
      </c>
      <c r="X522" s="71">
        <v>2427</v>
      </c>
      <c r="Y522" s="71">
        <v>4338</v>
      </c>
      <c r="Z522" s="71">
        <v>6392</v>
      </c>
      <c r="AA522" s="71">
        <v>3099</v>
      </c>
      <c r="AB522" s="71">
        <v>11276</v>
      </c>
      <c r="AC522" s="71">
        <v>0</v>
      </c>
      <c r="AD522" s="71">
        <v>0.63405328840632913</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2344</v>
      </c>
      <c r="B523" s="70">
        <v>113</v>
      </c>
      <c r="C523" s="70">
        <v>11</v>
      </c>
      <c r="D523" s="70">
        <v>7</v>
      </c>
      <c r="E523" s="70">
        <v>2014</v>
      </c>
      <c r="F523" s="70" t="s">
        <v>181</v>
      </c>
      <c r="G523" s="70" t="s">
        <v>2334</v>
      </c>
      <c r="H523" s="70" t="s">
        <v>1742</v>
      </c>
      <c r="I523" s="148"/>
      <c r="J523" s="71">
        <v>4.1690452466553332</v>
      </c>
      <c r="K523" s="71">
        <v>1.3356857148259149</v>
      </c>
      <c r="L523" s="71">
        <v>1.40291987267681</v>
      </c>
      <c r="M523" s="71">
        <v>11.683691632432749</v>
      </c>
      <c r="N523" s="71">
        <v>15.5844761305073</v>
      </c>
      <c r="O523" s="71">
        <v>11.107746534183022</v>
      </c>
      <c r="P523" s="71">
        <v>15.279904325337178</v>
      </c>
      <c r="Q523" s="71">
        <v>0.82448124197335704</v>
      </c>
      <c r="R523" s="71">
        <v>0</v>
      </c>
      <c r="S523" s="71">
        <v>1.1086485293917201</v>
      </c>
      <c r="T523" s="72"/>
      <c r="U523" s="71">
        <v>321147</v>
      </c>
      <c r="V523" s="71">
        <v>536</v>
      </c>
      <c r="W523" s="71">
        <v>32</v>
      </c>
      <c r="X523" s="71">
        <v>2263</v>
      </c>
      <c r="Y523" s="71">
        <v>4341</v>
      </c>
      <c r="Z523" s="71">
        <v>6392</v>
      </c>
      <c r="AA523" s="71">
        <v>3043</v>
      </c>
      <c r="AB523" s="71">
        <v>11109</v>
      </c>
      <c r="AC523" s="71">
        <v>0</v>
      </c>
      <c r="AD523" s="71">
        <v>1.1086485293917201</v>
      </c>
      <c r="AE523" s="72"/>
      <c r="AF523" s="71"/>
      <c r="AG523" s="71"/>
      <c r="AH523" s="71"/>
      <c r="AI523" s="71"/>
      <c r="AJ523" s="71"/>
      <c r="AK523" s="71"/>
      <c r="AL523" s="71"/>
      <c r="AM523" s="71"/>
      <c r="AN523" s="71"/>
      <c r="AO523" s="71"/>
      <c r="AP523" s="71"/>
      <c r="AQ523" s="72"/>
      <c r="AR523" s="71">
        <v>251</v>
      </c>
      <c r="AS523" s="71">
        <v>71</v>
      </c>
      <c r="AT523" s="71">
        <v>0</v>
      </c>
      <c r="AU523" s="71">
        <v>1</v>
      </c>
      <c r="AV523" s="71">
        <v>0</v>
      </c>
      <c r="AW523" s="71">
        <v>0</v>
      </c>
      <c r="AX523" s="71"/>
      <c r="AY523" s="72"/>
      <c r="AZ523" s="71">
        <v>1155.75</v>
      </c>
      <c r="BA523" s="71">
        <v>2017.98</v>
      </c>
      <c r="BB523" s="71">
        <v>0</v>
      </c>
      <c r="BC523" s="71">
        <v>540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2345</v>
      </c>
      <c r="B524" s="70">
        <v>114</v>
      </c>
      <c r="C524" s="70">
        <v>12</v>
      </c>
      <c r="D524" s="70">
        <v>7</v>
      </c>
      <c r="E524" s="70">
        <v>2015</v>
      </c>
      <c r="F524" s="70" t="s">
        <v>182</v>
      </c>
      <c r="G524" s="70" t="s">
        <v>2334</v>
      </c>
      <c r="H524" s="70" t="s">
        <v>1742</v>
      </c>
      <c r="I524" s="148"/>
      <c r="J524" s="71">
        <v>3.5297499052083472</v>
      </c>
      <c r="K524" s="71">
        <v>1.2589714445061471</v>
      </c>
      <c r="L524" s="71">
        <v>1.3845198794066551</v>
      </c>
      <c r="M524" s="71">
        <v>10.442078973123181</v>
      </c>
      <c r="N524" s="71">
        <v>13.76775923713889</v>
      </c>
      <c r="O524" s="71">
        <v>10.902036307225421</v>
      </c>
      <c r="P524" s="71">
        <v>14.980407978130081</v>
      </c>
      <c r="Q524" s="71">
        <v>0.78655289887964897</v>
      </c>
      <c r="R524" s="71">
        <v>0</v>
      </c>
      <c r="S524" s="71">
        <v>1.274833790414664</v>
      </c>
      <c r="T524" s="72"/>
      <c r="U524" s="71">
        <v>340047</v>
      </c>
      <c r="V524" s="71">
        <v>536</v>
      </c>
      <c r="W524" s="71">
        <v>32</v>
      </c>
      <c r="X524" s="71">
        <v>2263</v>
      </c>
      <c r="Y524" s="71">
        <v>4260</v>
      </c>
      <c r="Z524" s="71">
        <v>6334</v>
      </c>
      <c r="AA524" s="71">
        <v>2981</v>
      </c>
      <c r="AB524" s="71">
        <v>10826</v>
      </c>
      <c r="AC524" s="71">
        <v>0</v>
      </c>
      <c r="AD524" s="71">
        <v>1.274833790414664</v>
      </c>
      <c r="AE524" s="72"/>
      <c r="AF524" s="71">
        <v>3551726.6012883042</v>
      </c>
      <c r="AG524" s="71">
        <v>951581.88584086997</v>
      </c>
      <c r="AH524" s="71">
        <v>288343.32066490618</v>
      </c>
      <c r="AI524" s="71">
        <v>13865094.557817191</v>
      </c>
      <c r="AJ524" s="71">
        <v>22898244.447511092</v>
      </c>
      <c r="AK524" s="71">
        <v>0</v>
      </c>
      <c r="AL524" s="71">
        <v>0</v>
      </c>
      <c r="AM524" s="71">
        <v>1483657.886638029</v>
      </c>
      <c r="AN524" s="71">
        <v>0</v>
      </c>
      <c r="AO524" s="71">
        <v>0</v>
      </c>
      <c r="AP524" s="71">
        <v>43038648.699760392</v>
      </c>
      <c r="AQ524" s="72"/>
      <c r="AR524" s="71">
        <v>268</v>
      </c>
      <c r="AS524" s="71">
        <v>101</v>
      </c>
      <c r="AT524" s="71">
        <v>0</v>
      </c>
      <c r="AU524" s="71">
        <v>1</v>
      </c>
      <c r="AV524" s="71">
        <v>0</v>
      </c>
      <c r="AW524" s="71">
        <v>0</v>
      </c>
      <c r="AX524" s="71"/>
      <c r="AY524" s="72"/>
      <c r="AZ524" s="71">
        <v>1283.25</v>
      </c>
      <c r="BA524" s="71">
        <v>3707.38</v>
      </c>
      <c r="BB524" s="71">
        <v>0</v>
      </c>
      <c r="BC524" s="71">
        <v>540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2346</v>
      </c>
      <c r="B525" s="70">
        <v>115</v>
      </c>
      <c r="C525" s="70">
        <v>13</v>
      </c>
      <c r="D525" s="70">
        <v>7</v>
      </c>
      <c r="E525" s="70">
        <v>2016</v>
      </c>
      <c r="F525" s="70" t="s">
        <v>155</v>
      </c>
      <c r="G525" s="70" t="s">
        <v>2334</v>
      </c>
      <c r="H525" s="70" t="s">
        <v>1742</v>
      </c>
      <c r="I525" s="148"/>
      <c r="J525" s="71">
        <v>3.2509406590992924</v>
      </c>
      <c r="K525" s="71">
        <v>1.2096974208015576</v>
      </c>
      <c r="L525" s="71">
        <v>1.3526350544838772</v>
      </c>
      <c r="M525" s="71">
        <v>8.3735628505610684</v>
      </c>
      <c r="N525" s="71">
        <v>13.567828121828274</v>
      </c>
      <c r="O525" s="71">
        <v>10.800252885502088</v>
      </c>
      <c r="P525" s="71">
        <v>14.644187909259005</v>
      </c>
      <c r="Q525" s="71">
        <v>0.74771064683392618</v>
      </c>
      <c r="R525" s="71">
        <v>0</v>
      </c>
      <c r="S525" s="71">
        <v>1.3299137709665865</v>
      </c>
      <c r="T525" s="72"/>
      <c r="U525" s="71">
        <v>333005</v>
      </c>
      <c r="V525" s="71">
        <v>536</v>
      </c>
      <c r="W525" s="71">
        <v>32</v>
      </c>
      <c r="X525" s="71">
        <v>2263</v>
      </c>
      <c r="Y525" s="71">
        <v>4255</v>
      </c>
      <c r="Z525" s="71">
        <v>6352</v>
      </c>
      <c r="AA525" s="71">
        <v>3014</v>
      </c>
      <c r="AB525" s="71">
        <v>10586</v>
      </c>
      <c r="AC525" s="71">
        <v>0</v>
      </c>
      <c r="AD525" s="71">
        <v>1.329913770966586</v>
      </c>
      <c r="AE525" s="72"/>
      <c r="AF525" s="71">
        <v>3533628.66659535</v>
      </c>
      <c r="AG525" s="71">
        <v>903963.86346265324</v>
      </c>
      <c r="AH525" s="71">
        <v>240763.44343416489</v>
      </c>
      <c r="AI525" s="71">
        <v>13201955.95788195</v>
      </c>
      <c r="AJ525" s="71">
        <v>23055666.869050842</v>
      </c>
      <c r="AK525" s="71">
        <v>0</v>
      </c>
      <c r="AL525" s="71">
        <v>0</v>
      </c>
      <c r="AM525" s="71">
        <v>1451893.996928365</v>
      </c>
      <c r="AN525" s="71">
        <v>0</v>
      </c>
      <c r="AO525" s="71">
        <v>0</v>
      </c>
      <c r="AP525" s="71">
        <v>42387872.797353327</v>
      </c>
      <c r="AQ525" s="72"/>
      <c r="AR525" s="71">
        <v>281</v>
      </c>
      <c r="AS525" s="71">
        <v>113</v>
      </c>
      <c r="AT525" s="71">
        <v>0</v>
      </c>
      <c r="AU525" s="71">
        <v>1</v>
      </c>
      <c r="AV525" s="71">
        <v>0</v>
      </c>
      <c r="AW525" s="71">
        <v>0</v>
      </c>
      <c r="AX525" s="71"/>
      <c r="AY525" s="72"/>
      <c r="AZ525" s="71">
        <v>1375.05</v>
      </c>
      <c r="BA525" s="71">
        <v>4616.68</v>
      </c>
      <c r="BB525" s="71">
        <v>0</v>
      </c>
      <c r="BC525" s="71">
        <v>540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2347</v>
      </c>
      <c r="B526" s="70">
        <v>116</v>
      </c>
      <c r="C526" s="70">
        <v>14</v>
      </c>
      <c r="D526" s="70">
        <v>7</v>
      </c>
      <c r="E526" s="70">
        <v>2017</v>
      </c>
      <c r="F526" s="70" t="s">
        <v>156</v>
      </c>
      <c r="G526" s="70" t="s">
        <v>2334</v>
      </c>
      <c r="H526" s="70" t="s">
        <v>1742</v>
      </c>
      <c r="I526" s="148"/>
      <c r="J526" s="71">
        <v>3.2474142939437534</v>
      </c>
      <c r="K526" s="71">
        <v>1.1644120196922854</v>
      </c>
      <c r="L526" s="71">
        <v>1.2489341708195028</v>
      </c>
      <c r="M526" s="71">
        <v>7.6205972758674179</v>
      </c>
      <c r="N526" s="71">
        <v>12.746641748044727</v>
      </c>
      <c r="O526" s="71">
        <v>10.545408784026518</v>
      </c>
      <c r="P526" s="71">
        <v>14.425895672798895</v>
      </c>
      <c r="Q526" s="71">
        <v>0.70761641882911896</v>
      </c>
      <c r="R526" s="71">
        <v>0</v>
      </c>
      <c r="S526" s="71">
        <v>1.3384228149950419</v>
      </c>
      <c r="T526" s="72"/>
      <c r="U526" s="71">
        <v>360539</v>
      </c>
      <c r="V526" s="71">
        <v>536</v>
      </c>
      <c r="W526" s="71">
        <v>32</v>
      </c>
      <c r="X526" s="71">
        <v>2263</v>
      </c>
      <c r="Y526" s="71">
        <v>4244</v>
      </c>
      <c r="Z526" s="71">
        <v>6305</v>
      </c>
      <c r="AA526" s="71">
        <v>2988</v>
      </c>
      <c r="AB526" s="71">
        <v>10360</v>
      </c>
      <c r="AC526" s="71">
        <v>0</v>
      </c>
      <c r="AD526" s="71">
        <v>1.3384228149950419</v>
      </c>
      <c r="AE526" s="72"/>
      <c r="AF526" s="71">
        <v>3988801.218519323</v>
      </c>
      <c r="AG526" s="71">
        <v>887792.20569634682</v>
      </c>
      <c r="AH526" s="71">
        <v>290753.12190887443</v>
      </c>
      <c r="AI526" s="71">
        <v>12718362.41231586</v>
      </c>
      <c r="AJ526" s="71">
        <v>23818004.484041911</v>
      </c>
      <c r="AK526" s="71">
        <v>0</v>
      </c>
      <c r="AL526" s="71">
        <v>0</v>
      </c>
      <c r="AM526" s="71">
        <v>1423120.8993374449</v>
      </c>
      <c r="AN526" s="71">
        <v>0</v>
      </c>
      <c r="AO526" s="71">
        <v>0</v>
      </c>
      <c r="AP526" s="71">
        <v>43126834.341819763</v>
      </c>
      <c r="AQ526" s="72"/>
      <c r="AR526" s="71">
        <v>297</v>
      </c>
      <c r="AS526" s="71">
        <v>119</v>
      </c>
      <c r="AT526" s="71">
        <v>0</v>
      </c>
      <c r="AU526" s="71">
        <v>1</v>
      </c>
      <c r="AV526" s="71">
        <v>0</v>
      </c>
      <c r="AW526" s="71">
        <v>0</v>
      </c>
      <c r="AX526" s="71"/>
      <c r="AY526" s="72"/>
      <c r="AZ526" s="71">
        <v>1481.51</v>
      </c>
      <c r="BA526" s="71">
        <v>5201.18</v>
      </c>
      <c r="BB526" s="71">
        <v>0</v>
      </c>
      <c r="BC526" s="71">
        <v>540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2348</v>
      </c>
      <c r="B527" s="70">
        <v>117</v>
      </c>
      <c r="C527" s="70">
        <v>15</v>
      </c>
      <c r="D527" s="70">
        <v>7</v>
      </c>
      <c r="E527" s="70">
        <v>2018</v>
      </c>
      <c r="F527" s="70" t="s">
        <v>183</v>
      </c>
      <c r="G527" s="70" t="s">
        <v>2334</v>
      </c>
      <c r="H527" s="70" t="s">
        <v>1742</v>
      </c>
      <c r="I527" s="148"/>
      <c r="J527" s="71">
        <v>3.0164988606175185</v>
      </c>
      <c r="K527" s="71">
        <v>1.0196578976930619</v>
      </c>
      <c r="L527" s="71">
        <v>1.0949131455667995</v>
      </c>
      <c r="M527" s="71">
        <v>6.9088399333360524</v>
      </c>
      <c r="N527" s="71">
        <v>9.4949085450931321</v>
      </c>
      <c r="O527" s="71">
        <v>10.307896604112912</v>
      </c>
      <c r="P527" s="71">
        <v>14.095881361618327</v>
      </c>
      <c r="Q527" s="71">
        <v>0.64084360630719395</v>
      </c>
      <c r="R527" s="71">
        <v>0</v>
      </c>
      <c r="S527" s="71">
        <v>1.6557736919089268</v>
      </c>
      <c r="T527" s="72"/>
      <c r="U527" s="71">
        <v>369996</v>
      </c>
      <c r="V527" s="71">
        <v>536</v>
      </c>
      <c r="W527" s="71">
        <v>32</v>
      </c>
      <c r="X527" s="71">
        <v>2263</v>
      </c>
      <c r="Y527" s="71">
        <v>4213</v>
      </c>
      <c r="Z527" s="71">
        <v>6281</v>
      </c>
      <c r="AA527" s="71">
        <v>2949</v>
      </c>
      <c r="AB527" s="71">
        <v>10111</v>
      </c>
      <c r="AC527" s="71">
        <v>0</v>
      </c>
      <c r="AD527" s="71">
        <v>1.655773691908927</v>
      </c>
      <c r="AE527" s="72"/>
      <c r="AF527" s="71">
        <v>4358360.5313496534</v>
      </c>
      <c r="AG527" s="71">
        <v>790578.84712483233</v>
      </c>
      <c r="AH527" s="71">
        <v>264568.9110176409</v>
      </c>
      <c r="AI527" s="71">
        <v>12487817.801633339</v>
      </c>
      <c r="AJ527" s="71">
        <v>20693605.11822255</v>
      </c>
      <c r="AK527" s="71">
        <v>0</v>
      </c>
      <c r="AL527" s="71">
        <v>0</v>
      </c>
      <c r="AM527" s="71">
        <v>1391790.380405481</v>
      </c>
      <c r="AN527" s="71">
        <v>0</v>
      </c>
      <c r="AO527" s="71">
        <v>0</v>
      </c>
      <c r="AP527" s="71">
        <v>39986721.589753494</v>
      </c>
      <c r="AQ527" s="72"/>
      <c r="AR527" s="71">
        <v>308</v>
      </c>
      <c r="AS527" s="71">
        <v>122</v>
      </c>
      <c r="AT527" s="71">
        <v>0</v>
      </c>
      <c r="AU527" s="71">
        <v>1</v>
      </c>
      <c r="AV527" s="71">
        <v>0</v>
      </c>
      <c r="AW527" s="71">
        <v>0</v>
      </c>
      <c r="AX527" s="71"/>
      <c r="AY527" s="72"/>
      <c r="AZ527" s="71">
        <v>1550.31</v>
      </c>
      <c r="BA527" s="71">
        <v>5255.08</v>
      </c>
      <c r="BB527" s="71">
        <v>0</v>
      </c>
      <c r="BC527" s="71">
        <v>540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2349</v>
      </c>
      <c r="B528" s="70">
        <v>118</v>
      </c>
      <c r="C528" s="70">
        <v>16</v>
      </c>
      <c r="D528" s="70">
        <v>7</v>
      </c>
      <c r="E528" s="70">
        <v>2019</v>
      </c>
      <c r="F528" s="70" t="s">
        <v>158</v>
      </c>
      <c r="G528" s="70" t="s">
        <v>2334</v>
      </c>
      <c r="H528" s="70" t="s">
        <v>1742</v>
      </c>
      <c r="I528" s="148"/>
      <c r="J528" s="71">
        <v>2.907928728735131</v>
      </c>
      <c r="K528" s="71">
        <v>0.9590307449583988</v>
      </c>
      <c r="L528" s="71">
        <v>1.115952307232998</v>
      </c>
      <c r="M528" s="71">
        <v>7.7199425790775802</v>
      </c>
      <c r="N528" s="71">
        <v>9.057849530493554</v>
      </c>
      <c r="O528" s="71">
        <v>9.8647586563764804</v>
      </c>
      <c r="P528" s="71">
        <v>13.821727028799266</v>
      </c>
      <c r="Q528" s="71">
        <v>0.611116304143978</v>
      </c>
      <c r="R528" s="71">
        <v>0</v>
      </c>
      <c r="S528" s="71">
        <v>1.4476655393818789</v>
      </c>
      <c r="T528" s="72"/>
      <c r="U528" s="71">
        <v>350091</v>
      </c>
      <c r="V528" s="71">
        <v>536</v>
      </c>
      <c r="W528" s="71">
        <v>32</v>
      </c>
      <c r="X528" s="71">
        <v>2263</v>
      </c>
      <c r="Y528" s="71">
        <v>4236</v>
      </c>
      <c r="Z528" s="71">
        <v>6176</v>
      </c>
      <c r="AA528" s="71">
        <v>2870</v>
      </c>
      <c r="AB528" s="71">
        <v>9903</v>
      </c>
      <c r="AC528" s="71">
        <v>0</v>
      </c>
      <c r="AD528" s="71">
        <v>1.4476655393818789</v>
      </c>
      <c r="AE528" s="72"/>
      <c r="AF528" s="71">
        <v>4102679.4175212751</v>
      </c>
      <c r="AG528" s="71">
        <v>766031.45381239138</v>
      </c>
      <c r="AH528" s="71">
        <v>294164.64470381348</v>
      </c>
      <c r="AI528" s="71">
        <v>12587616.14518638</v>
      </c>
      <c r="AJ528" s="71">
        <v>19382226.032494001</v>
      </c>
      <c r="AK528" s="71">
        <v>0</v>
      </c>
      <c r="AL528" s="71">
        <v>0</v>
      </c>
      <c r="AM528" s="71">
        <v>1348714.0502559135</v>
      </c>
      <c r="AN528" s="71">
        <v>0</v>
      </c>
      <c r="AO528" s="71">
        <v>0</v>
      </c>
      <c r="AP528" s="71">
        <v>38481431.743973777</v>
      </c>
      <c r="AQ528" s="72"/>
      <c r="AR528" s="71">
        <v>328</v>
      </c>
      <c r="AS528" s="71">
        <v>144</v>
      </c>
      <c r="AT528" s="71">
        <v>0</v>
      </c>
      <c r="AU528" s="71">
        <v>1</v>
      </c>
      <c r="AV528" s="71">
        <v>0</v>
      </c>
      <c r="AW528" s="71">
        <v>0</v>
      </c>
      <c r="AX528" s="71"/>
      <c r="AY528" s="72"/>
      <c r="AZ528" s="71">
        <v>1677.18</v>
      </c>
      <c r="BA528" s="71">
        <v>6344.3799999999992</v>
      </c>
      <c r="BB528" s="71">
        <v>0</v>
      </c>
      <c r="BC528" s="71">
        <v>540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2350</v>
      </c>
      <c r="B529" s="70">
        <v>119</v>
      </c>
      <c r="C529" s="70">
        <v>17</v>
      </c>
      <c r="D529" s="70">
        <v>7</v>
      </c>
      <c r="E529" s="70">
        <v>2020</v>
      </c>
      <c r="F529" s="70" t="s">
        <v>159</v>
      </c>
      <c r="G529" s="70" t="s">
        <v>2334</v>
      </c>
      <c r="H529" s="70" t="s">
        <v>1742</v>
      </c>
      <c r="I529" s="148"/>
      <c r="J529" s="71">
        <v>2.895179146967382</v>
      </c>
      <c r="K529" s="71">
        <v>0.99059606360966201</v>
      </c>
      <c r="L529" s="71">
        <v>2.6380434576718184</v>
      </c>
      <c r="M529" s="71">
        <v>6.8200271590624375</v>
      </c>
      <c r="N529" s="71">
        <v>9.4493704757306638</v>
      </c>
      <c r="O529" s="71">
        <v>8.5449626977160076</v>
      </c>
      <c r="P529" s="71">
        <v>12.849801313388076</v>
      </c>
      <c r="Q529" s="71">
        <v>0.56973747020376297</v>
      </c>
      <c r="R529" s="71">
        <v>0</v>
      </c>
      <c r="S529" s="71">
        <v>1.2648685931726029</v>
      </c>
      <c r="T529" s="72"/>
      <c r="U529" s="71">
        <v>348745</v>
      </c>
      <c r="V529" s="71">
        <v>508</v>
      </c>
      <c r="W529" s="71">
        <v>85</v>
      </c>
      <c r="X529" s="71">
        <v>2113</v>
      </c>
      <c r="Y529" s="71">
        <v>4208</v>
      </c>
      <c r="Z529" s="71">
        <v>6106</v>
      </c>
      <c r="AA529" s="71">
        <v>2836</v>
      </c>
      <c r="AB529" s="71">
        <v>9663</v>
      </c>
      <c r="AC529" s="71">
        <v>0</v>
      </c>
      <c r="AD529" s="71">
        <v>1.2648685931726029</v>
      </c>
      <c r="AE529" s="72"/>
      <c r="AF529" s="71">
        <v>4022723.6310483632</v>
      </c>
      <c r="AG529" s="71">
        <v>728463.64633146615</v>
      </c>
      <c r="AH529" s="71">
        <v>809102.54489889042</v>
      </c>
      <c r="AI529" s="71">
        <v>10839908.248953283</v>
      </c>
      <c r="AJ529" s="71">
        <v>20924848.166126721</v>
      </c>
      <c r="AK529" s="71"/>
      <c r="AL529" s="71"/>
      <c r="AM529" s="71">
        <v>1261128.8581691743</v>
      </c>
      <c r="AN529" s="71"/>
      <c r="AO529" s="71"/>
      <c r="AP529" s="71">
        <v>38586175.095527895</v>
      </c>
      <c r="AQ529" s="72"/>
      <c r="AR529" s="71">
        <v>337</v>
      </c>
      <c r="AS529" s="71">
        <v>165</v>
      </c>
      <c r="AT529" s="71">
        <v>0</v>
      </c>
      <c r="AU529" s="71">
        <v>1</v>
      </c>
      <c r="AV529" s="71">
        <v>0</v>
      </c>
      <c r="AW529" s="71">
        <v>0</v>
      </c>
      <c r="AX529" s="71"/>
      <c r="AY529" s="72"/>
      <c r="AZ529" s="71">
        <v>1734.609999999999</v>
      </c>
      <c r="BA529" s="71">
        <v>7303.5800000000008</v>
      </c>
      <c r="BB529" s="71">
        <v>0</v>
      </c>
      <c r="BC529" s="71">
        <v>540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2351</v>
      </c>
      <c r="B530" s="70">
        <v>119</v>
      </c>
      <c r="C530" s="70">
        <v>18</v>
      </c>
      <c r="D530" s="70">
        <v>7</v>
      </c>
      <c r="E530" s="70">
        <v>2021</v>
      </c>
      <c r="F530" s="70" t="s">
        <v>160</v>
      </c>
      <c r="G530" s="70" t="s">
        <v>2334</v>
      </c>
      <c r="H530" s="70" t="s">
        <v>1742</v>
      </c>
      <c r="I530" s="148"/>
      <c r="J530" s="71">
        <v>2.5094599721448083</v>
      </c>
      <c r="K530" s="71">
        <v>1.0140929984192011</v>
      </c>
      <c r="L530" s="71">
        <v>2.3568815751282091</v>
      </c>
      <c r="M530" s="71">
        <v>6.3035817200371609</v>
      </c>
      <c r="N530" s="71">
        <v>7.6275809382944866</v>
      </c>
      <c r="O530" s="71">
        <v>8.1969472091705651</v>
      </c>
      <c r="P530" s="71">
        <v>13.094146702787553</v>
      </c>
      <c r="Q530" s="71">
        <v>0.54802139003233497</v>
      </c>
      <c r="R530" s="71">
        <v>0</v>
      </c>
      <c r="S530" s="71">
        <v>0.79441357134342516</v>
      </c>
      <c r="T530" s="72"/>
      <c r="U530" s="71">
        <v>386274</v>
      </c>
      <c r="V530" s="71">
        <v>508</v>
      </c>
      <c r="W530" s="71">
        <v>85</v>
      </c>
      <c r="X530" s="71">
        <v>2113</v>
      </c>
      <c r="Y530" s="71">
        <v>4169</v>
      </c>
      <c r="Z530" s="71">
        <v>6031</v>
      </c>
      <c r="AA530" s="71">
        <v>2818</v>
      </c>
      <c r="AB530" s="71">
        <v>9386</v>
      </c>
      <c r="AC530" s="71">
        <v>0</v>
      </c>
      <c r="AD530" s="71">
        <v>0.79441357134342516</v>
      </c>
      <c r="AE530" s="72"/>
      <c r="AF530" s="71">
        <v>3884017.8405041457</v>
      </c>
      <c r="AG530" s="71">
        <v>779766.76526150072</v>
      </c>
      <c r="AH530" s="71">
        <v>748549.73266690667</v>
      </c>
      <c r="AI530" s="71">
        <v>12017366.461078674</v>
      </c>
      <c r="AJ530" s="71">
        <v>19315433.016244769</v>
      </c>
      <c r="AK530" s="71">
        <v>0</v>
      </c>
      <c r="AL530" s="71">
        <v>0</v>
      </c>
      <c r="AM530" s="71">
        <v>1232042.8509640382</v>
      </c>
      <c r="AN530" s="71">
        <v>0</v>
      </c>
      <c r="AO530" s="71">
        <v>0</v>
      </c>
      <c r="AP530" s="71">
        <v>37977176.666720033</v>
      </c>
      <c r="AQ530" s="72"/>
      <c r="AR530" s="71">
        <v>348</v>
      </c>
      <c r="AS530" s="71">
        <v>169</v>
      </c>
      <c r="AT530" s="71">
        <v>0</v>
      </c>
      <c r="AU530" s="71">
        <v>1</v>
      </c>
      <c r="AV530" s="71">
        <v>0</v>
      </c>
      <c r="AW530" s="71">
        <v>0</v>
      </c>
      <c r="AX530" s="71"/>
      <c r="AY530" s="72"/>
      <c r="AZ530" s="71">
        <v>1800.9199999999989</v>
      </c>
      <c r="BA530" s="71">
        <v>7496.0800000000008</v>
      </c>
      <c r="BB530" s="71">
        <v>0</v>
      </c>
      <c r="BC530" s="71">
        <v>540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2352</v>
      </c>
      <c r="B531" s="70">
        <v>119</v>
      </c>
      <c r="C531" s="70">
        <v>19</v>
      </c>
      <c r="D531" s="70">
        <v>7</v>
      </c>
      <c r="E531" s="70">
        <v>2022</v>
      </c>
      <c r="F531" s="70" t="s">
        <v>161</v>
      </c>
      <c r="G531" s="70" t="s">
        <v>2334</v>
      </c>
      <c r="H531" s="70" t="s">
        <v>1742</v>
      </c>
      <c r="I531" s="148"/>
      <c r="J531" s="71">
        <v>2.6833727994592054</v>
      </c>
      <c r="K531" s="71">
        <v>1.0372869571413561</v>
      </c>
      <c r="L531" s="71">
        <v>2.1070636022525497</v>
      </c>
      <c r="M531" s="71">
        <v>6.8313379028289702</v>
      </c>
      <c r="N531" s="71">
        <v>10.265364658677759</v>
      </c>
      <c r="O531" s="71">
        <v>8.5472775667601137</v>
      </c>
      <c r="P531" s="71">
        <v>12.741918788757301</v>
      </c>
      <c r="Q531" s="71">
        <v>0.53347851279919767</v>
      </c>
      <c r="R531" s="71">
        <v>0</v>
      </c>
      <c r="S531" s="71">
        <v>1.3446321984209491</v>
      </c>
      <c r="T531" s="72"/>
      <c r="U531" s="71">
        <v>403230</v>
      </c>
      <c r="V531" s="71">
        <v>508</v>
      </c>
      <c r="W531" s="71">
        <v>85</v>
      </c>
      <c r="X531" s="71">
        <v>2113</v>
      </c>
      <c r="Y531" s="71">
        <v>4118</v>
      </c>
      <c r="Z531" s="71">
        <v>5975</v>
      </c>
      <c r="AA531" s="71">
        <v>2784</v>
      </c>
      <c r="AB531" s="71">
        <v>9062</v>
      </c>
      <c r="AC531" s="71">
        <v>0</v>
      </c>
      <c r="AD531" s="71">
        <v>1.3446321984209491</v>
      </c>
      <c r="AE531" s="72"/>
      <c r="AF531" s="71">
        <v>3429172.0547249969</v>
      </c>
      <c r="AG531" s="71">
        <v>794871.95846222271</v>
      </c>
      <c r="AH531" s="71">
        <v>750045.3705573465</v>
      </c>
      <c r="AI531" s="71">
        <v>11276018.347716827</v>
      </c>
      <c r="AJ531" s="71">
        <v>20153045.616396081</v>
      </c>
      <c r="AK531" s="71">
        <v>0</v>
      </c>
      <c r="AL531" s="71">
        <v>0</v>
      </c>
      <c r="AM531" s="71">
        <v>1170151.5419172812</v>
      </c>
      <c r="AN531" s="71">
        <v>0</v>
      </c>
      <c r="AO531" s="71">
        <v>0</v>
      </c>
      <c r="AP531" s="71">
        <v>37573304.889774755</v>
      </c>
      <c r="AQ531" s="72"/>
      <c r="AR531" s="71">
        <v>361</v>
      </c>
      <c r="AS531" s="71">
        <v>169</v>
      </c>
      <c r="AT531" s="71">
        <v>0</v>
      </c>
      <c r="AU531" s="71">
        <v>3</v>
      </c>
      <c r="AV531" s="71">
        <v>0</v>
      </c>
      <c r="AW531" s="71">
        <v>0</v>
      </c>
      <c r="AX531" s="71"/>
      <c r="AY531" s="72"/>
      <c r="AZ531" s="71">
        <v>1869.9099999999994</v>
      </c>
      <c r="BA531" s="71">
        <v>7496.0800000000008</v>
      </c>
      <c r="BB531" s="71">
        <v>0</v>
      </c>
      <c r="BC531" s="71">
        <v>35963.4</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2353</v>
      </c>
      <c r="B532" s="70">
        <v>119</v>
      </c>
      <c r="C532" s="70">
        <v>20</v>
      </c>
      <c r="D532" s="70">
        <v>7</v>
      </c>
      <c r="E532" s="70">
        <v>2023</v>
      </c>
      <c r="F532" s="70" t="s">
        <v>1539</v>
      </c>
      <c r="G532" s="70" t="s">
        <v>2334</v>
      </c>
      <c r="H532" s="70" t="s">
        <v>1742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371</v>
      </c>
      <c r="AS532" s="71">
        <v>170</v>
      </c>
      <c r="AT532" s="71">
        <v>0</v>
      </c>
      <c r="AU532" s="71">
        <v>3</v>
      </c>
      <c r="AV532" s="71">
        <v>0</v>
      </c>
      <c r="AW532" s="71">
        <v>0</v>
      </c>
      <c r="AX532" s="71"/>
      <c r="AY532" s="72"/>
      <c r="AZ532" s="71">
        <v>1924.3099999999995</v>
      </c>
      <c r="BA532" s="71">
        <v>7736.0800000000008</v>
      </c>
      <c r="BB532" s="71">
        <v>0</v>
      </c>
      <c r="BC532" s="71">
        <v>35963.4</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2354</v>
      </c>
      <c r="B533" s="70">
        <v>119</v>
      </c>
      <c r="C533" s="70">
        <v>21</v>
      </c>
      <c r="D533" s="70">
        <v>7</v>
      </c>
      <c r="E533" s="70">
        <v>2024</v>
      </c>
      <c r="F533" s="70" t="s">
        <v>1554</v>
      </c>
      <c r="G533" s="70" t="s">
        <v>2334</v>
      </c>
      <c r="H533" s="70" t="s">
        <v>1742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2355</v>
      </c>
      <c r="B534" s="70">
        <v>239</v>
      </c>
      <c r="C534" s="70">
        <v>1</v>
      </c>
      <c r="D534" s="70">
        <v>15</v>
      </c>
      <c r="E534" s="70">
        <v>1990</v>
      </c>
      <c r="F534" s="70" t="s">
        <v>787</v>
      </c>
      <c r="G534" s="70" t="s">
        <v>2356</v>
      </c>
      <c r="H534" s="70" t="s">
        <v>2357</v>
      </c>
      <c r="I534" s="148"/>
      <c r="J534" s="71">
        <v>16.57052560447892</v>
      </c>
      <c r="K534" s="71">
        <v>1.6289245639642309</v>
      </c>
      <c r="L534" s="71">
        <v>3.4507349626826231</v>
      </c>
      <c r="M534" s="71">
        <v>4.522136509850883</v>
      </c>
      <c r="N534" s="71">
        <v>9.5930984472841736</v>
      </c>
      <c r="O534" s="71">
        <v>8.3975244384060161</v>
      </c>
      <c r="P534" s="71">
        <v>15.0446173962118</v>
      </c>
      <c r="Q534" s="71">
        <v>0.75428315972137405</v>
      </c>
      <c r="R534" s="71">
        <v>0</v>
      </c>
      <c r="S534" s="71">
        <v>0.69767064821124081</v>
      </c>
      <c r="T534" s="72"/>
      <c r="U534" s="71">
        <v>1336347</v>
      </c>
      <c r="V534" s="71">
        <v>479</v>
      </c>
      <c r="W534" s="71">
        <v>45</v>
      </c>
      <c r="X534" s="71">
        <v>1774</v>
      </c>
      <c r="Y534" s="71">
        <v>3466</v>
      </c>
      <c r="Z534" s="71">
        <v>3454</v>
      </c>
      <c r="AA534" s="71">
        <v>3653</v>
      </c>
      <c r="AB534" s="71">
        <v>12247</v>
      </c>
      <c r="AC534" s="71">
        <v>0</v>
      </c>
      <c r="AD534" s="71">
        <v>0.69767064821124081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2358</v>
      </c>
      <c r="B535" s="70">
        <v>240</v>
      </c>
      <c r="C535" s="70">
        <v>2</v>
      </c>
      <c r="D535" s="70">
        <v>15</v>
      </c>
      <c r="E535" s="70">
        <v>2005</v>
      </c>
      <c r="F535" s="70" t="s">
        <v>789</v>
      </c>
      <c r="G535" s="70" t="s">
        <v>2356</v>
      </c>
      <c r="H535" s="70" t="s">
        <v>2357</v>
      </c>
      <c r="I535" s="148"/>
      <c r="J535" s="71">
        <v>36.570498212012971</v>
      </c>
      <c r="K535" s="71">
        <v>1.3347120317085299</v>
      </c>
      <c r="L535" s="71">
        <v>4.4740110255391734</v>
      </c>
      <c r="M535" s="71">
        <v>7.6093786573143793</v>
      </c>
      <c r="N535" s="71">
        <v>12.17369597961912</v>
      </c>
      <c r="O535" s="71">
        <v>12.626950898350859</v>
      </c>
      <c r="P535" s="71">
        <v>16.554360268448651</v>
      </c>
      <c r="Q535" s="71">
        <v>0.68193321858601996</v>
      </c>
      <c r="R535" s="71">
        <v>0</v>
      </c>
      <c r="S535" s="71">
        <v>0.39741365697112752</v>
      </c>
      <c r="T535" s="72"/>
      <c r="U535" s="71">
        <v>3370898</v>
      </c>
      <c r="V535" s="71">
        <v>537</v>
      </c>
      <c r="W535" s="71">
        <v>59</v>
      </c>
      <c r="X535" s="71">
        <v>1686</v>
      </c>
      <c r="Y535" s="71">
        <v>4014</v>
      </c>
      <c r="Z535" s="71">
        <v>6010</v>
      </c>
      <c r="AA535" s="71">
        <v>3292</v>
      </c>
      <c r="AB535" s="71">
        <v>11575</v>
      </c>
      <c r="AC535" s="71">
        <v>0</v>
      </c>
      <c r="AD535" s="71">
        <v>0.39741365697112752</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2359</v>
      </c>
      <c r="B536" s="70">
        <v>241</v>
      </c>
      <c r="C536" s="70">
        <v>3</v>
      </c>
      <c r="D536" s="70">
        <v>15</v>
      </c>
      <c r="E536" s="70">
        <v>2006</v>
      </c>
      <c r="F536" s="70" t="s">
        <v>790</v>
      </c>
      <c r="G536" s="70" t="s">
        <v>2356</v>
      </c>
      <c r="H536" s="70" t="s">
        <v>2357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2360</v>
      </c>
      <c r="B537" s="70">
        <v>242</v>
      </c>
      <c r="C537" s="70">
        <v>4</v>
      </c>
      <c r="D537" s="70">
        <v>15</v>
      </c>
      <c r="E537" s="70">
        <v>2007</v>
      </c>
      <c r="F537" s="70" t="s">
        <v>791</v>
      </c>
      <c r="G537" s="70" t="s">
        <v>2356</v>
      </c>
      <c r="H537" s="70" t="s">
        <v>2357</v>
      </c>
      <c r="I537" s="148"/>
      <c r="J537" s="71">
        <v>46.588685168176781</v>
      </c>
      <c r="K537" s="71">
        <v>1.2652188226173871</v>
      </c>
      <c r="L537" s="71">
        <v>4.6571098251635297</v>
      </c>
      <c r="M537" s="71">
        <v>8.0814144977840119</v>
      </c>
      <c r="N537" s="71">
        <v>12.304114898202711</v>
      </c>
      <c r="O537" s="71">
        <v>12.387041260991451</v>
      </c>
      <c r="P537" s="71">
        <v>16.177396468108501</v>
      </c>
      <c r="Q537" s="71">
        <v>0.69929315940629699</v>
      </c>
      <c r="R537" s="71">
        <v>0</v>
      </c>
      <c r="S537" s="71">
        <v>0.61551432819761487</v>
      </c>
      <c r="T537" s="72"/>
      <c r="U537" s="71">
        <v>4885158</v>
      </c>
      <c r="V537" s="71">
        <v>519</v>
      </c>
      <c r="W537" s="71">
        <v>60</v>
      </c>
      <c r="X537" s="71">
        <v>2063</v>
      </c>
      <c r="Y537" s="71">
        <v>4040</v>
      </c>
      <c r="Z537" s="71">
        <v>6129</v>
      </c>
      <c r="AA537" s="71">
        <v>3168</v>
      </c>
      <c r="AB537" s="71">
        <v>11242</v>
      </c>
      <c r="AC537" s="71">
        <v>0</v>
      </c>
      <c r="AD537" s="71">
        <v>0.61551432819761487</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2361</v>
      </c>
      <c r="B538" s="70">
        <v>243</v>
      </c>
      <c r="C538" s="70">
        <v>5</v>
      </c>
      <c r="D538" s="70">
        <v>15</v>
      </c>
      <c r="E538" s="70">
        <v>2008</v>
      </c>
      <c r="F538" s="70" t="s">
        <v>792</v>
      </c>
      <c r="G538" s="70" t="s">
        <v>2356</v>
      </c>
      <c r="H538" s="70" t="s">
        <v>2357</v>
      </c>
      <c r="I538" s="148"/>
      <c r="J538" s="71">
        <v>44.365524000442107</v>
      </c>
      <c r="K538" s="71">
        <v>0.93706934603145575</v>
      </c>
      <c r="L538" s="71">
        <v>4.1733210795217648</v>
      </c>
      <c r="M538" s="71">
        <v>8.4175694089700759</v>
      </c>
      <c r="N538" s="71">
        <v>11.1019971267723</v>
      </c>
      <c r="O538" s="71">
        <v>12.164224764682411</v>
      </c>
      <c r="P538" s="71">
        <v>15.985536749170439</v>
      </c>
      <c r="Q538" s="71">
        <v>0.68185769190555301</v>
      </c>
      <c r="R538" s="71">
        <v>0</v>
      </c>
      <c r="S538" s="71">
        <v>0.85048877673157208</v>
      </c>
      <c r="T538" s="72"/>
      <c r="U538" s="71">
        <v>4797179</v>
      </c>
      <c r="V538" s="71">
        <v>519</v>
      </c>
      <c r="W538" s="71">
        <v>60</v>
      </c>
      <c r="X538" s="71">
        <v>2063</v>
      </c>
      <c r="Y538" s="71">
        <v>4089</v>
      </c>
      <c r="Z538" s="71">
        <v>6230</v>
      </c>
      <c r="AA538" s="71">
        <v>3134</v>
      </c>
      <c r="AB538" s="71">
        <v>11142</v>
      </c>
      <c r="AC538" s="71">
        <v>0</v>
      </c>
      <c r="AD538" s="71">
        <v>0.85048877673157208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2362</v>
      </c>
      <c r="B539" s="70">
        <v>244</v>
      </c>
      <c r="C539" s="70">
        <v>6</v>
      </c>
      <c r="D539" s="70">
        <v>15</v>
      </c>
      <c r="E539" s="70">
        <v>2009</v>
      </c>
      <c r="F539" s="70" t="s">
        <v>176</v>
      </c>
      <c r="G539" s="1064" t="s">
        <v>2356</v>
      </c>
      <c r="H539" s="70" t="s">
        <v>2357</v>
      </c>
      <c r="I539" s="148"/>
      <c r="J539" s="71">
        <v>32.296551054903119</v>
      </c>
      <c r="K539" s="71">
        <v>0.98126301757332601</v>
      </c>
      <c r="L539" s="71">
        <v>3.9664685153051349</v>
      </c>
      <c r="M539" s="71">
        <v>8.3486529583612707</v>
      </c>
      <c r="N539" s="71">
        <v>10.78761001218338</v>
      </c>
      <c r="O539" s="71">
        <v>12.379223835308981</v>
      </c>
      <c r="P539" s="71">
        <v>15.357500211069411</v>
      </c>
      <c r="Q539" s="71">
        <v>0.64476878342393495</v>
      </c>
      <c r="R539" s="71">
        <v>0</v>
      </c>
      <c r="S539" s="71">
        <v>0.67070965725672682</v>
      </c>
      <c r="T539" s="72"/>
      <c r="U539" s="71">
        <v>3156006</v>
      </c>
      <c r="V539" s="71">
        <v>518</v>
      </c>
      <c r="W539" s="71">
        <v>82</v>
      </c>
      <c r="X539" s="71">
        <v>2183</v>
      </c>
      <c r="Y539" s="71">
        <v>4127</v>
      </c>
      <c r="Z539" s="71">
        <v>6258</v>
      </c>
      <c r="AA539" s="71">
        <v>3091</v>
      </c>
      <c r="AB539" s="71">
        <v>11060</v>
      </c>
      <c r="AC539" s="71">
        <v>0</v>
      </c>
      <c r="AD539" s="71">
        <v>0.67070965725672682</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17.2</v>
      </c>
      <c r="BK539" s="71">
        <v>0</v>
      </c>
      <c r="BL539" s="71">
        <v>0</v>
      </c>
      <c r="BM539" s="71">
        <v>0</v>
      </c>
      <c r="BN539" s="72"/>
      <c r="BO539" s="71">
        <v>0</v>
      </c>
      <c r="BP539" s="71">
        <v>0</v>
      </c>
      <c r="BQ539" s="71">
        <v>2</v>
      </c>
      <c r="BR539" s="71">
        <v>0</v>
      </c>
      <c r="BS539" s="71">
        <v>0</v>
      </c>
      <c r="BT539" s="71">
        <v>0</v>
      </c>
      <c r="BU539"/>
      <c r="BV539" s="70">
        <v>17.2</v>
      </c>
      <c r="BW539" s="70">
        <v>0</v>
      </c>
      <c r="BX539" s="70">
        <v>0</v>
      </c>
      <c r="BY539" s="70">
        <v>0</v>
      </c>
      <c r="BZ539" s="70">
        <v>0</v>
      </c>
      <c r="CA539" s="70">
        <v>0</v>
      </c>
      <c r="CB539" s="70">
        <v>0</v>
      </c>
      <c r="CC539" s="70">
        <v>0</v>
      </c>
      <c r="CD539" s="70">
        <v>0</v>
      </c>
    </row>
    <row r="540" spans="1:82">
      <c r="A540" s="70" t="s">
        <v>2363</v>
      </c>
      <c r="B540" s="70">
        <v>245</v>
      </c>
      <c r="C540" s="70">
        <v>7</v>
      </c>
      <c r="D540" s="70">
        <v>15</v>
      </c>
      <c r="E540" s="70">
        <v>2010</v>
      </c>
      <c r="F540" s="70" t="s">
        <v>177</v>
      </c>
      <c r="G540" s="1064" t="s">
        <v>2356</v>
      </c>
      <c r="H540" s="70" t="s">
        <v>2357</v>
      </c>
      <c r="I540" s="148"/>
      <c r="J540" s="71">
        <v>36.166130244609043</v>
      </c>
      <c r="K540" s="71">
        <v>1.05721644395505</v>
      </c>
      <c r="L540" s="71">
        <v>3.8195757081559969</v>
      </c>
      <c r="M540" s="71">
        <v>8.8189516079494865</v>
      </c>
      <c r="N540" s="71">
        <v>13.16502558318769</v>
      </c>
      <c r="O540" s="71">
        <v>12.363315008483371</v>
      </c>
      <c r="P540" s="71">
        <v>15.470592865450961</v>
      </c>
      <c r="Q540" s="71">
        <v>0.66472654471254999</v>
      </c>
      <c r="R540" s="71">
        <v>0</v>
      </c>
      <c r="S540" s="71">
        <v>0.62862250653562912</v>
      </c>
      <c r="T540" s="72"/>
      <c r="U540" s="71">
        <v>3510802</v>
      </c>
      <c r="V540" s="71">
        <v>518</v>
      </c>
      <c r="W540" s="71">
        <v>82</v>
      </c>
      <c r="X540" s="71">
        <v>2183</v>
      </c>
      <c r="Y540" s="71">
        <v>4160</v>
      </c>
      <c r="Z540" s="71">
        <v>6279</v>
      </c>
      <c r="AA540" s="71">
        <v>3036</v>
      </c>
      <c r="AB540" s="71">
        <v>10926</v>
      </c>
      <c r="AC540" s="71">
        <v>0</v>
      </c>
      <c r="AD540" s="71">
        <v>0.62862250653562912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26.146000000000001</v>
      </c>
      <c r="BK540" s="71">
        <v>0</v>
      </c>
      <c r="BL540" s="71">
        <v>4.0999999999999996</v>
      </c>
      <c r="BM540" s="71">
        <v>0</v>
      </c>
      <c r="BN540" s="72"/>
      <c r="BO540" s="71">
        <v>0</v>
      </c>
      <c r="BP540" s="71">
        <v>0</v>
      </c>
      <c r="BQ540" s="71">
        <v>3</v>
      </c>
      <c r="BR540" s="71">
        <v>0</v>
      </c>
      <c r="BS540" s="71">
        <v>1</v>
      </c>
      <c r="BT540" s="71">
        <v>0</v>
      </c>
      <c r="BU540"/>
      <c r="BV540" s="70">
        <v>30.245999999999999</v>
      </c>
      <c r="BW540" s="70">
        <v>0</v>
      </c>
      <c r="BX540" s="70">
        <v>0</v>
      </c>
      <c r="BY540" s="70">
        <v>0</v>
      </c>
      <c r="BZ540" s="70">
        <v>0</v>
      </c>
      <c r="CA540" s="70">
        <v>0</v>
      </c>
      <c r="CB540" s="70">
        <v>0</v>
      </c>
      <c r="CC540" s="70">
        <v>0</v>
      </c>
      <c r="CD540" s="70">
        <v>0</v>
      </c>
    </row>
    <row r="541" spans="1:82">
      <c r="A541" s="70" t="s">
        <v>2364</v>
      </c>
      <c r="B541" s="70">
        <v>246</v>
      </c>
      <c r="C541" s="70">
        <v>8</v>
      </c>
      <c r="D541" s="70">
        <v>15</v>
      </c>
      <c r="E541" s="70">
        <v>2011</v>
      </c>
      <c r="F541" s="70" t="s">
        <v>178</v>
      </c>
      <c r="G541" s="70" t="s">
        <v>2356</v>
      </c>
      <c r="H541" s="70" t="s">
        <v>2357</v>
      </c>
      <c r="I541" s="148"/>
      <c r="J541" s="71">
        <v>54.915242149624348</v>
      </c>
      <c r="K541" s="71">
        <v>1.396794226574205</v>
      </c>
      <c r="L541" s="71">
        <v>3.3827842131822869</v>
      </c>
      <c r="M541" s="71">
        <v>10.127662203939879</v>
      </c>
      <c r="N541" s="71">
        <v>16.133923513696629</v>
      </c>
      <c r="O541" s="71">
        <v>12.229550655251982</v>
      </c>
      <c r="P541" s="71">
        <v>14.919600080652463</v>
      </c>
      <c r="Q541" s="71">
        <v>0.75798222852117303</v>
      </c>
      <c r="R541" s="71">
        <v>0</v>
      </c>
      <c r="S541" s="71">
        <v>1.0562155885961051</v>
      </c>
      <c r="T541" s="72"/>
      <c r="U541" s="71">
        <v>4598425</v>
      </c>
      <c r="V541" s="71">
        <v>518</v>
      </c>
      <c r="W541" s="71">
        <v>82</v>
      </c>
      <c r="X541" s="71">
        <v>2183</v>
      </c>
      <c r="Y541" s="71">
        <v>4148</v>
      </c>
      <c r="Z541" s="71">
        <v>6346</v>
      </c>
      <c r="AA541" s="71">
        <v>3015</v>
      </c>
      <c r="AB541" s="71">
        <v>10801</v>
      </c>
      <c r="AC541" s="71">
        <v>0</v>
      </c>
      <c r="AD541" s="71">
        <v>1.0562155885961051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27.396999999999998</v>
      </c>
      <c r="BK541" s="71">
        <v>0</v>
      </c>
      <c r="BL541" s="71">
        <v>3.54</v>
      </c>
      <c r="BM541" s="71">
        <v>0</v>
      </c>
      <c r="BN541" s="72"/>
      <c r="BO541" s="71">
        <v>0</v>
      </c>
      <c r="BP541" s="71">
        <v>0</v>
      </c>
      <c r="BQ541" s="71">
        <v>3</v>
      </c>
      <c r="BR541" s="71">
        <v>0</v>
      </c>
      <c r="BS541" s="71">
        <v>1</v>
      </c>
      <c r="BT541" s="71">
        <v>0</v>
      </c>
      <c r="BU541"/>
      <c r="BV541" s="70">
        <v>30.937000000000001</v>
      </c>
      <c r="BW541" s="70">
        <v>0</v>
      </c>
      <c r="BX541" s="70">
        <v>0</v>
      </c>
      <c r="BY541" s="70">
        <v>0</v>
      </c>
      <c r="BZ541" s="70">
        <v>0</v>
      </c>
      <c r="CA541" s="70">
        <v>0</v>
      </c>
      <c r="CB541" s="70">
        <v>0</v>
      </c>
      <c r="CC541" s="70">
        <v>0</v>
      </c>
      <c r="CD541" s="70">
        <v>0</v>
      </c>
    </row>
    <row r="542" spans="1:82">
      <c r="A542" s="70" t="s">
        <v>2365</v>
      </c>
      <c r="B542" s="70">
        <v>247</v>
      </c>
      <c r="C542" s="70">
        <v>9</v>
      </c>
      <c r="D542" s="70">
        <v>15</v>
      </c>
      <c r="E542" s="70">
        <v>2012</v>
      </c>
      <c r="F542" s="70" t="s">
        <v>179</v>
      </c>
      <c r="G542" s="70" t="s">
        <v>2356</v>
      </c>
      <c r="H542" s="70" t="s">
        <v>2357</v>
      </c>
      <c r="I542" s="148"/>
      <c r="J542" s="71">
        <v>74.995084300098668</v>
      </c>
      <c r="K542" s="71">
        <v>1.3504292779326761</v>
      </c>
      <c r="L542" s="71">
        <v>3.3497336399321882</v>
      </c>
      <c r="M542" s="71">
        <v>11.417643288340679</v>
      </c>
      <c r="N542" s="71">
        <v>17.802728596007132</v>
      </c>
      <c r="O542" s="71">
        <v>12.265239864750969</v>
      </c>
      <c r="P542" s="71">
        <v>14.815373953008709</v>
      </c>
      <c r="Q542" s="71">
        <v>0.818652677675763</v>
      </c>
      <c r="R542" s="71">
        <v>0</v>
      </c>
      <c r="S542" s="71">
        <v>0.59630076817523314</v>
      </c>
      <c r="T542" s="72"/>
      <c r="U542" s="71">
        <v>5622549</v>
      </c>
      <c r="V542" s="71">
        <v>518</v>
      </c>
      <c r="W542" s="71">
        <v>82</v>
      </c>
      <c r="X542" s="71">
        <v>2183</v>
      </c>
      <c r="Y542" s="71">
        <v>4276</v>
      </c>
      <c r="Z542" s="71">
        <v>6415</v>
      </c>
      <c r="AA542" s="71">
        <v>2977</v>
      </c>
      <c r="AB542" s="71">
        <v>10737</v>
      </c>
      <c r="AC542" s="71">
        <v>0</v>
      </c>
      <c r="AD542" s="71">
        <v>0.59630076817523314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45.509</v>
      </c>
      <c r="BK542" s="71">
        <v>0</v>
      </c>
      <c r="BL542" s="71">
        <v>4.1719999999999997</v>
      </c>
      <c r="BM542" s="71">
        <v>0</v>
      </c>
      <c r="BN542" s="72"/>
      <c r="BO542" s="71">
        <v>0</v>
      </c>
      <c r="BP542" s="71">
        <v>0</v>
      </c>
      <c r="BQ542" s="71">
        <v>4</v>
      </c>
      <c r="BR542" s="71">
        <v>0</v>
      </c>
      <c r="BS542" s="71">
        <v>1</v>
      </c>
      <c r="BT542" s="71">
        <v>0</v>
      </c>
      <c r="BU542"/>
      <c r="BV542" s="70">
        <v>49.680999999999997</v>
      </c>
      <c r="BW542" s="70">
        <v>0</v>
      </c>
      <c r="BX542" s="70">
        <v>0</v>
      </c>
      <c r="BY542" s="70">
        <v>0</v>
      </c>
      <c r="BZ542" s="70">
        <v>0</v>
      </c>
      <c r="CA542" s="70">
        <v>0</v>
      </c>
      <c r="CB542" s="70">
        <v>0</v>
      </c>
      <c r="CC542" s="70">
        <v>0</v>
      </c>
      <c r="CD542" s="70">
        <v>0</v>
      </c>
    </row>
    <row r="543" spans="1:82">
      <c r="A543" s="70" t="s">
        <v>2366</v>
      </c>
      <c r="B543" s="70">
        <v>248</v>
      </c>
      <c r="C543" s="70">
        <v>10</v>
      </c>
      <c r="D543" s="70">
        <v>15</v>
      </c>
      <c r="E543" s="70">
        <v>2013</v>
      </c>
      <c r="F543" s="70" t="s">
        <v>180</v>
      </c>
      <c r="G543" s="70" t="s">
        <v>2356</v>
      </c>
      <c r="H543" s="70" t="s">
        <v>2357</v>
      </c>
      <c r="I543" s="148"/>
      <c r="J543" s="71">
        <v>78.328862353535754</v>
      </c>
      <c r="K543" s="71">
        <v>1.1646464223508191</v>
      </c>
      <c r="L543" s="71">
        <v>3.15388793573673</v>
      </c>
      <c r="M543" s="71">
        <v>11.199377713955879</v>
      </c>
      <c r="N543" s="71">
        <v>19.184696750003841</v>
      </c>
      <c r="O543" s="71">
        <v>11.892935123515313</v>
      </c>
      <c r="P543" s="71">
        <v>14.516527551192583</v>
      </c>
      <c r="Q543" s="71">
        <v>0.82460316788669596</v>
      </c>
      <c r="R543" s="71">
        <v>0</v>
      </c>
      <c r="S543" s="71">
        <v>0.81026783979415606</v>
      </c>
      <c r="T543" s="72"/>
      <c r="U543" s="71">
        <v>5524222</v>
      </c>
      <c r="V543" s="71">
        <v>518</v>
      </c>
      <c r="W543" s="71">
        <v>82</v>
      </c>
      <c r="X543" s="71">
        <v>2183</v>
      </c>
      <c r="Y543" s="71">
        <v>4206</v>
      </c>
      <c r="Z543" s="71">
        <v>6498</v>
      </c>
      <c r="AA543" s="71">
        <v>2906</v>
      </c>
      <c r="AB543" s="71">
        <v>10660</v>
      </c>
      <c r="AC543" s="71">
        <v>0</v>
      </c>
      <c r="AD543" s="71">
        <v>0.81026783979415606</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52.710999999999999</v>
      </c>
      <c r="BK543" s="71">
        <v>0</v>
      </c>
      <c r="BL543" s="71">
        <v>4.4189999999999996</v>
      </c>
      <c r="BM543" s="71">
        <v>0</v>
      </c>
      <c r="BN543" s="72"/>
      <c r="BO543" s="71">
        <v>0</v>
      </c>
      <c r="BP543" s="71">
        <v>0</v>
      </c>
      <c r="BQ543" s="71">
        <v>3</v>
      </c>
      <c r="BR543" s="71">
        <v>0</v>
      </c>
      <c r="BS543" s="71">
        <v>1</v>
      </c>
      <c r="BT543" s="71">
        <v>0</v>
      </c>
      <c r="BU543"/>
      <c r="BV543" s="70">
        <v>57.13</v>
      </c>
      <c r="BW543" s="70">
        <v>0</v>
      </c>
      <c r="BX543" s="70">
        <v>0</v>
      </c>
      <c r="BY543" s="70">
        <v>0</v>
      </c>
      <c r="BZ543" s="70">
        <v>0</v>
      </c>
      <c r="CA543" s="70">
        <v>0</v>
      </c>
      <c r="CB543" s="70">
        <v>0</v>
      </c>
      <c r="CC543" s="70">
        <v>0</v>
      </c>
      <c r="CD543" s="70">
        <v>0</v>
      </c>
    </row>
    <row r="544" spans="1:82">
      <c r="A544" s="70" t="s">
        <v>2367</v>
      </c>
      <c r="B544" s="70">
        <v>249</v>
      </c>
      <c r="C544" s="70">
        <v>11</v>
      </c>
      <c r="D544" s="70">
        <v>15</v>
      </c>
      <c r="E544" s="70">
        <v>2014</v>
      </c>
      <c r="F544" s="70" t="s">
        <v>181</v>
      </c>
      <c r="G544" s="70" t="s">
        <v>2356</v>
      </c>
      <c r="H544" s="70" t="s">
        <v>2357</v>
      </c>
      <c r="I544" s="148"/>
      <c r="J544" s="71">
        <v>72.217028257703518</v>
      </c>
      <c r="K544" s="71">
        <v>0.97435282555397873</v>
      </c>
      <c r="L544" s="71">
        <v>2.2359035470786659</v>
      </c>
      <c r="M544" s="71">
        <v>10.99702305659822</v>
      </c>
      <c r="N544" s="71">
        <v>14.99570532069316</v>
      </c>
      <c r="O544" s="71">
        <v>11.272833505513963</v>
      </c>
      <c r="P544" s="71">
        <v>14.496576992194688</v>
      </c>
      <c r="Q544" s="71">
        <v>0.77727896725060397</v>
      </c>
      <c r="R544" s="71">
        <v>0</v>
      </c>
      <c r="S544" s="71">
        <v>0.89031418834541043</v>
      </c>
      <c r="T544" s="72"/>
      <c r="U544" s="71">
        <v>5562972</v>
      </c>
      <c r="V544" s="71">
        <v>391</v>
      </c>
      <c r="W544" s="71">
        <v>51</v>
      </c>
      <c r="X544" s="71">
        <v>2130</v>
      </c>
      <c r="Y544" s="71">
        <v>4177</v>
      </c>
      <c r="Z544" s="71">
        <v>6487</v>
      </c>
      <c r="AA544" s="71">
        <v>2887</v>
      </c>
      <c r="AB544" s="71">
        <v>10473</v>
      </c>
      <c r="AC544" s="71">
        <v>0</v>
      </c>
      <c r="AD544" s="71">
        <v>0.89031418834541043</v>
      </c>
      <c r="AE544" s="72"/>
      <c r="AF544" s="71"/>
      <c r="AG544" s="71"/>
      <c r="AH544" s="71"/>
      <c r="AI544" s="71"/>
      <c r="AJ544" s="71"/>
      <c r="AK544" s="71"/>
      <c r="AL544" s="71"/>
      <c r="AM544" s="71"/>
      <c r="AN544" s="71"/>
      <c r="AO544" s="71"/>
      <c r="AP544" s="71"/>
      <c r="AQ544" s="72"/>
      <c r="AR544" s="71">
        <v>265</v>
      </c>
      <c r="AS544" s="71">
        <v>71</v>
      </c>
      <c r="AT544" s="71">
        <v>0</v>
      </c>
      <c r="AU544" s="71">
        <v>0</v>
      </c>
      <c r="AV544" s="71">
        <v>0</v>
      </c>
      <c r="AW544" s="71">
        <v>0</v>
      </c>
      <c r="AX544" s="71"/>
      <c r="AY544" s="72"/>
      <c r="AZ544" s="71">
        <v>1266.318</v>
      </c>
      <c r="BA544" s="71">
        <v>9060.7999999999993</v>
      </c>
      <c r="BB544" s="71">
        <v>0</v>
      </c>
      <c r="BC544" s="71">
        <v>0</v>
      </c>
      <c r="BD544" s="71">
        <v>0</v>
      </c>
      <c r="BE544" s="71">
        <v>0</v>
      </c>
      <c r="BF544" s="71"/>
      <c r="BG544" s="72"/>
      <c r="BH544" s="71">
        <v>0</v>
      </c>
      <c r="BI544" s="71">
        <v>0</v>
      </c>
      <c r="BJ544" s="71">
        <v>51.884</v>
      </c>
      <c r="BK544" s="71">
        <v>0</v>
      </c>
      <c r="BL544" s="71">
        <v>3.2</v>
      </c>
      <c r="BM544" s="71">
        <v>0</v>
      </c>
      <c r="BN544" s="72"/>
      <c r="BO544" s="71">
        <v>0</v>
      </c>
      <c r="BP544" s="71">
        <v>0</v>
      </c>
      <c r="BQ544" s="71">
        <v>3</v>
      </c>
      <c r="BR544" s="71">
        <v>0</v>
      </c>
      <c r="BS544" s="71">
        <v>1</v>
      </c>
      <c r="BT544" s="71">
        <v>0</v>
      </c>
      <c r="BU544"/>
      <c r="BV544" s="70">
        <v>55.084000000000003</v>
      </c>
      <c r="BW544" s="70">
        <v>0</v>
      </c>
      <c r="BX544" s="70">
        <v>0</v>
      </c>
      <c r="BY544" s="70">
        <v>0</v>
      </c>
      <c r="BZ544" s="70">
        <v>0</v>
      </c>
      <c r="CA544" s="70">
        <v>0</v>
      </c>
      <c r="CB544" s="70">
        <v>0</v>
      </c>
      <c r="CC544" s="70">
        <v>0</v>
      </c>
      <c r="CD544" s="70">
        <v>0</v>
      </c>
    </row>
    <row r="545" spans="1:82">
      <c r="A545" s="70" t="s">
        <v>2368</v>
      </c>
      <c r="B545" s="70">
        <v>250</v>
      </c>
      <c r="C545" s="70">
        <v>12</v>
      </c>
      <c r="D545" s="70">
        <v>15</v>
      </c>
      <c r="E545" s="70">
        <v>2015</v>
      </c>
      <c r="F545" s="70" t="s">
        <v>182</v>
      </c>
      <c r="G545" s="70" t="s">
        <v>2356</v>
      </c>
      <c r="H545" s="70" t="s">
        <v>2357</v>
      </c>
      <c r="I545" s="148"/>
      <c r="J545" s="71">
        <v>68.419633646063758</v>
      </c>
      <c r="K545" s="71">
        <v>0.91839148283937211</v>
      </c>
      <c r="L545" s="71">
        <v>2.2065785578043569</v>
      </c>
      <c r="M545" s="71">
        <v>9.8283818880920784</v>
      </c>
      <c r="N545" s="71">
        <v>13.47365921587607</v>
      </c>
      <c r="O545" s="71">
        <v>11.163657639511221</v>
      </c>
      <c r="P545" s="71">
        <v>14.347220656679433</v>
      </c>
      <c r="Q545" s="71">
        <v>0.74899074769539098</v>
      </c>
      <c r="R545" s="71">
        <v>0</v>
      </c>
      <c r="S545" s="71">
        <v>1.2684966525243571</v>
      </c>
      <c r="T545" s="72"/>
      <c r="U545" s="71">
        <v>6591371</v>
      </c>
      <c r="V545" s="71">
        <v>391</v>
      </c>
      <c r="W545" s="71">
        <v>51</v>
      </c>
      <c r="X545" s="71">
        <v>2130</v>
      </c>
      <c r="Y545" s="71">
        <v>4169</v>
      </c>
      <c r="Z545" s="71">
        <v>6486</v>
      </c>
      <c r="AA545" s="71">
        <v>2855</v>
      </c>
      <c r="AB545" s="71">
        <v>10309</v>
      </c>
      <c r="AC545" s="71">
        <v>0</v>
      </c>
      <c r="AD545" s="71">
        <v>1.2684966525243571</v>
      </c>
      <c r="AE545" s="72"/>
      <c r="AF545" s="71">
        <v>68845623.456934735</v>
      </c>
      <c r="AG545" s="71">
        <v>694157.68164884357</v>
      </c>
      <c r="AH545" s="71">
        <v>459547.16730969428</v>
      </c>
      <c r="AI545" s="71">
        <v>13050221.567896871</v>
      </c>
      <c r="AJ545" s="71">
        <v>22409103.544993829</v>
      </c>
      <c r="AK545" s="71">
        <v>0</v>
      </c>
      <c r="AL545" s="71">
        <v>0</v>
      </c>
      <c r="AM545" s="71">
        <v>1412805.205371462</v>
      </c>
      <c r="AN545" s="71">
        <v>0</v>
      </c>
      <c r="AO545" s="71">
        <v>0</v>
      </c>
      <c r="AP545" s="71">
        <v>106871458.62415545</v>
      </c>
      <c r="AQ545" s="72"/>
      <c r="AR545" s="71">
        <v>278</v>
      </c>
      <c r="AS545" s="71">
        <v>119</v>
      </c>
      <c r="AT545" s="71">
        <v>0</v>
      </c>
      <c r="AU545" s="71">
        <v>0</v>
      </c>
      <c r="AV545" s="71">
        <v>0</v>
      </c>
      <c r="AW545" s="71">
        <v>0</v>
      </c>
      <c r="AX545" s="71"/>
      <c r="AY545" s="72"/>
      <c r="AZ545" s="71">
        <v>1371.9580000000001</v>
      </c>
      <c r="BA545" s="71">
        <v>14087.4</v>
      </c>
      <c r="BB545" s="71">
        <v>0</v>
      </c>
      <c r="BC545" s="71">
        <v>0</v>
      </c>
      <c r="BD545" s="71">
        <v>0</v>
      </c>
      <c r="BE545" s="71">
        <v>0</v>
      </c>
      <c r="BF545" s="71"/>
      <c r="BG545" s="72"/>
      <c r="BH545" s="71">
        <v>0</v>
      </c>
      <c r="BI545" s="71">
        <v>0</v>
      </c>
      <c r="BJ545" s="71">
        <v>48.405999999999999</v>
      </c>
      <c r="BK545" s="71">
        <v>0</v>
      </c>
      <c r="BL545" s="71">
        <v>4.4640000000000004</v>
      </c>
      <c r="BM545" s="71">
        <v>0</v>
      </c>
      <c r="BN545" s="72"/>
      <c r="BO545" s="71">
        <v>0</v>
      </c>
      <c r="BP545" s="71">
        <v>0</v>
      </c>
      <c r="BQ545" s="71">
        <v>3</v>
      </c>
      <c r="BR545" s="71">
        <v>0</v>
      </c>
      <c r="BS545" s="71">
        <v>1</v>
      </c>
      <c r="BT545" s="71">
        <v>0</v>
      </c>
      <c r="BU545"/>
      <c r="BV545" s="70">
        <v>52.87</v>
      </c>
      <c r="BW545" s="70">
        <v>0</v>
      </c>
      <c r="BX545" s="70">
        <v>0</v>
      </c>
      <c r="BY545" s="70">
        <v>0</v>
      </c>
      <c r="BZ545" s="70">
        <v>0</v>
      </c>
      <c r="CA545" s="70">
        <v>0</v>
      </c>
      <c r="CB545" s="70">
        <v>0</v>
      </c>
      <c r="CC545" s="70">
        <v>0</v>
      </c>
      <c r="CD545" s="70">
        <v>0</v>
      </c>
    </row>
    <row r="546" spans="1:82">
      <c r="A546" s="70" t="s">
        <v>2369</v>
      </c>
      <c r="B546" s="70">
        <v>251</v>
      </c>
      <c r="C546" s="70">
        <v>13</v>
      </c>
      <c r="D546" s="70">
        <v>15</v>
      </c>
      <c r="E546" s="70">
        <v>2016</v>
      </c>
      <c r="F546" s="70" t="s">
        <v>155</v>
      </c>
      <c r="G546" s="70" t="s">
        <v>2356</v>
      </c>
      <c r="H546" s="70" t="s">
        <v>2357</v>
      </c>
      <c r="I546" s="148"/>
      <c r="J546" s="71">
        <v>73.327175073516258</v>
      </c>
      <c r="K546" s="71">
        <v>0.88244718569665859</v>
      </c>
      <c r="L546" s="71">
        <v>2.1557621180836795</v>
      </c>
      <c r="M546" s="71">
        <v>7.881435648119786</v>
      </c>
      <c r="N546" s="71">
        <v>13.27128099719137</v>
      </c>
      <c r="O546" s="71">
        <v>11.00258759793514</v>
      </c>
      <c r="P546" s="71">
        <v>13.832781346270863</v>
      </c>
      <c r="Q546" s="71">
        <v>0.71606749835654093</v>
      </c>
      <c r="R546" s="71">
        <v>0</v>
      </c>
      <c r="S546" s="71">
        <v>0.7675099727238951</v>
      </c>
      <c r="T546" s="72"/>
      <c r="U546" s="71">
        <v>7511153.9999999991</v>
      </c>
      <c r="V546" s="71">
        <v>391</v>
      </c>
      <c r="W546" s="71">
        <v>51</v>
      </c>
      <c r="X546" s="71">
        <v>2130</v>
      </c>
      <c r="Y546" s="71">
        <v>4162</v>
      </c>
      <c r="Z546" s="71">
        <v>6471</v>
      </c>
      <c r="AA546" s="71">
        <v>2847</v>
      </c>
      <c r="AB546" s="71">
        <v>10138</v>
      </c>
      <c r="AC546" s="71">
        <v>0</v>
      </c>
      <c r="AD546" s="71">
        <v>0.7675099727238951</v>
      </c>
      <c r="AE546" s="72"/>
      <c r="AF546" s="71">
        <v>79703395.125035122</v>
      </c>
      <c r="AG546" s="71">
        <v>659421.40039906232</v>
      </c>
      <c r="AH546" s="71">
        <v>383716.73797320027</v>
      </c>
      <c r="AI546" s="71">
        <v>12426056.646172579</v>
      </c>
      <c r="AJ546" s="71">
        <v>22551747.475673229</v>
      </c>
      <c r="AK546" s="71">
        <v>0</v>
      </c>
      <c r="AL546" s="71">
        <v>0</v>
      </c>
      <c r="AM546" s="71">
        <v>1390449.777145264</v>
      </c>
      <c r="AN546" s="71">
        <v>0</v>
      </c>
      <c r="AO546" s="71">
        <v>0</v>
      </c>
      <c r="AP546" s="71">
        <v>117114787.16239846</v>
      </c>
      <c r="AQ546" s="72"/>
      <c r="AR546" s="71">
        <v>295</v>
      </c>
      <c r="AS546" s="71">
        <v>166</v>
      </c>
      <c r="AT546" s="71">
        <v>0</v>
      </c>
      <c r="AU546" s="71">
        <v>0</v>
      </c>
      <c r="AV546" s="71">
        <v>0</v>
      </c>
      <c r="AW546" s="71">
        <v>0</v>
      </c>
      <c r="AX546" s="71"/>
      <c r="AY546" s="72"/>
      <c r="AZ546" s="71">
        <v>1467.258</v>
      </c>
      <c r="BA546" s="71">
        <v>19368.599999999999</v>
      </c>
      <c r="BB546" s="71">
        <v>0</v>
      </c>
      <c r="BC546" s="71">
        <v>0</v>
      </c>
      <c r="BD546" s="71">
        <v>0</v>
      </c>
      <c r="BE546" s="71">
        <v>0</v>
      </c>
      <c r="BF546" s="71"/>
      <c r="BG546" s="72"/>
      <c r="BH546" s="71">
        <v>0</v>
      </c>
      <c r="BI546" s="71">
        <v>0</v>
      </c>
      <c r="BJ546" s="71">
        <v>46.844000000000001</v>
      </c>
      <c r="BK546" s="71">
        <v>0</v>
      </c>
      <c r="BL546" s="71">
        <v>4.0789999999999997</v>
      </c>
      <c r="BM546" s="71">
        <v>0</v>
      </c>
      <c r="BN546" s="72"/>
      <c r="BO546" s="71">
        <v>0</v>
      </c>
      <c r="BP546" s="71">
        <v>0</v>
      </c>
      <c r="BQ546" s="71">
        <v>4</v>
      </c>
      <c r="BR546" s="71">
        <v>0</v>
      </c>
      <c r="BS546" s="71">
        <v>1</v>
      </c>
      <c r="BT546" s="71">
        <v>0</v>
      </c>
      <c r="BU546"/>
      <c r="BV546" s="70">
        <v>50.923000000000002</v>
      </c>
      <c r="BW546" s="70">
        <v>0</v>
      </c>
      <c r="BX546" s="70">
        <v>0</v>
      </c>
      <c r="BY546" s="70">
        <v>0</v>
      </c>
      <c r="BZ546" s="70">
        <v>0</v>
      </c>
      <c r="CA546" s="70">
        <v>0</v>
      </c>
      <c r="CB546" s="70">
        <v>0</v>
      </c>
      <c r="CC546" s="70">
        <v>0</v>
      </c>
      <c r="CD546" s="70">
        <v>0</v>
      </c>
    </row>
    <row r="547" spans="1:82">
      <c r="A547" s="70" t="s">
        <v>2370</v>
      </c>
      <c r="B547" s="70">
        <v>252</v>
      </c>
      <c r="C547" s="70">
        <v>14</v>
      </c>
      <c r="D547" s="70">
        <v>15</v>
      </c>
      <c r="E547" s="70">
        <v>2017</v>
      </c>
      <c r="F547" s="70" t="s">
        <v>156</v>
      </c>
      <c r="G547" s="70" t="s">
        <v>2356</v>
      </c>
      <c r="H547" s="70" t="s">
        <v>2357</v>
      </c>
      <c r="I547" s="148"/>
      <c r="J547" s="71">
        <v>77.144578825428951</v>
      </c>
      <c r="K547" s="71">
        <v>0.8494124994397082</v>
      </c>
      <c r="L547" s="71">
        <v>1.9904888347435825</v>
      </c>
      <c r="M547" s="71">
        <v>7.1727230214748561</v>
      </c>
      <c r="N547" s="71">
        <v>12.49435194907306</v>
      </c>
      <c r="O547" s="71">
        <v>10.828069225660219</v>
      </c>
      <c r="P547" s="71">
        <v>13.735499728618761</v>
      </c>
      <c r="Q547" s="71">
        <v>0.682071192898415</v>
      </c>
      <c r="R547" s="71">
        <v>0</v>
      </c>
      <c r="S547" s="71">
        <v>0.73168116402469707</v>
      </c>
      <c r="T547" s="72"/>
      <c r="U547" s="71">
        <v>8564854</v>
      </c>
      <c r="V547" s="71">
        <v>391</v>
      </c>
      <c r="W547" s="71">
        <v>51</v>
      </c>
      <c r="X547" s="71">
        <v>2130</v>
      </c>
      <c r="Y547" s="71">
        <v>4160</v>
      </c>
      <c r="Z547" s="71">
        <v>6474</v>
      </c>
      <c r="AA547" s="71">
        <v>2845</v>
      </c>
      <c r="AB547" s="71">
        <v>9986</v>
      </c>
      <c r="AC547" s="71">
        <v>0</v>
      </c>
      <c r="AD547" s="71">
        <v>0.73168116402469707</v>
      </c>
      <c r="AE547" s="72"/>
      <c r="AF547" s="71">
        <v>94756739.414155185</v>
      </c>
      <c r="AG547" s="71">
        <v>647624.53811058134</v>
      </c>
      <c r="AH547" s="71">
        <v>463387.78804226848</v>
      </c>
      <c r="AI547" s="71">
        <v>11970884.639077671</v>
      </c>
      <c r="AJ547" s="71">
        <v>23346583.094631091</v>
      </c>
      <c r="AK547" s="71">
        <v>0</v>
      </c>
      <c r="AL547" s="71">
        <v>0</v>
      </c>
      <c r="AM547" s="71">
        <v>1371745.685403835</v>
      </c>
      <c r="AN547" s="71">
        <v>0</v>
      </c>
      <c r="AO547" s="71">
        <v>0</v>
      </c>
      <c r="AP547" s="71">
        <v>132556965.15942064</v>
      </c>
      <c r="AQ547" s="72"/>
      <c r="AR547" s="71">
        <v>311</v>
      </c>
      <c r="AS547" s="71">
        <v>217</v>
      </c>
      <c r="AT547" s="71">
        <v>0</v>
      </c>
      <c r="AU547" s="71">
        <v>0</v>
      </c>
      <c r="AV547" s="71">
        <v>0</v>
      </c>
      <c r="AW547" s="71">
        <v>0</v>
      </c>
      <c r="AX547" s="71"/>
      <c r="AY547" s="72"/>
      <c r="AZ547" s="71">
        <v>1566.258</v>
      </c>
      <c r="BA547" s="71">
        <v>21503.3</v>
      </c>
      <c r="BB547" s="71">
        <v>0</v>
      </c>
      <c r="BC547" s="71">
        <v>0</v>
      </c>
      <c r="BD547" s="71">
        <v>0</v>
      </c>
      <c r="BE547" s="71">
        <v>0</v>
      </c>
      <c r="BF547" s="71"/>
      <c r="BG547" s="72"/>
      <c r="BH547" s="71">
        <v>0</v>
      </c>
      <c r="BI547" s="71">
        <v>0</v>
      </c>
      <c r="BJ547" s="71">
        <v>44.826000000000001</v>
      </c>
      <c r="BK547" s="71">
        <v>0</v>
      </c>
      <c r="BL547" s="71">
        <v>3.8690000000000002</v>
      </c>
      <c r="BM547" s="71">
        <v>0</v>
      </c>
      <c r="BN547" s="72"/>
      <c r="BO547" s="71">
        <v>0</v>
      </c>
      <c r="BP547" s="71">
        <v>0</v>
      </c>
      <c r="BQ547" s="71">
        <v>4</v>
      </c>
      <c r="BR547" s="71">
        <v>0</v>
      </c>
      <c r="BS547" s="71">
        <v>1</v>
      </c>
      <c r="BT547" s="71">
        <v>0</v>
      </c>
      <c r="BU547"/>
      <c r="BV547" s="70">
        <v>48.695</v>
      </c>
      <c r="BW547" s="70">
        <v>0</v>
      </c>
      <c r="BX547" s="70">
        <v>0</v>
      </c>
      <c r="BY547" s="70">
        <v>0</v>
      </c>
      <c r="BZ547" s="70">
        <v>0</v>
      </c>
      <c r="CA547" s="70">
        <v>0</v>
      </c>
      <c r="CB547" s="70">
        <v>0</v>
      </c>
      <c r="CC547" s="70">
        <v>0</v>
      </c>
      <c r="CD547" s="70">
        <v>0</v>
      </c>
    </row>
    <row r="548" spans="1:82">
      <c r="A548" s="70" t="s">
        <v>2371</v>
      </c>
      <c r="B548" s="70">
        <v>253</v>
      </c>
      <c r="C548" s="70">
        <v>15</v>
      </c>
      <c r="D548" s="70">
        <v>15</v>
      </c>
      <c r="E548" s="70">
        <v>2018</v>
      </c>
      <c r="F548" s="70" t="s">
        <v>183</v>
      </c>
      <c r="G548" s="70" t="s">
        <v>2356</v>
      </c>
      <c r="H548" s="70" t="s">
        <v>2357</v>
      </c>
      <c r="I548" s="148"/>
      <c r="J548" s="71">
        <v>73.983540557261193</v>
      </c>
      <c r="K548" s="71">
        <v>0.74381760820520004</v>
      </c>
      <c r="L548" s="71">
        <v>1.7450178257470865</v>
      </c>
      <c r="M548" s="71">
        <v>6.5027967556366733</v>
      </c>
      <c r="N548" s="71">
        <v>9.3529243916773073</v>
      </c>
      <c r="O548" s="71">
        <v>10.519601533571686</v>
      </c>
      <c r="P548" s="71">
        <v>13.445816978715618</v>
      </c>
      <c r="Q548" s="71">
        <v>0.62094202462581105</v>
      </c>
      <c r="R548" s="71">
        <v>0</v>
      </c>
      <c r="S548" s="71">
        <v>0.62356776533335068</v>
      </c>
      <c r="T548" s="72"/>
      <c r="U548" s="71">
        <v>9074631</v>
      </c>
      <c r="V548" s="71">
        <v>391</v>
      </c>
      <c r="W548" s="71">
        <v>51</v>
      </c>
      <c r="X548" s="71">
        <v>2130</v>
      </c>
      <c r="Y548" s="71">
        <v>4150</v>
      </c>
      <c r="Z548" s="71">
        <v>6410</v>
      </c>
      <c r="AA548" s="71">
        <v>2813</v>
      </c>
      <c r="AB548" s="71">
        <v>9797</v>
      </c>
      <c r="AC548" s="71">
        <v>0</v>
      </c>
      <c r="AD548" s="71">
        <v>0.62356776533335068</v>
      </c>
      <c r="AE548" s="72"/>
      <c r="AF548" s="71">
        <v>106894435.58028211</v>
      </c>
      <c r="AG548" s="71">
        <v>576709.56945113698</v>
      </c>
      <c r="AH548" s="71">
        <v>421656.70193436532</v>
      </c>
      <c r="AI548" s="71">
        <v>11753889.490711009</v>
      </c>
      <c r="AJ548" s="71">
        <v>20384158.851322949</v>
      </c>
      <c r="AK548" s="71">
        <v>0</v>
      </c>
      <c r="AL548" s="71">
        <v>0</v>
      </c>
      <c r="AM548" s="71">
        <v>1348567.9316420241</v>
      </c>
      <c r="AN548" s="71">
        <v>0</v>
      </c>
      <c r="AO548" s="71">
        <v>0</v>
      </c>
      <c r="AP548" s="71">
        <v>141379418.12534359</v>
      </c>
      <c r="AQ548" s="72"/>
      <c r="AR548" s="71">
        <v>330</v>
      </c>
      <c r="AS548" s="71">
        <v>243</v>
      </c>
      <c r="AT548" s="71">
        <v>0</v>
      </c>
      <c r="AU548" s="71">
        <v>0</v>
      </c>
      <c r="AV548" s="71">
        <v>0</v>
      </c>
      <c r="AW548" s="71">
        <v>0</v>
      </c>
      <c r="AX548" s="71"/>
      <c r="AY548" s="72"/>
      <c r="AZ548" s="71">
        <v>1677.1179999999995</v>
      </c>
      <c r="BA548" s="71">
        <v>23118</v>
      </c>
      <c r="BB548" s="71">
        <v>0</v>
      </c>
      <c r="BC548" s="71">
        <v>0</v>
      </c>
      <c r="BD548" s="71">
        <v>0</v>
      </c>
      <c r="BE548" s="71">
        <v>0</v>
      </c>
      <c r="BF548" s="71"/>
      <c r="BG548" s="72"/>
      <c r="BH548" s="71">
        <v>0</v>
      </c>
      <c r="BI548" s="71">
        <v>0</v>
      </c>
      <c r="BJ548" s="71">
        <v>44.674999999999997</v>
      </c>
      <c r="BK548" s="71">
        <v>0</v>
      </c>
      <c r="BL548" s="71">
        <v>3.7509999999999999</v>
      </c>
      <c r="BM548" s="71">
        <v>0</v>
      </c>
      <c r="BN548" s="72"/>
      <c r="BO548" s="71">
        <v>0</v>
      </c>
      <c r="BP548" s="71">
        <v>0</v>
      </c>
      <c r="BQ548" s="71">
        <v>4</v>
      </c>
      <c r="BR548" s="71">
        <v>0</v>
      </c>
      <c r="BS548" s="71">
        <v>1</v>
      </c>
      <c r="BT548" s="71">
        <v>0</v>
      </c>
      <c r="BU548"/>
      <c r="BV548" s="70">
        <v>48.426000000000002</v>
      </c>
      <c r="BW548" s="70">
        <v>0</v>
      </c>
      <c r="BX548" s="70">
        <v>0</v>
      </c>
      <c r="BY548" s="70">
        <v>0</v>
      </c>
      <c r="BZ548" s="70">
        <v>0</v>
      </c>
      <c r="CA548" s="70">
        <v>0</v>
      </c>
      <c r="CB548" s="70">
        <v>0</v>
      </c>
      <c r="CC548" s="70">
        <v>0</v>
      </c>
      <c r="CD548" s="70">
        <v>0</v>
      </c>
    </row>
    <row r="549" spans="1:82">
      <c r="A549" s="70" t="s">
        <v>2372</v>
      </c>
      <c r="B549" s="70">
        <v>254</v>
      </c>
      <c r="C549" s="70">
        <v>16</v>
      </c>
      <c r="D549" s="70">
        <v>15</v>
      </c>
      <c r="E549" s="70">
        <v>2019</v>
      </c>
      <c r="F549" s="70" t="s">
        <v>158</v>
      </c>
      <c r="G549" s="70" t="s">
        <v>2356</v>
      </c>
      <c r="H549" s="70" t="s">
        <v>2357</v>
      </c>
      <c r="I549" s="148"/>
      <c r="J549" s="71">
        <v>68.46244243721091</v>
      </c>
      <c r="K549" s="71">
        <v>0.69959145760957819</v>
      </c>
      <c r="L549" s="71">
        <v>1.7785489896525906</v>
      </c>
      <c r="M549" s="71">
        <v>7.2662296480049697</v>
      </c>
      <c r="N549" s="71">
        <v>8.826912856911564</v>
      </c>
      <c r="O549" s="71">
        <v>10.217756011146429</v>
      </c>
      <c r="P549" s="71">
        <v>13.224551366230934</v>
      </c>
      <c r="Q549" s="71">
        <v>0.59445454486710503</v>
      </c>
      <c r="R549" s="71">
        <v>0</v>
      </c>
      <c r="S549" s="71">
        <v>0.67764196218931039</v>
      </c>
      <c r="T549" s="72"/>
      <c r="U549" s="71">
        <v>8242322</v>
      </c>
      <c r="V549" s="71">
        <v>391</v>
      </c>
      <c r="W549" s="71">
        <v>51</v>
      </c>
      <c r="X549" s="71">
        <v>2130</v>
      </c>
      <c r="Y549" s="71">
        <v>4128</v>
      </c>
      <c r="Z549" s="71">
        <v>6397</v>
      </c>
      <c r="AA549" s="71">
        <v>2746</v>
      </c>
      <c r="AB549" s="71">
        <v>9633</v>
      </c>
      <c r="AC549" s="71">
        <v>0</v>
      </c>
      <c r="AD549" s="71">
        <v>0.67764196218931039</v>
      </c>
      <c r="AE549" s="72"/>
      <c r="AF549" s="71">
        <v>96590900.143056482</v>
      </c>
      <c r="AG549" s="71">
        <v>558802.79559821833</v>
      </c>
      <c r="AH549" s="71">
        <v>468824.90249670291</v>
      </c>
      <c r="AI549" s="71">
        <v>11847822.53170437</v>
      </c>
      <c r="AJ549" s="71">
        <v>18888061.629399251</v>
      </c>
      <c r="AK549" s="71">
        <v>0</v>
      </c>
      <c r="AL549" s="71">
        <v>0</v>
      </c>
      <c r="AM549" s="71">
        <v>1311942.0828148255</v>
      </c>
      <c r="AN549" s="71">
        <v>0</v>
      </c>
      <c r="AO549" s="71">
        <v>0</v>
      </c>
      <c r="AP549" s="71">
        <v>129666354.08506985</v>
      </c>
      <c r="AQ549" s="72"/>
      <c r="AR549" s="71">
        <v>348</v>
      </c>
      <c r="AS549" s="71">
        <v>260</v>
      </c>
      <c r="AT549" s="71">
        <v>0</v>
      </c>
      <c r="AU549" s="71">
        <v>0</v>
      </c>
      <c r="AV549" s="71">
        <v>0</v>
      </c>
      <c r="AW549" s="71">
        <v>0</v>
      </c>
      <c r="AX549" s="71"/>
      <c r="AY549" s="72"/>
      <c r="AZ549" s="71">
        <v>1770.008</v>
      </c>
      <c r="BA549" s="71">
        <v>26170.699999999979</v>
      </c>
      <c r="BB549" s="71">
        <v>0</v>
      </c>
      <c r="BC549" s="71">
        <v>0</v>
      </c>
      <c r="BD549" s="71">
        <v>0</v>
      </c>
      <c r="BE549" s="71">
        <v>0</v>
      </c>
      <c r="BF549" s="71"/>
      <c r="BG549" s="72"/>
      <c r="BH549" s="71">
        <v>0</v>
      </c>
      <c r="BI549" s="71">
        <v>0</v>
      </c>
      <c r="BJ549" s="71">
        <v>32.707000000000001</v>
      </c>
      <c r="BK549" s="71">
        <v>0</v>
      </c>
      <c r="BL549" s="71">
        <v>2.8580000000000001</v>
      </c>
      <c r="BM549" s="71">
        <v>0</v>
      </c>
      <c r="BN549" s="72"/>
      <c r="BO549" s="71">
        <v>0</v>
      </c>
      <c r="BP549" s="71">
        <v>0</v>
      </c>
      <c r="BQ549" s="71">
        <v>4</v>
      </c>
      <c r="BR549" s="71">
        <v>0</v>
      </c>
      <c r="BS549" s="71">
        <v>1</v>
      </c>
      <c r="BT549" s="71">
        <v>0</v>
      </c>
      <c r="BU549"/>
      <c r="BV549" s="70">
        <v>35.564999999999998</v>
      </c>
      <c r="BW549" s="70">
        <v>0</v>
      </c>
      <c r="BX549" s="70">
        <v>0</v>
      </c>
      <c r="BY549" s="70">
        <v>0</v>
      </c>
      <c r="BZ549" s="70">
        <v>0</v>
      </c>
      <c r="CA549" s="70">
        <v>0</v>
      </c>
      <c r="CB549" s="70">
        <v>0</v>
      </c>
      <c r="CC549" s="70">
        <v>0</v>
      </c>
      <c r="CD549" s="70">
        <v>0</v>
      </c>
    </row>
    <row r="550" spans="1:82">
      <c r="A550" s="70" t="s">
        <v>2373</v>
      </c>
      <c r="B550" s="70">
        <v>255</v>
      </c>
      <c r="C550" s="70">
        <v>17</v>
      </c>
      <c r="D550" s="70">
        <v>15</v>
      </c>
      <c r="E550" s="70">
        <v>2020</v>
      </c>
      <c r="F550" s="70" t="s">
        <v>159</v>
      </c>
      <c r="G550" s="70" t="s">
        <v>2356</v>
      </c>
      <c r="H550" s="70" t="s">
        <v>2357</v>
      </c>
      <c r="I550" s="148"/>
      <c r="J550" s="71">
        <v>87.289155254015199</v>
      </c>
      <c r="K550" s="71">
        <v>0.77024693922404819</v>
      </c>
      <c r="L550" s="71">
        <v>1.2414322153749737</v>
      </c>
      <c r="M550" s="71">
        <v>5.9808378257182664</v>
      </c>
      <c r="N550" s="71">
        <v>9.2584967850374333</v>
      </c>
      <c r="O550" s="71">
        <v>8.8542382883146384</v>
      </c>
      <c r="P550" s="71">
        <v>12.414829195586504</v>
      </c>
      <c r="Q550" s="71">
        <v>0.55717883611979302</v>
      </c>
      <c r="R550" s="71">
        <v>0</v>
      </c>
      <c r="S550" s="71">
        <v>0.86475564986910292</v>
      </c>
      <c r="T550" s="72"/>
      <c r="U550" s="71">
        <v>10514602</v>
      </c>
      <c r="V550" s="71">
        <v>395</v>
      </c>
      <c r="W550" s="71">
        <v>40</v>
      </c>
      <c r="X550" s="71">
        <v>1853</v>
      </c>
      <c r="Y550" s="71">
        <v>4123</v>
      </c>
      <c r="Z550" s="71">
        <v>6327</v>
      </c>
      <c r="AA550" s="71">
        <v>2740</v>
      </c>
      <c r="AB550" s="71">
        <v>9450</v>
      </c>
      <c r="AC550" s="71">
        <v>0</v>
      </c>
      <c r="AD550" s="71">
        <v>0.86475564986910292</v>
      </c>
      <c r="AE550" s="72"/>
      <c r="AF550" s="71">
        <v>121284428.268415</v>
      </c>
      <c r="AG550" s="71">
        <v>566423.50452938804</v>
      </c>
      <c r="AH550" s="71">
        <v>380754.13877594849</v>
      </c>
      <c r="AI550" s="71">
        <v>9506081.3938998729</v>
      </c>
      <c r="AJ550" s="71">
        <v>20502174.189387001</v>
      </c>
      <c r="AK550" s="71"/>
      <c r="AL550" s="71"/>
      <c r="AM550" s="71">
        <v>1233329.9916898166</v>
      </c>
      <c r="AN550" s="71"/>
      <c r="AO550" s="71"/>
      <c r="AP550" s="71">
        <v>153473191.48669705</v>
      </c>
      <c r="AQ550" s="72"/>
      <c r="AR550" s="71">
        <v>365</v>
      </c>
      <c r="AS550" s="71">
        <v>269</v>
      </c>
      <c r="AT550" s="71">
        <v>0</v>
      </c>
      <c r="AU550" s="71">
        <v>0</v>
      </c>
      <c r="AV550" s="71">
        <v>0</v>
      </c>
      <c r="AW550" s="71">
        <v>0</v>
      </c>
      <c r="AX550" s="71"/>
      <c r="AY550" s="72"/>
      <c r="AZ550" s="71">
        <v>1883.7080000000001</v>
      </c>
      <c r="BA550" s="71">
        <v>28533.800000000021</v>
      </c>
      <c r="BB550" s="71">
        <v>0</v>
      </c>
      <c r="BC550" s="71">
        <v>0</v>
      </c>
      <c r="BD550" s="71">
        <v>0</v>
      </c>
      <c r="BE550" s="71">
        <v>0</v>
      </c>
      <c r="BF550" s="71"/>
      <c r="BG550" s="72"/>
      <c r="BH550" s="71">
        <v>0</v>
      </c>
      <c r="BI550" s="71">
        <v>0</v>
      </c>
      <c r="BJ550" s="71">
        <v>31.591000000000001</v>
      </c>
      <c r="BK550" s="71">
        <v>0</v>
      </c>
      <c r="BL550" s="71">
        <v>1.9079999999999999</v>
      </c>
      <c r="BM550" s="71">
        <v>0</v>
      </c>
      <c r="BN550" s="72"/>
      <c r="BO550" s="71">
        <v>0</v>
      </c>
      <c r="BP550" s="71">
        <v>0</v>
      </c>
      <c r="BQ550" s="71">
        <v>4</v>
      </c>
      <c r="BR550" s="71">
        <v>0</v>
      </c>
      <c r="BS550" s="71">
        <v>1</v>
      </c>
      <c r="BT550" s="71">
        <v>0</v>
      </c>
      <c r="BU550"/>
      <c r="BV550" s="70">
        <v>33.499000000000002</v>
      </c>
      <c r="BW550" s="70">
        <v>0</v>
      </c>
      <c r="BX550" s="70">
        <v>0</v>
      </c>
      <c r="BY550" s="70">
        <v>0</v>
      </c>
      <c r="BZ550" s="70">
        <v>0</v>
      </c>
      <c r="CA550" s="70">
        <v>0</v>
      </c>
      <c r="CB550" s="70">
        <v>0</v>
      </c>
      <c r="CC550" s="70">
        <v>0</v>
      </c>
      <c r="CD550" s="70">
        <v>0</v>
      </c>
    </row>
    <row r="551" spans="1:82">
      <c r="A551" s="70" t="s">
        <v>2374</v>
      </c>
      <c r="B551" s="70">
        <v>255</v>
      </c>
      <c r="C551" s="70">
        <v>18</v>
      </c>
      <c r="D551" s="70">
        <v>15</v>
      </c>
      <c r="E551" s="70">
        <v>2021</v>
      </c>
      <c r="F551" s="70" t="s">
        <v>160</v>
      </c>
      <c r="G551" s="70" t="s">
        <v>2356</v>
      </c>
      <c r="H551" s="70" t="s">
        <v>2357</v>
      </c>
      <c r="I551" s="148"/>
      <c r="J551" s="71">
        <v>89.29376504962228</v>
      </c>
      <c r="K551" s="71">
        <v>0.78851719365272521</v>
      </c>
      <c r="L551" s="71">
        <v>1.1091207412368043</v>
      </c>
      <c r="M551" s="71">
        <v>5.5279398614429045</v>
      </c>
      <c r="N551" s="71">
        <v>7.466576591312017</v>
      </c>
      <c r="O551" s="71">
        <v>8.5272171763117424</v>
      </c>
      <c r="P551" s="71">
        <v>12.866462817607783</v>
      </c>
      <c r="Q551" s="71">
        <v>0.53721977516380903</v>
      </c>
      <c r="R551" s="71">
        <v>0</v>
      </c>
      <c r="S551" s="71">
        <v>1.4331840403633931</v>
      </c>
      <c r="T551" s="72"/>
      <c r="U551" s="71">
        <v>13744734</v>
      </c>
      <c r="V551" s="71">
        <v>395</v>
      </c>
      <c r="W551" s="71">
        <v>40</v>
      </c>
      <c r="X551" s="71">
        <v>1853</v>
      </c>
      <c r="Y551" s="71">
        <v>4081</v>
      </c>
      <c r="Z551" s="71">
        <v>6274</v>
      </c>
      <c r="AA551" s="71">
        <v>2769</v>
      </c>
      <c r="AB551" s="71">
        <v>9201</v>
      </c>
      <c r="AC551" s="71">
        <v>0</v>
      </c>
      <c r="AD551" s="71">
        <v>1.4331840403633931</v>
      </c>
      <c r="AE551" s="72"/>
      <c r="AF551" s="71">
        <v>138204466.4382897</v>
      </c>
      <c r="AG551" s="71">
        <v>606314.70920923783</v>
      </c>
      <c r="AH551" s="71">
        <v>352258.69772560312</v>
      </c>
      <c r="AI551" s="71">
        <v>10538655.964211445</v>
      </c>
      <c r="AJ551" s="71">
        <v>18907719.390572049</v>
      </c>
      <c r="AK551" s="71">
        <v>0</v>
      </c>
      <c r="AL551" s="71">
        <v>0</v>
      </c>
      <c r="AM551" s="71">
        <v>1207759.0317195947</v>
      </c>
      <c r="AN551" s="71">
        <v>0</v>
      </c>
      <c r="AO551" s="71">
        <v>0</v>
      </c>
      <c r="AP551" s="71">
        <v>169817174.2317276</v>
      </c>
      <c r="AQ551" s="72"/>
      <c r="AR551" s="71">
        <v>388</v>
      </c>
      <c r="AS551" s="71">
        <v>275</v>
      </c>
      <c r="AT551" s="71">
        <v>0</v>
      </c>
      <c r="AU551" s="71">
        <v>0</v>
      </c>
      <c r="AV551" s="71">
        <v>0</v>
      </c>
      <c r="AW551" s="71">
        <v>0</v>
      </c>
      <c r="AX551" s="71"/>
      <c r="AY551" s="72"/>
      <c r="AZ551" s="71">
        <v>2053.6979999999999</v>
      </c>
      <c r="BA551" s="71">
        <v>29776.70000000003</v>
      </c>
      <c r="BB551" s="71">
        <v>0</v>
      </c>
      <c r="BC551" s="71">
        <v>0</v>
      </c>
      <c r="BD551" s="71">
        <v>0</v>
      </c>
      <c r="BE551" s="71">
        <v>0</v>
      </c>
      <c r="BF551" s="71"/>
      <c r="BG551" s="72"/>
      <c r="BH551" s="71">
        <v>0</v>
      </c>
      <c r="BI551" s="71">
        <v>0</v>
      </c>
      <c r="BJ551" s="71">
        <v>30.564</v>
      </c>
      <c r="BK551" s="71">
        <v>0</v>
      </c>
      <c r="BL551" s="71">
        <v>2.0699999999999998</v>
      </c>
      <c r="BM551" s="71">
        <v>0</v>
      </c>
      <c r="BN551" s="72"/>
      <c r="BO551" s="71">
        <v>0</v>
      </c>
      <c r="BP551" s="71">
        <v>0</v>
      </c>
      <c r="BQ551" s="71">
        <v>4</v>
      </c>
      <c r="BR551" s="71">
        <v>0</v>
      </c>
      <c r="BS551" s="71">
        <v>1</v>
      </c>
      <c r="BT551" s="71">
        <v>0</v>
      </c>
      <c r="BU551"/>
      <c r="BV551" s="70">
        <v>32.634</v>
      </c>
      <c r="BW551" s="70">
        <v>0</v>
      </c>
      <c r="BX551" s="70">
        <v>0</v>
      </c>
      <c r="BY551" s="70">
        <v>0</v>
      </c>
      <c r="BZ551" s="70">
        <v>0</v>
      </c>
      <c r="CA551" s="70">
        <v>0</v>
      </c>
      <c r="CB551" s="70">
        <v>0</v>
      </c>
      <c r="CC551" s="70">
        <v>0</v>
      </c>
      <c r="CD551" s="70">
        <v>0</v>
      </c>
    </row>
    <row r="552" spans="1:82">
      <c r="A552" s="70" t="s">
        <v>2375</v>
      </c>
      <c r="B552" s="70">
        <v>255</v>
      </c>
      <c r="C552" s="70">
        <v>19</v>
      </c>
      <c r="D552" s="70">
        <v>15</v>
      </c>
      <c r="E552" s="70">
        <v>2022</v>
      </c>
      <c r="F552" s="70" t="s">
        <v>161</v>
      </c>
      <c r="G552" s="70" t="s">
        <v>2356</v>
      </c>
      <c r="H552" s="70" t="s">
        <v>2357</v>
      </c>
      <c r="I552" s="148"/>
      <c r="J552" s="71">
        <v>98.760097471699638</v>
      </c>
      <c r="K552" s="71">
        <v>0.80655186628117248</v>
      </c>
      <c r="L552" s="71">
        <v>0.99155934223649411</v>
      </c>
      <c r="M552" s="71">
        <v>5.9907568073554573</v>
      </c>
      <c r="N552" s="71">
        <v>10.138231682088986</v>
      </c>
      <c r="O552" s="71">
        <v>8.8677110688445104</v>
      </c>
      <c r="P552" s="71">
        <v>12.677843047721884</v>
      </c>
      <c r="Q552" s="71">
        <v>0.52988745240626545</v>
      </c>
      <c r="R552" s="71">
        <v>0</v>
      </c>
      <c r="S552" s="71">
        <v>1.26928642025787</v>
      </c>
      <c r="T552" s="72"/>
      <c r="U552" s="71">
        <v>14840664</v>
      </c>
      <c r="V552" s="71">
        <v>395</v>
      </c>
      <c r="W552" s="71">
        <v>40</v>
      </c>
      <c r="X552" s="71">
        <v>1853</v>
      </c>
      <c r="Y552" s="71">
        <v>4067</v>
      </c>
      <c r="Z552" s="71">
        <v>6199</v>
      </c>
      <c r="AA552" s="71">
        <v>2770</v>
      </c>
      <c r="AB552" s="71">
        <v>9001</v>
      </c>
      <c r="AC552" s="71">
        <v>0</v>
      </c>
      <c r="AD552" s="71">
        <v>1.26928642025787</v>
      </c>
      <c r="AE552" s="72"/>
      <c r="AF552" s="71">
        <v>126208839.27873245</v>
      </c>
      <c r="AG552" s="71">
        <v>618059.88896176766</v>
      </c>
      <c r="AH552" s="71">
        <v>352962.52732110425</v>
      </c>
      <c r="AI552" s="71">
        <v>9888529.1047417317</v>
      </c>
      <c r="AJ552" s="71">
        <v>19903457.144702006</v>
      </c>
      <c r="AK552" s="71">
        <v>0</v>
      </c>
      <c r="AL552" s="71">
        <v>0</v>
      </c>
      <c r="AM552" s="71">
        <v>1162274.7769584472</v>
      </c>
      <c r="AN552" s="71">
        <v>0</v>
      </c>
      <c r="AO552" s="71">
        <v>0</v>
      </c>
      <c r="AP552" s="71">
        <v>158134122.72141752</v>
      </c>
      <c r="AQ552" s="72"/>
      <c r="AR552" s="71">
        <v>414</v>
      </c>
      <c r="AS552" s="71">
        <v>277</v>
      </c>
      <c r="AT552" s="71">
        <v>0</v>
      </c>
      <c r="AU552" s="71">
        <v>0</v>
      </c>
      <c r="AV552" s="71">
        <v>0</v>
      </c>
      <c r="AW552" s="71">
        <v>0</v>
      </c>
      <c r="AX552" s="71"/>
      <c r="AY552" s="72"/>
      <c r="AZ552" s="71">
        <v>2203.018</v>
      </c>
      <c r="BA552" s="71">
        <v>29837.200000000026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2376</v>
      </c>
      <c r="B553" s="70">
        <v>255</v>
      </c>
      <c r="C553" s="70">
        <v>20</v>
      </c>
      <c r="D553" s="70">
        <v>15</v>
      </c>
      <c r="E553" s="70">
        <v>2023</v>
      </c>
      <c r="F553" s="70" t="s">
        <v>1539</v>
      </c>
      <c r="G553" s="70" t="s">
        <v>2356</v>
      </c>
      <c r="H553" s="70" t="s">
        <v>2357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427</v>
      </c>
      <c r="AS553" s="71">
        <v>278</v>
      </c>
      <c r="AT553" s="71">
        <v>0</v>
      </c>
      <c r="AU553" s="71">
        <v>0</v>
      </c>
      <c r="AV553" s="71">
        <v>0</v>
      </c>
      <c r="AW553" s="71">
        <v>0</v>
      </c>
      <c r="AX553" s="71"/>
      <c r="AY553" s="72"/>
      <c r="AZ553" s="71">
        <v>2290.1180000000004</v>
      </c>
      <c r="BA553" s="71">
        <v>63837.200000000063</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2377</v>
      </c>
      <c r="B554" s="70">
        <v>255</v>
      </c>
      <c r="C554" s="70">
        <v>21</v>
      </c>
      <c r="D554" s="70">
        <v>15</v>
      </c>
      <c r="E554" s="70">
        <v>2024</v>
      </c>
      <c r="F554" s="70" t="s">
        <v>1554</v>
      </c>
      <c r="G554" s="70" t="s">
        <v>2356</v>
      </c>
      <c r="H554" s="70" t="s">
        <v>2357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2378</v>
      </c>
      <c r="B555" s="70">
        <v>392</v>
      </c>
      <c r="C555" s="70">
        <v>1</v>
      </c>
      <c r="D555" s="70">
        <v>24</v>
      </c>
      <c r="E555" s="70">
        <v>1990</v>
      </c>
      <c r="F555" s="70" t="s">
        <v>787</v>
      </c>
      <c r="G555" s="70" t="s">
        <v>2379</v>
      </c>
      <c r="H555" s="70" t="s">
        <v>1705</v>
      </c>
      <c r="I555" s="148"/>
      <c r="J555" s="71">
        <v>7.554299781909612</v>
      </c>
      <c r="K555" s="71">
        <v>2.325085608096543</v>
      </c>
      <c r="L555" s="71">
        <v>9.2139817519514864</v>
      </c>
      <c r="M555" s="71">
        <v>13.5489083219516</v>
      </c>
      <c r="N555" s="71">
        <v>16.410637855430391</v>
      </c>
      <c r="O555" s="71">
        <v>9.7298473660975322</v>
      </c>
      <c r="P555" s="71">
        <v>14.797511717653711</v>
      </c>
      <c r="Q555" s="71">
        <v>0.81433264781873105</v>
      </c>
      <c r="R555" s="71">
        <v>0</v>
      </c>
      <c r="S555" s="71">
        <v>0.82097625279722186</v>
      </c>
      <c r="T555" s="72"/>
      <c r="U555" s="71">
        <v>455228</v>
      </c>
      <c r="V555" s="71">
        <v>834</v>
      </c>
      <c r="W555" s="71">
        <v>88</v>
      </c>
      <c r="X555" s="71">
        <v>4459</v>
      </c>
      <c r="Y555" s="71">
        <v>4019</v>
      </c>
      <c r="Z555" s="71">
        <v>4002</v>
      </c>
      <c r="AA555" s="71">
        <v>3593</v>
      </c>
      <c r="AB555" s="71">
        <v>13222</v>
      </c>
      <c r="AC555" s="71">
        <v>0</v>
      </c>
      <c r="AD555" s="71">
        <v>0.82097625279722186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2380</v>
      </c>
      <c r="B556" s="70">
        <v>393</v>
      </c>
      <c r="C556" s="70">
        <v>2</v>
      </c>
      <c r="D556" s="70">
        <v>24</v>
      </c>
      <c r="E556" s="70">
        <v>2005</v>
      </c>
      <c r="F556" s="70" t="s">
        <v>789</v>
      </c>
      <c r="G556" s="70" t="s">
        <v>2379</v>
      </c>
      <c r="H556" s="70" t="s">
        <v>1705</v>
      </c>
      <c r="I556" s="148"/>
      <c r="J556" s="71">
        <v>5.3013287673203822</v>
      </c>
      <c r="K556" s="71">
        <v>1.9514706701924569</v>
      </c>
      <c r="L556" s="71">
        <v>4.076451930336483</v>
      </c>
      <c r="M556" s="71">
        <v>17.305344796061771</v>
      </c>
      <c r="N556" s="71">
        <v>17.675833576491851</v>
      </c>
      <c r="O556" s="71">
        <v>13.08496675456392</v>
      </c>
      <c r="P556" s="71">
        <v>14.03499985092351</v>
      </c>
      <c r="Q556" s="71">
        <v>0.66396435191917402</v>
      </c>
      <c r="R556" s="71">
        <v>0</v>
      </c>
      <c r="S556" s="71">
        <v>2.2432011441686028</v>
      </c>
      <c r="T556" s="72"/>
      <c r="U556" s="71">
        <v>382696</v>
      </c>
      <c r="V556" s="71">
        <v>831</v>
      </c>
      <c r="W556" s="71">
        <v>24</v>
      </c>
      <c r="X556" s="71">
        <v>3259</v>
      </c>
      <c r="Y556" s="71">
        <v>3723</v>
      </c>
      <c r="Z556" s="71">
        <v>6228</v>
      </c>
      <c r="AA556" s="71">
        <v>2791</v>
      </c>
      <c r="AB556" s="71">
        <v>11270</v>
      </c>
      <c r="AC556" s="71">
        <v>0</v>
      </c>
      <c r="AD556" s="71">
        <v>2.2432011441686028</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2381</v>
      </c>
      <c r="B557" s="70">
        <v>394</v>
      </c>
      <c r="C557" s="70">
        <v>3</v>
      </c>
      <c r="D557" s="70">
        <v>24</v>
      </c>
      <c r="E557" s="70">
        <v>2006</v>
      </c>
      <c r="F557" s="70" t="s">
        <v>790</v>
      </c>
      <c r="G557" s="70" t="s">
        <v>2379</v>
      </c>
      <c r="H557" s="70" t="s">
        <v>1705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2382</v>
      </c>
      <c r="B558" s="70">
        <v>395</v>
      </c>
      <c r="C558" s="70">
        <v>4</v>
      </c>
      <c r="D558" s="70">
        <v>24</v>
      </c>
      <c r="E558" s="70">
        <v>2007</v>
      </c>
      <c r="F558" s="70" t="s">
        <v>791</v>
      </c>
      <c r="G558" s="1064" t="s">
        <v>2379</v>
      </c>
      <c r="H558" s="70" t="s">
        <v>1705</v>
      </c>
      <c r="I558" s="148"/>
      <c r="J558" s="71">
        <v>6.1697598227976451</v>
      </c>
      <c r="K558" s="71">
        <v>3.124421262975178</v>
      </c>
      <c r="L558" s="71">
        <v>5.0755981632025806</v>
      </c>
      <c r="M558" s="71">
        <v>24.03768365038389</v>
      </c>
      <c r="N558" s="71">
        <v>26.054129587820061</v>
      </c>
      <c r="O558" s="71">
        <v>12.57297824843006</v>
      </c>
      <c r="P558" s="71">
        <v>13.80287331227818</v>
      </c>
      <c r="Q558" s="71">
        <v>0.68728785965843897</v>
      </c>
      <c r="R558" s="71">
        <v>0</v>
      </c>
      <c r="S558" s="71">
        <v>2.1840260401977338</v>
      </c>
      <c r="T558" s="72"/>
      <c r="U558" s="71">
        <v>386439</v>
      </c>
      <c r="V558" s="71">
        <v>1069</v>
      </c>
      <c r="W558" s="71">
        <v>71</v>
      </c>
      <c r="X558" s="71">
        <v>3955</v>
      </c>
      <c r="Y558" s="71">
        <v>3747</v>
      </c>
      <c r="Z558" s="71">
        <v>6221</v>
      </c>
      <c r="AA558" s="71">
        <v>2703</v>
      </c>
      <c r="AB558" s="71">
        <v>11049</v>
      </c>
      <c r="AC558" s="71">
        <v>0</v>
      </c>
      <c r="AD558" s="71">
        <v>2.1840260401977338</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2383</v>
      </c>
      <c r="B559" s="70">
        <v>396</v>
      </c>
      <c r="C559" s="70">
        <v>5</v>
      </c>
      <c r="D559" s="70">
        <v>24</v>
      </c>
      <c r="E559" s="70">
        <v>2008</v>
      </c>
      <c r="F559" s="70" t="s">
        <v>792</v>
      </c>
      <c r="G559" s="1064" t="s">
        <v>2379</v>
      </c>
      <c r="H559" s="70" t="s">
        <v>1705</v>
      </c>
      <c r="I559" s="148"/>
      <c r="J559" s="71">
        <v>5.3954575469790171</v>
      </c>
      <c r="K559" s="71">
        <v>2.1689699546860139</v>
      </c>
      <c r="L559" s="71">
        <v>4.3494500340653426</v>
      </c>
      <c r="M559" s="71">
        <v>24.538419178440641</v>
      </c>
      <c r="N559" s="71">
        <v>23.65871203811389</v>
      </c>
      <c r="O559" s="71">
        <v>12.18960757719298</v>
      </c>
      <c r="P559" s="71">
        <v>13.521907441624389</v>
      </c>
      <c r="Q559" s="71">
        <v>0.668149549472701</v>
      </c>
      <c r="R559" s="71">
        <v>0</v>
      </c>
      <c r="S559" s="71">
        <v>1.931041259701739</v>
      </c>
      <c r="T559" s="72"/>
      <c r="U559" s="71">
        <v>445436</v>
      </c>
      <c r="V559" s="71">
        <v>1069</v>
      </c>
      <c r="W559" s="71">
        <v>71</v>
      </c>
      <c r="X559" s="71">
        <v>3955</v>
      </c>
      <c r="Y559" s="71">
        <v>3742</v>
      </c>
      <c r="Z559" s="71">
        <v>6243</v>
      </c>
      <c r="AA559" s="71">
        <v>2651</v>
      </c>
      <c r="AB559" s="71">
        <v>10918</v>
      </c>
      <c r="AC559" s="71">
        <v>0</v>
      </c>
      <c r="AD559" s="71">
        <v>1.931041259701739</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2384</v>
      </c>
      <c r="B560" s="70">
        <v>397</v>
      </c>
      <c r="C560" s="70">
        <v>6</v>
      </c>
      <c r="D560" s="70">
        <v>24</v>
      </c>
      <c r="E560" s="70">
        <v>2009</v>
      </c>
      <c r="F560" s="70" t="s">
        <v>176</v>
      </c>
      <c r="G560" s="70" t="s">
        <v>2379</v>
      </c>
      <c r="H560" s="70" t="s">
        <v>1705</v>
      </c>
      <c r="I560" s="148"/>
      <c r="J560" s="71">
        <v>4.7652493210863778</v>
      </c>
      <c r="K560" s="71">
        <v>1.882632191717742</v>
      </c>
      <c r="L560" s="71">
        <v>3.184444183202225</v>
      </c>
      <c r="M560" s="71">
        <v>22.216819677030632</v>
      </c>
      <c r="N560" s="71">
        <v>17.222708916534661</v>
      </c>
      <c r="O560" s="71">
        <v>12.446480724155339</v>
      </c>
      <c r="P560" s="71">
        <v>12.917987883785329</v>
      </c>
      <c r="Q560" s="71">
        <v>0.62920338874272397</v>
      </c>
      <c r="R560" s="71">
        <v>0</v>
      </c>
      <c r="S560" s="71">
        <v>2.1891916207506679</v>
      </c>
      <c r="T560" s="72"/>
      <c r="U560" s="71">
        <v>359184</v>
      </c>
      <c r="V560" s="71">
        <v>1062</v>
      </c>
      <c r="W560" s="71">
        <v>70</v>
      </c>
      <c r="X560" s="71">
        <v>4054</v>
      </c>
      <c r="Y560" s="71">
        <v>3731</v>
      </c>
      <c r="Z560" s="71">
        <v>6292</v>
      </c>
      <c r="AA560" s="71">
        <v>2600</v>
      </c>
      <c r="AB560" s="71">
        <v>10793</v>
      </c>
      <c r="AC560" s="71">
        <v>0</v>
      </c>
      <c r="AD560" s="71">
        <v>2.1891916207506679</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3.4220000000000002</v>
      </c>
      <c r="BI560" s="71">
        <v>0</v>
      </c>
      <c r="BJ560" s="71">
        <v>0</v>
      </c>
      <c r="BK560" s="71">
        <v>0</v>
      </c>
      <c r="BL560" s="71">
        <v>0</v>
      </c>
      <c r="BM560" s="71">
        <v>0</v>
      </c>
      <c r="BN560" s="72"/>
      <c r="BO560" s="71">
        <v>1</v>
      </c>
      <c r="BP560" s="71">
        <v>0</v>
      </c>
      <c r="BQ560" s="71">
        <v>0</v>
      </c>
      <c r="BR560" s="71">
        <v>0</v>
      </c>
      <c r="BS560" s="71">
        <v>0</v>
      </c>
      <c r="BT560" s="71">
        <v>0</v>
      </c>
      <c r="BU560"/>
      <c r="BV560" s="70">
        <v>3.4220000000000002</v>
      </c>
      <c r="BW560" s="70">
        <v>0</v>
      </c>
      <c r="BX560" s="70">
        <v>0</v>
      </c>
      <c r="BY560" s="70">
        <v>0</v>
      </c>
      <c r="BZ560" s="70">
        <v>0</v>
      </c>
      <c r="CA560" s="70">
        <v>0</v>
      </c>
      <c r="CB560" s="70">
        <v>0</v>
      </c>
      <c r="CC560" s="70">
        <v>0</v>
      </c>
      <c r="CD560" s="70">
        <v>0</v>
      </c>
    </row>
    <row r="561" spans="1:82">
      <c r="A561" s="70" t="s">
        <v>2385</v>
      </c>
      <c r="B561" s="70">
        <v>398</v>
      </c>
      <c r="C561" s="70">
        <v>7</v>
      </c>
      <c r="D561" s="70">
        <v>24</v>
      </c>
      <c r="E561" s="70">
        <v>2010</v>
      </c>
      <c r="F561" s="70" t="s">
        <v>177</v>
      </c>
      <c r="G561" s="70" t="s">
        <v>2379</v>
      </c>
      <c r="H561" s="70" t="s">
        <v>1705</v>
      </c>
      <c r="I561" s="148"/>
      <c r="J561" s="71">
        <v>4.4865483515915354</v>
      </c>
      <c r="K561" s="71">
        <v>2.122636716468532</v>
      </c>
      <c r="L561" s="71">
        <v>2.9940867818990249</v>
      </c>
      <c r="M561" s="71">
        <v>25.907790235686161</v>
      </c>
      <c r="N561" s="71">
        <v>19.482931045330851</v>
      </c>
      <c r="O561" s="71">
        <v>12.418446847986081</v>
      </c>
      <c r="P561" s="71">
        <v>13.019553613711199</v>
      </c>
      <c r="Q561" s="71">
        <v>0.64769163417625897</v>
      </c>
      <c r="R561" s="71">
        <v>0</v>
      </c>
      <c r="S561" s="71">
        <v>1.8786714104455911</v>
      </c>
      <c r="T561" s="72"/>
      <c r="U561" s="71">
        <v>340704</v>
      </c>
      <c r="V561" s="71">
        <v>1062</v>
      </c>
      <c r="W561" s="71">
        <v>70</v>
      </c>
      <c r="X561" s="71">
        <v>4054</v>
      </c>
      <c r="Y561" s="71">
        <v>3721</v>
      </c>
      <c r="Z561" s="71">
        <v>6307</v>
      </c>
      <c r="AA561" s="71">
        <v>2555</v>
      </c>
      <c r="AB561" s="71">
        <v>10646</v>
      </c>
      <c r="AC561" s="71">
        <v>0</v>
      </c>
      <c r="AD561" s="71">
        <v>1.8786714104455911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2.64</v>
      </c>
      <c r="BI561" s="71">
        <v>0</v>
      </c>
      <c r="BJ561" s="71">
        <v>0</v>
      </c>
      <c r="BK561" s="71">
        <v>0</v>
      </c>
      <c r="BL561" s="71">
        <v>0</v>
      </c>
      <c r="BM561" s="71">
        <v>0</v>
      </c>
      <c r="BN561" s="72"/>
      <c r="BO561" s="71">
        <v>1</v>
      </c>
      <c r="BP561" s="71">
        <v>0</v>
      </c>
      <c r="BQ561" s="71">
        <v>0</v>
      </c>
      <c r="BR561" s="71">
        <v>0</v>
      </c>
      <c r="BS561" s="71">
        <v>0</v>
      </c>
      <c r="BT561" s="71">
        <v>0</v>
      </c>
      <c r="BU561"/>
      <c r="BV561" s="70">
        <v>2.64</v>
      </c>
      <c r="BW561" s="70">
        <v>0</v>
      </c>
      <c r="BX561" s="70">
        <v>0</v>
      </c>
      <c r="BY561" s="70">
        <v>0</v>
      </c>
      <c r="BZ561" s="70">
        <v>0</v>
      </c>
      <c r="CA561" s="70">
        <v>0</v>
      </c>
      <c r="CB561" s="70">
        <v>0</v>
      </c>
      <c r="CC561" s="70">
        <v>0</v>
      </c>
      <c r="CD561" s="70">
        <v>0</v>
      </c>
    </row>
    <row r="562" spans="1:82">
      <c r="A562" s="70" t="s">
        <v>2386</v>
      </c>
      <c r="B562" s="70">
        <v>399</v>
      </c>
      <c r="C562" s="70">
        <v>8</v>
      </c>
      <c r="D562" s="70">
        <v>24</v>
      </c>
      <c r="E562" s="70">
        <v>2011</v>
      </c>
      <c r="F562" s="70" t="s">
        <v>178</v>
      </c>
      <c r="G562" s="70" t="s">
        <v>2379</v>
      </c>
      <c r="H562" s="70" t="s">
        <v>1705</v>
      </c>
      <c r="I562" s="148"/>
      <c r="J562" s="71">
        <v>3.5624536052572719</v>
      </c>
      <c r="K562" s="71">
        <v>2.872926663222676</v>
      </c>
      <c r="L562" s="71">
        <v>3.206519338343623</v>
      </c>
      <c r="M562" s="71">
        <v>30.868120852210751</v>
      </c>
      <c r="N562" s="71">
        <v>25.965251817289111</v>
      </c>
      <c r="O562" s="71">
        <v>12.165955450142729</v>
      </c>
      <c r="P562" s="71">
        <v>12.578979570487085</v>
      </c>
      <c r="Q562" s="71">
        <v>0.73692911598007904</v>
      </c>
      <c r="R562" s="71">
        <v>0</v>
      </c>
      <c r="S562" s="71">
        <v>1.8425766249948741</v>
      </c>
      <c r="T562" s="72"/>
      <c r="U562" s="71">
        <v>232447</v>
      </c>
      <c r="V562" s="71">
        <v>1062</v>
      </c>
      <c r="W562" s="71">
        <v>70</v>
      </c>
      <c r="X562" s="71">
        <v>4054</v>
      </c>
      <c r="Y562" s="71">
        <v>3701</v>
      </c>
      <c r="Z562" s="71">
        <v>6313</v>
      </c>
      <c r="AA562" s="71">
        <v>2542</v>
      </c>
      <c r="AB562" s="71">
        <v>10501</v>
      </c>
      <c r="AC562" s="71">
        <v>0</v>
      </c>
      <c r="AD562" s="71">
        <v>1.8425766249948741</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2387</v>
      </c>
      <c r="B563" s="70">
        <v>400</v>
      </c>
      <c r="C563" s="70">
        <v>9</v>
      </c>
      <c r="D563" s="70">
        <v>24</v>
      </c>
      <c r="E563" s="70">
        <v>2012</v>
      </c>
      <c r="F563" s="70" t="s">
        <v>179</v>
      </c>
      <c r="G563" s="70" t="s">
        <v>2379</v>
      </c>
      <c r="H563" s="70" t="s">
        <v>1705</v>
      </c>
      <c r="I563" s="148"/>
      <c r="J563" s="71">
        <v>5.0538613751543844</v>
      </c>
      <c r="K563" s="71">
        <v>2.6094225786841609</v>
      </c>
      <c r="L563" s="71">
        <v>3.1125457965815402</v>
      </c>
      <c r="M563" s="71">
        <v>29.920495187919801</v>
      </c>
      <c r="N563" s="71">
        <v>28.001411678302301</v>
      </c>
      <c r="O563" s="71">
        <v>12.202145100053105</v>
      </c>
      <c r="P563" s="71">
        <v>12.406693740292477</v>
      </c>
      <c r="Q563" s="71">
        <v>0.791814106143503</v>
      </c>
      <c r="R563" s="71">
        <v>0</v>
      </c>
      <c r="S563" s="71">
        <v>1.93495558103232</v>
      </c>
      <c r="T563" s="72"/>
      <c r="U563" s="71">
        <v>339875</v>
      </c>
      <c r="V563" s="71">
        <v>1062</v>
      </c>
      <c r="W563" s="71">
        <v>70</v>
      </c>
      <c r="X563" s="71">
        <v>4054</v>
      </c>
      <c r="Y563" s="71">
        <v>3733</v>
      </c>
      <c r="Z563" s="71">
        <v>6382</v>
      </c>
      <c r="AA563" s="71">
        <v>2493</v>
      </c>
      <c r="AB563" s="71">
        <v>10385</v>
      </c>
      <c r="AC563" s="71">
        <v>0</v>
      </c>
      <c r="AD563" s="71">
        <v>1.93495558103232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8.34</v>
      </c>
      <c r="BL563" s="71">
        <v>0</v>
      </c>
      <c r="BM563" s="71">
        <v>0</v>
      </c>
      <c r="BN563" s="72"/>
      <c r="BO563" s="71">
        <v>0</v>
      </c>
      <c r="BP563" s="71">
        <v>0</v>
      </c>
      <c r="BQ563" s="71">
        <v>0</v>
      </c>
      <c r="BR563" s="71">
        <v>1</v>
      </c>
      <c r="BS563" s="71">
        <v>0</v>
      </c>
      <c r="BT563" s="71">
        <v>0</v>
      </c>
      <c r="BU563"/>
      <c r="BV563" s="70">
        <v>8.34</v>
      </c>
      <c r="BW563" s="70">
        <v>0</v>
      </c>
      <c r="BX563" s="70">
        <v>0</v>
      </c>
      <c r="BY563" s="70">
        <v>0</v>
      </c>
      <c r="BZ563" s="70">
        <v>0</v>
      </c>
      <c r="CA563" s="70">
        <v>0</v>
      </c>
      <c r="CB563" s="70">
        <v>0</v>
      </c>
      <c r="CC563" s="70">
        <v>0</v>
      </c>
      <c r="CD563" s="70">
        <v>0</v>
      </c>
    </row>
    <row r="564" spans="1:82">
      <c r="A564" s="70" t="s">
        <v>2388</v>
      </c>
      <c r="B564" s="70">
        <v>401</v>
      </c>
      <c r="C564" s="70">
        <v>10</v>
      </c>
      <c r="D564" s="70">
        <v>24</v>
      </c>
      <c r="E564" s="70">
        <v>2013</v>
      </c>
      <c r="F564" s="70" t="s">
        <v>180</v>
      </c>
      <c r="G564" s="70" t="s">
        <v>2379</v>
      </c>
      <c r="H564" s="70" t="s">
        <v>1705</v>
      </c>
      <c r="I564" s="148"/>
      <c r="J564" s="71">
        <v>5.1872662812462638</v>
      </c>
      <c r="K564" s="71">
        <v>2.1878442704122971</v>
      </c>
      <c r="L564" s="71">
        <v>3.2835728649334288</v>
      </c>
      <c r="M564" s="71">
        <v>30.747792789839501</v>
      </c>
      <c r="N564" s="71">
        <v>26.654859247738489</v>
      </c>
      <c r="O564" s="71">
        <v>11.711740821079486</v>
      </c>
      <c r="P564" s="71">
        <v>12.263618423323397</v>
      </c>
      <c r="Q564" s="71">
        <v>0.79412533973028299</v>
      </c>
      <c r="R564" s="71">
        <v>0</v>
      </c>
      <c r="S564" s="71">
        <v>1.7326440992289811</v>
      </c>
      <c r="T564" s="72"/>
      <c r="U564" s="71">
        <v>332081</v>
      </c>
      <c r="V564" s="71">
        <v>1062</v>
      </c>
      <c r="W564" s="71">
        <v>70</v>
      </c>
      <c r="X564" s="71">
        <v>4054</v>
      </c>
      <c r="Y564" s="71">
        <v>3726</v>
      </c>
      <c r="Z564" s="71">
        <v>6399</v>
      </c>
      <c r="AA564" s="71">
        <v>2455</v>
      </c>
      <c r="AB564" s="71">
        <v>10266</v>
      </c>
      <c r="AC564" s="71">
        <v>0</v>
      </c>
      <c r="AD564" s="71">
        <v>1.7326440992289811</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49.5</v>
      </c>
      <c r="BL564" s="71">
        <v>0</v>
      </c>
      <c r="BM564" s="71">
        <v>0</v>
      </c>
      <c r="BN564" s="72"/>
      <c r="BO564" s="71">
        <v>0</v>
      </c>
      <c r="BP564" s="71">
        <v>0</v>
      </c>
      <c r="BQ564" s="71">
        <v>0</v>
      </c>
      <c r="BR564" s="71">
        <v>1</v>
      </c>
      <c r="BS564" s="71">
        <v>0</v>
      </c>
      <c r="BT564" s="71">
        <v>0</v>
      </c>
      <c r="BU564"/>
      <c r="BV564" s="70">
        <v>49.5</v>
      </c>
      <c r="BW564" s="70">
        <v>0</v>
      </c>
      <c r="BX564" s="70">
        <v>0</v>
      </c>
      <c r="BY564" s="70">
        <v>0</v>
      </c>
      <c r="BZ564" s="70">
        <v>0</v>
      </c>
      <c r="CA564" s="70">
        <v>0</v>
      </c>
      <c r="CB564" s="70">
        <v>0</v>
      </c>
      <c r="CC564" s="70">
        <v>0</v>
      </c>
      <c r="CD564" s="70">
        <v>0</v>
      </c>
    </row>
    <row r="565" spans="1:82">
      <c r="A565" s="70" t="s">
        <v>2389</v>
      </c>
      <c r="B565" s="70">
        <v>402</v>
      </c>
      <c r="C565" s="70">
        <v>11</v>
      </c>
      <c r="D565" s="70">
        <v>24</v>
      </c>
      <c r="E565" s="70">
        <v>2014</v>
      </c>
      <c r="F565" s="70" t="s">
        <v>181</v>
      </c>
      <c r="G565" s="70" t="s">
        <v>2379</v>
      </c>
      <c r="H565" s="70" t="s">
        <v>1705</v>
      </c>
      <c r="I565" s="148"/>
      <c r="J565" s="71">
        <v>4.7980993241905994</v>
      </c>
      <c r="K565" s="71">
        <v>2.5539251995158652</v>
      </c>
      <c r="L565" s="71">
        <v>1.490932297544306</v>
      </c>
      <c r="M565" s="71">
        <v>29.11465015175413</v>
      </c>
      <c r="N565" s="71">
        <v>26.95489231251609</v>
      </c>
      <c r="O565" s="71">
        <v>11.090368958253448</v>
      </c>
      <c r="P565" s="71">
        <v>12.151616321825822</v>
      </c>
      <c r="Q565" s="71">
        <v>0.74900213286480499</v>
      </c>
      <c r="R565" s="71">
        <v>0</v>
      </c>
      <c r="S565" s="71">
        <v>1.981724653876304</v>
      </c>
      <c r="T565" s="72"/>
      <c r="U565" s="71">
        <v>324403</v>
      </c>
      <c r="V565" s="71">
        <v>1084</v>
      </c>
      <c r="W565" s="71">
        <v>41</v>
      </c>
      <c r="X565" s="71">
        <v>3762</v>
      </c>
      <c r="Y565" s="71">
        <v>3712</v>
      </c>
      <c r="Z565" s="71">
        <v>6382</v>
      </c>
      <c r="AA565" s="71">
        <v>2420</v>
      </c>
      <c r="AB565" s="71">
        <v>10092</v>
      </c>
      <c r="AC565" s="71">
        <v>0</v>
      </c>
      <c r="AD565" s="71">
        <v>1.981724653876304</v>
      </c>
      <c r="AE565" s="72"/>
      <c r="AF565" s="71"/>
      <c r="AG565" s="71"/>
      <c r="AH565" s="71"/>
      <c r="AI565" s="71"/>
      <c r="AJ565" s="71"/>
      <c r="AK565" s="71"/>
      <c r="AL565" s="71"/>
      <c r="AM565" s="71"/>
      <c r="AN565" s="71"/>
      <c r="AO565" s="71"/>
      <c r="AP565" s="71"/>
      <c r="AQ565" s="72"/>
      <c r="AR565" s="71">
        <v>69</v>
      </c>
      <c r="AS565" s="71">
        <v>18</v>
      </c>
      <c r="AT565" s="71">
        <v>0</v>
      </c>
      <c r="AU565" s="71">
        <v>0</v>
      </c>
      <c r="AV565" s="71">
        <v>0</v>
      </c>
      <c r="AW565" s="71">
        <v>0</v>
      </c>
      <c r="AX565" s="71"/>
      <c r="AY565" s="72"/>
      <c r="AZ565" s="71">
        <v>290.10000000000002</v>
      </c>
      <c r="BA565" s="71">
        <v>632.29999999999995</v>
      </c>
      <c r="BB565" s="71">
        <v>0</v>
      </c>
      <c r="BC565" s="71">
        <v>0</v>
      </c>
      <c r="BD565" s="71">
        <v>0</v>
      </c>
      <c r="BE565" s="71">
        <v>0</v>
      </c>
      <c r="BF565" s="71"/>
      <c r="BG565" s="72"/>
      <c r="BH565" s="71">
        <v>0</v>
      </c>
      <c r="BI565" s="71">
        <v>0</v>
      </c>
      <c r="BJ565" s="71">
        <v>0</v>
      </c>
      <c r="BK565" s="71">
        <v>45</v>
      </c>
      <c r="BL565" s="71">
        <v>0</v>
      </c>
      <c r="BM565" s="71">
        <v>0</v>
      </c>
      <c r="BN565" s="72"/>
      <c r="BO565" s="71">
        <v>0</v>
      </c>
      <c r="BP565" s="71">
        <v>0</v>
      </c>
      <c r="BQ565" s="71">
        <v>0</v>
      </c>
      <c r="BR565" s="71">
        <v>1</v>
      </c>
      <c r="BS565" s="71">
        <v>0</v>
      </c>
      <c r="BT565" s="71">
        <v>0</v>
      </c>
      <c r="BU565"/>
      <c r="BV565" s="70">
        <v>45</v>
      </c>
      <c r="BW565" s="70">
        <v>0</v>
      </c>
      <c r="BX565" s="70">
        <v>0</v>
      </c>
      <c r="BY565" s="70">
        <v>0</v>
      </c>
      <c r="BZ565" s="70">
        <v>0</v>
      </c>
      <c r="CA565" s="70">
        <v>0</v>
      </c>
      <c r="CB565" s="70">
        <v>0</v>
      </c>
      <c r="CC565" s="70">
        <v>0</v>
      </c>
      <c r="CD565" s="70">
        <v>0</v>
      </c>
    </row>
    <row r="566" spans="1:82">
      <c r="A566" s="70" t="s">
        <v>2390</v>
      </c>
      <c r="B566" s="70">
        <v>403</v>
      </c>
      <c r="C566" s="70">
        <v>12</v>
      </c>
      <c r="D566" s="70">
        <v>24</v>
      </c>
      <c r="E566" s="70">
        <v>2015</v>
      </c>
      <c r="F566" s="70" t="s">
        <v>182</v>
      </c>
      <c r="G566" s="70" t="s">
        <v>2379</v>
      </c>
      <c r="H566" s="70" t="s">
        <v>1705</v>
      </c>
      <c r="I566" s="148"/>
      <c r="J566" s="71">
        <v>3.8299739150601422</v>
      </c>
      <c r="K566" s="71">
        <v>2.482985103385662</v>
      </c>
      <c r="L566" s="71">
        <v>1.1995090519399589</v>
      </c>
      <c r="M566" s="71">
        <v>21.834635538321219</v>
      </c>
      <c r="N566" s="71">
        <v>25.83668438560608</v>
      </c>
      <c r="O566" s="71">
        <v>10.993259534930338</v>
      </c>
      <c r="P566" s="71">
        <v>12.005432626552421</v>
      </c>
      <c r="Q566" s="71">
        <v>0.72872026378744503</v>
      </c>
      <c r="R566" s="71">
        <v>0</v>
      </c>
      <c r="S566" s="71">
        <v>1.563506837487717</v>
      </c>
      <c r="T566" s="72"/>
      <c r="U566" s="71">
        <v>288443</v>
      </c>
      <c r="V566" s="71">
        <v>1084</v>
      </c>
      <c r="W566" s="71">
        <v>41</v>
      </c>
      <c r="X566" s="71">
        <v>3762</v>
      </c>
      <c r="Y566" s="71">
        <v>3752</v>
      </c>
      <c r="Z566" s="71">
        <v>6387</v>
      </c>
      <c r="AA566" s="71">
        <v>2389</v>
      </c>
      <c r="AB566" s="71">
        <v>10030</v>
      </c>
      <c r="AC566" s="71">
        <v>0</v>
      </c>
      <c r="AD566" s="71">
        <v>1.563506837487717</v>
      </c>
      <c r="AE566" s="72"/>
      <c r="AF566" s="71">
        <v>3278199.7875769362</v>
      </c>
      <c r="AG566" s="71">
        <v>1838917.199151214</v>
      </c>
      <c r="AH566" s="71">
        <v>170825.4965563243</v>
      </c>
      <c r="AI566" s="71">
        <v>23911273.627690591</v>
      </c>
      <c r="AJ566" s="71">
        <v>35825313.648335293</v>
      </c>
      <c r="AK566" s="71">
        <v>0</v>
      </c>
      <c r="AL566" s="71">
        <v>0</v>
      </c>
      <c r="AM566" s="71">
        <v>1374569.425732444</v>
      </c>
      <c r="AN566" s="71">
        <v>0</v>
      </c>
      <c r="AO566" s="71">
        <v>0</v>
      </c>
      <c r="AP566" s="71">
        <v>66399099.185042799</v>
      </c>
      <c r="AQ566" s="72"/>
      <c r="AR566" s="71">
        <v>77</v>
      </c>
      <c r="AS566" s="71">
        <v>27</v>
      </c>
      <c r="AT566" s="71">
        <v>0</v>
      </c>
      <c r="AU566" s="71">
        <v>0</v>
      </c>
      <c r="AV566" s="71">
        <v>0</v>
      </c>
      <c r="AW566" s="71">
        <v>0</v>
      </c>
      <c r="AX566" s="71"/>
      <c r="AY566" s="72"/>
      <c r="AZ566" s="71">
        <v>327.3</v>
      </c>
      <c r="BA566" s="71">
        <v>1187.8</v>
      </c>
      <c r="BB566" s="71">
        <v>0</v>
      </c>
      <c r="BC566" s="71">
        <v>0</v>
      </c>
      <c r="BD566" s="71">
        <v>0</v>
      </c>
      <c r="BE566" s="71">
        <v>0</v>
      </c>
      <c r="BF566" s="71"/>
      <c r="BG566" s="72"/>
      <c r="BH566" s="71">
        <v>0</v>
      </c>
      <c r="BI566" s="71">
        <v>0</v>
      </c>
      <c r="BJ566" s="71">
        <v>0</v>
      </c>
      <c r="BK566" s="71">
        <v>46.6</v>
      </c>
      <c r="BL566" s="71">
        <v>0</v>
      </c>
      <c r="BM566" s="71">
        <v>0</v>
      </c>
      <c r="BN566" s="72"/>
      <c r="BO566" s="71">
        <v>0</v>
      </c>
      <c r="BP566" s="71">
        <v>0</v>
      </c>
      <c r="BQ566" s="71">
        <v>0</v>
      </c>
      <c r="BR566" s="71">
        <v>1</v>
      </c>
      <c r="BS566" s="71">
        <v>0</v>
      </c>
      <c r="BT566" s="71">
        <v>0</v>
      </c>
      <c r="BU566"/>
      <c r="BV566" s="70">
        <v>46.6</v>
      </c>
      <c r="BW566" s="70">
        <v>0</v>
      </c>
      <c r="BX566" s="70">
        <v>0</v>
      </c>
      <c r="BY566" s="70">
        <v>0</v>
      </c>
      <c r="BZ566" s="70">
        <v>0</v>
      </c>
      <c r="CA566" s="70">
        <v>0</v>
      </c>
      <c r="CB566" s="70">
        <v>0</v>
      </c>
      <c r="CC566" s="70">
        <v>0</v>
      </c>
      <c r="CD566" s="70">
        <v>0</v>
      </c>
    </row>
    <row r="567" spans="1:82">
      <c r="A567" s="70" t="s">
        <v>2391</v>
      </c>
      <c r="B567" s="70">
        <v>404</v>
      </c>
      <c r="C567" s="70">
        <v>13</v>
      </c>
      <c r="D567" s="70">
        <v>24</v>
      </c>
      <c r="E567" s="70">
        <v>2016</v>
      </c>
      <c r="F567" s="70" t="s">
        <v>155</v>
      </c>
      <c r="G567" s="70" t="s">
        <v>2379</v>
      </c>
      <c r="H567" s="70" t="s">
        <v>1705</v>
      </c>
      <c r="I567" s="148"/>
      <c r="J567" s="71">
        <v>3.7432376258472351</v>
      </c>
      <c r="K567" s="71">
        <v>2.5157718579831685</v>
      </c>
      <c r="L567" s="71">
        <v>1.5179425671673215</v>
      </c>
      <c r="M567" s="71">
        <v>19.260857225257762</v>
      </c>
      <c r="N567" s="71">
        <v>24.706278548450182</v>
      </c>
      <c r="O567" s="71">
        <v>10.85976309504122</v>
      </c>
      <c r="P567" s="71">
        <v>11.962173401657488</v>
      </c>
      <c r="Q567" s="71">
        <v>0.69692621880883709</v>
      </c>
      <c r="R567" s="71">
        <v>0</v>
      </c>
      <c r="S567" s="71">
        <v>1.8761820014910933</v>
      </c>
      <c r="T567" s="72"/>
      <c r="U567" s="71">
        <v>274915</v>
      </c>
      <c r="V567" s="71">
        <v>1084</v>
      </c>
      <c r="W567" s="71">
        <v>41</v>
      </c>
      <c r="X567" s="71">
        <v>3762</v>
      </c>
      <c r="Y567" s="71">
        <v>3719</v>
      </c>
      <c r="Z567" s="71">
        <v>6387</v>
      </c>
      <c r="AA567" s="71">
        <v>2462</v>
      </c>
      <c r="AB567" s="71">
        <v>9867</v>
      </c>
      <c r="AC567" s="71">
        <v>0</v>
      </c>
      <c r="AD567" s="71">
        <v>1.876182001491093</v>
      </c>
      <c r="AE567" s="72"/>
      <c r="AF567" s="71">
        <v>3230742.3417651411</v>
      </c>
      <c r="AG567" s="71">
        <v>1748455.516517435</v>
      </c>
      <c r="AH567" s="71">
        <v>169335.42935218901</v>
      </c>
      <c r="AI567" s="71">
        <v>23710230.898459788</v>
      </c>
      <c r="AJ567" s="71">
        <v>32114446.186369661</v>
      </c>
      <c r="AK567" s="71">
        <v>0</v>
      </c>
      <c r="AL567" s="71">
        <v>0</v>
      </c>
      <c r="AM567" s="71">
        <v>1353281.5102675389</v>
      </c>
      <c r="AN567" s="71">
        <v>0</v>
      </c>
      <c r="AO567" s="71">
        <v>0</v>
      </c>
      <c r="AP567" s="71">
        <v>62326491.882731751</v>
      </c>
      <c r="AQ567" s="72"/>
      <c r="AR567" s="71">
        <v>82</v>
      </c>
      <c r="AS567" s="71">
        <v>28</v>
      </c>
      <c r="AT567" s="71">
        <v>0</v>
      </c>
      <c r="AU567" s="71">
        <v>0</v>
      </c>
      <c r="AV567" s="71">
        <v>0</v>
      </c>
      <c r="AW567" s="71">
        <v>0</v>
      </c>
      <c r="AX567" s="71"/>
      <c r="AY567" s="72"/>
      <c r="AZ567" s="71">
        <v>353.7</v>
      </c>
      <c r="BA567" s="71">
        <v>1223.2</v>
      </c>
      <c r="BB567" s="71">
        <v>0</v>
      </c>
      <c r="BC567" s="71">
        <v>0</v>
      </c>
      <c r="BD567" s="71">
        <v>0</v>
      </c>
      <c r="BE567" s="71">
        <v>0</v>
      </c>
      <c r="BF567" s="71"/>
      <c r="BG567" s="72"/>
      <c r="BH567" s="71">
        <v>0</v>
      </c>
      <c r="BI567" s="71">
        <v>0</v>
      </c>
      <c r="BJ567" s="71">
        <v>0</v>
      </c>
      <c r="BK567" s="71">
        <v>47.3</v>
      </c>
      <c r="BL567" s="71">
        <v>0</v>
      </c>
      <c r="BM567" s="71">
        <v>0</v>
      </c>
      <c r="BN567" s="72"/>
      <c r="BO567" s="71">
        <v>0</v>
      </c>
      <c r="BP567" s="71">
        <v>0</v>
      </c>
      <c r="BQ567" s="71">
        <v>0</v>
      </c>
      <c r="BR567" s="71">
        <v>2</v>
      </c>
      <c r="BS567" s="71">
        <v>0</v>
      </c>
      <c r="BT567" s="71">
        <v>0</v>
      </c>
      <c r="BU567"/>
      <c r="BV567" s="70">
        <v>44.1</v>
      </c>
      <c r="BW567" s="70">
        <v>0</v>
      </c>
      <c r="BX567" s="70">
        <v>0</v>
      </c>
      <c r="BY567" s="70">
        <v>0</v>
      </c>
      <c r="BZ567" s="70">
        <v>0</v>
      </c>
      <c r="CA567" s="70">
        <v>0</v>
      </c>
      <c r="CB567" s="70">
        <v>0</v>
      </c>
      <c r="CC567" s="70">
        <v>3.2</v>
      </c>
      <c r="CD567" s="70">
        <v>0</v>
      </c>
    </row>
    <row r="568" spans="1:82">
      <c r="A568" s="70" t="s">
        <v>2392</v>
      </c>
      <c r="B568" s="70">
        <v>405</v>
      </c>
      <c r="C568" s="70">
        <v>14</v>
      </c>
      <c r="D568" s="70">
        <v>24</v>
      </c>
      <c r="E568" s="70">
        <v>2017</v>
      </c>
      <c r="F568" s="70" t="s">
        <v>156</v>
      </c>
      <c r="G568" s="70" t="s">
        <v>2379</v>
      </c>
      <c r="H568" s="70" t="s">
        <v>1705</v>
      </c>
      <c r="I568" s="148"/>
      <c r="J568" s="71">
        <v>3.4255435839605344</v>
      </c>
      <c r="K568" s="71">
        <v>2.4318906181379609</v>
      </c>
      <c r="L568" s="71">
        <v>1.556938642922012</v>
      </c>
      <c r="M568" s="71">
        <v>17.708139341044621</v>
      </c>
      <c r="N568" s="71">
        <v>24.32685538464419</v>
      </c>
      <c r="O568" s="71">
        <v>10.637398868581865</v>
      </c>
      <c r="P568" s="71">
        <v>11.76569871305586</v>
      </c>
      <c r="Q568" s="71">
        <v>0.66321963579447296</v>
      </c>
      <c r="R568" s="71">
        <v>0</v>
      </c>
      <c r="S568" s="71">
        <v>2.2654464989592435</v>
      </c>
      <c r="T568" s="72"/>
      <c r="U568" s="71">
        <v>285058</v>
      </c>
      <c r="V568" s="71">
        <v>1084</v>
      </c>
      <c r="W568" s="71">
        <v>41</v>
      </c>
      <c r="X568" s="71">
        <v>3762</v>
      </c>
      <c r="Y568" s="71">
        <v>3708</v>
      </c>
      <c r="Z568" s="71">
        <v>6360</v>
      </c>
      <c r="AA568" s="71">
        <v>2437</v>
      </c>
      <c r="AB568" s="71">
        <v>9710</v>
      </c>
      <c r="AC568" s="71">
        <v>0</v>
      </c>
      <c r="AD568" s="71">
        <v>2.265446498959244</v>
      </c>
      <c r="AE568" s="72"/>
      <c r="AF568" s="71">
        <v>3224493.0487290951</v>
      </c>
      <c r="AG568" s="71">
        <v>1763457.2522107521</v>
      </c>
      <c r="AH568" s="71">
        <v>242852.59661007</v>
      </c>
      <c r="AI568" s="71">
        <v>23911225.95080908</v>
      </c>
      <c r="AJ568" s="71">
        <v>33328407.08842269</v>
      </c>
      <c r="AK568" s="71">
        <v>0</v>
      </c>
      <c r="AL568" s="71">
        <v>0</v>
      </c>
      <c r="AM568" s="71">
        <v>1333832.4259234171</v>
      </c>
      <c r="AN568" s="71">
        <v>0</v>
      </c>
      <c r="AO568" s="71">
        <v>0</v>
      </c>
      <c r="AP568" s="71">
        <v>63804268.362705104</v>
      </c>
      <c r="AQ568" s="72"/>
      <c r="AR568" s="71">
        <v>86</v>
      </c>
      <c r="AS568" s="71">
        <v>30</v>
      </c>
      <c r="AT568" s="71">
        <v>0</v>
      </c>
      <c r="AU568" s="71">
        <v>0</v>
      </c>
      <c r="AV568" s="71">
        <v>0</v>
      </c>
      <c r="AW568" s="71">
        <v>0</v>
      </c>
      <c r="AX568" s="71"/>
      <c r="AY568" s="72"/>
      <c r="AZ568" s="71">
        <v>376</v>
      </c>
      <c r="BA568" s="71">
        <v>1254</v>
      </c>
      <c r="BB568" s="71">
        <v>0</v>
      </c>
      <c r="BC568" s="71">
        <v>0</v>
      </c>
      <c r="BD568" s="71">
        <v>0</v>
      </c>
      <c r="BE568" s="71">
        <v>0</v>
      </c>
      <c r="BF568" s="71"/>
      <c r="BG568" s="72"/>
      <c r="BH568" s="71">
        <v>0</v>
      </c>
      <c r="BI568" s="71">
        <v>0</v>
      </c>
      <c r="BJ568" s="71">
        <v>0</v>
      </c>
      <c r="BK568" s="71">
        <v>23.6</v>
      </c>
      <c r="BL568" s="71">
        <v>0</v>
      </c>
      <c r="BM568" s="71">
        <v>0</v>
      </c>
      <c r="BN568" s="72"/>
      <c r="BO568" s="71">
        <v>0</v>
      </c>
      <c r="BP568" s="71">
        <v>0</v>
      </c>
      <c r="BQ568" s="71">
        <v>0</v>
      </c>
      <c r="BR568" s="71">
        <v>2</v>
      </c>
      <c r="BS568" s="71">
        <v>0</v>
      </c>
      <c r="BT568" s="71">
        <v>0</v>
      </c>
      <c r="BU568"/>
      <c r="BV568" s="70">
        <v>19.5</v>
      </c>
      <c r="BW568" s="70">
        <v>0</v>
      </c>
      <c r="BX568" s="70">
        <v>0</v>
      </c>
      <c r="BY568" s="70">
        <v>0</v>
      </c>
      <c r="BZ568" s="70">
        <v>0</v>
      </c>
      <c r="CA568" s="70">
        <v>0</v>
      </c>
      <c r="CB568" s="70">
        <v>0</v>
      </c>
      <c r="CC568" s="70">
        <v>4.0999999999999996</v>
      </c>
      <c r="CD568" s="70">
        <v>0</v>
      </c>
    </row>
    <row r="569" spans="1:82">
      <c r="A569" s="70" t="s">
        <v>2393</v>
      </c>
      <c r="B569" s="70">
        <v>406</v>
      </c>
      <c r="C569" s="70">
        <v>15</v>
      </c>
      <c r="D569" s="70">
        <v>24</v>
      </c>
      <c r="E569" s="70">
        <v>2018</v>
      </c>
      <c r="F569" s="70" t="s">
        <v>183</v>
      </c>
      <c r="G569" s="70" t="s">
        <v>2379</v>
      </c>
      <c r="H569" s="70" t="s">
        <v>1705</v>
      </c>
      <c r="I569" s="148"/>
      <c r="J569" s="71">
        <v>5.3171363503759741</v>
      </c>
      <c r="K569" s="71">
        <v>2.2184092843619991</v>
      </c>
      <c r="L569" s="71">
        <v>1.3931032356470052</v>
      </c>
      <c r="M569" s="71">
        <v>16.121951772695692</v>
      </c>
      <c r="N569" s="71">
        <v>22.065068978837871</v>
      </c>
      <c r="O569" s="71">
        <v>10.401440642710975</v>
      </c>
      <c r="P569" s="71">
        <v>11.639020385059556</v>
      </c>
      <c r="Q569" s="71">
        <v>0.60712500294892802</v>
      </c>
      <c r="R569" s="71">
        <v>0</v>
      </c>
      <c r="S569" s="71">
        <v>2.3254016865809448</v>
      </c>
      <c r="T569" s="72"/>
      <c r="U569" s="71">
        <v>439903</v>
      </c>
      <c r="V569" s="71">
        <v>1084</v>
      </c>
      <c r="W569" s="71">
        <v>41</v>
      </c>
      <c r="X569" s="71">
        <v>3762</v>
      </c>
      <c r="Y569" s="71">
        <v>3695</v>
      </c>
      <c r="Z569" s="71">
        <v>6338</v>
      </c>
      <c r="AA569" s="71">
        <v>2435</v>
      </c>
      <c r="AB569" s="71">
        <v>9579</v>
      </c>
      <c r="AC569" s="71">
        <v>0</v>
      </c>
      <c r="AD569" s="71">
        <v>2.3254016865809448</v>
      </c>
      <c r="AE569" s="72"/>
      <c r="AF569" s="71">
        <v>5137301.3234479567</v>
      </c>
      <c r="AG569" s="71">
        <v>1569159.3945913571</v>
      </c>
      <c r="AH569" s="71">
        <v>224719.76752923551</v>
      </c>
      <c r="AI569" s="71">
        <v>22478107.33179453</v>
      </c>
      <c r="AJ569" s="71">
        <v>32617991.41278068</v>
      </c>
      <c r="AK569" s="71">
        <v>0</v>
      </c>
      <c r="AL569" s="71">
        <v>0</v>
      </c>
      <c r="AM569" s="71">
        <v>1318559.989506884</v>
      </c>
      <c r="AN569" s="71">
        <v>0</v>
      </c>
      <c r="AO569" s="71">
        <v>0</v>
      </c>
      <c r="AP569" s="71">
        <v>63345839.219650641</v>
      </c>
      <c r="AQ569" s="72"/>
      <c r="AR569" s="71">
        <v>92</v>
      </c>
      <c r="AS569" s="71">
        <v>33</v>
      </c>
      <c r="AT569" s="71">
        <v>0</v>
      </c>
      <c r="AU569" s="71">
        <v>0</v>
      </c>
      <c r="AV569" s="71">
        <v>0</v>
      </c>
      <c r="AW569" s="71">
        <v>0</v>
      </c>
      <c r="AX569" s="71"/>
      <c r="AY569" s="72"/>
      <c r="AZ569" s="71">
        <v>413.9</v>
      </c>
      <c r="BA569" s="71">
        <v>2930</v>
      </c>
      <c r="BB569" s="71">
        <v>0</v>
      </c>
      <c r="BC569" s="71">
        <v>0</v>
      </c>
      <c r="BD569" s="71">
        <v>0</v>
      </c>
      <c r="BE569" s="71">
        <v>0</v>
      </c>
      <c r="BF569" s="71"/>
      <c r="BG569" s="72"/>
      <c r="BH569" s="71">
        <v>0</v>
      </c>
      <c r="BI569" s="71">
        <v>0</v>
      </c>
      <c r="BJ569" s="71">
        <v>0</v>
      </c>
      <c r="BK569" s="71">
        <v>22.3</v>
      </c>
      <c r="BL569" s="71">
        <v>0</v>
      </c>
      <c r="BM569" s="71">
        <v>0</v>
      </c>
      <c r="BN569" s="72"/>
      <c r="BO569" s="71">
        <v>0</v>
      </c>
      <c r="BP569" s="71">
        <v>0</v>
      </c>
      <c r="BQ569" s="71">
        <v>0</v>
      </c>
      <c r="BR569" s="71">
        <v>2</v>
      </c>
      <c r="BS569" s="71">
        <v>0</v>
      </c>
      <c r="BT569" s="71">
        <v>0</v>
      </c>
      <c r="BU569"/>
      <c r="BV569" s="70">
        <v>16.8</v>
      </c>
      <c r="BW569" s="70">
        <v>0</v>
      </c>
      <c r="BX569" s="70">
        <v>0</v>
      </c>
      <c r="BY569" s="70">
        <v>0</v>
      </c>
      <c r="BZ569" s="70">
        <v>0</v>
      </c>
      <c r="CA569" s="70">
        <v>0</v>
      </c>
      <c r="CB569" s="70">
        <v>0</v>
      </c>
      <c r="CC569" s="70">
        <v>5.5</v>
      </c>
      <c r="CD569" s="70">
        <v>0</v>
      </c>
    </row>
    <row r="570" spans="1:82">
      <c r="A570" s="70" t="s">
        <v>2394</v>
      </c>
      <c r="B570" s="70">
        <v>407</v>
      </c>
      <c r="C570" s="70">
        <v>16</v>
      </c>
      <c r="D570" s="70">
        <v>24</v>
      </c>
      <c r="E570" s="70">
        <v>2019</v>
      </c>
      <c r="F570" s="70" t="s">
        <v>158</v>
      </c>
      <c r="G570" s="70" t="s">
        <v>2379</v>
      </c>
      <c r="H570" s="70" t="s">
        <v>1705</v>
      </c>
      <c r="I570" s="148"/>
      <c r="J570" s="71">
        <v>5.0933274448225099</v>
      </c>
      <c r="K570" s="71">
        <v>1.9969047406493559</v>
      </c>
      <c r="L570" s="71">
        <v>1.4007624622682786</v>
      </c>
      <c r="M570" s="71">
        <v>16.132406863535152</v>
      </c>
      <c r="N570" s="71">
        <v>18.03734117712828</v>
      </c>
      <c r="O570" s="71">
        <v>10.089974163265905</v>
      </c>
      <c r="P570" s="71">
        <v>11.293362328409156</v>
      </c>
      <c r="Q570" s="71">
        <v>0.57674371185798401</v>
      </c>
      <c r="R570" s="71">
        <v>0</v>
      </c>
      <c r="S570" s="71">
        <v>1.923922495229617</v>
      </c>
      <c r="T570" s="72"/>
      <c r="U570" s="71">
        <v>457761</v>
      </c>
      <c r="V570" s="71">
        <v>1084</v>
      </c>
      <c r="W570" s="71">
        <v>41</v>
      </c>
      <c r="X570" s="71">
        <v>3762</v>
      </c>
      <c r="Y570" s="71">
        <v>3661</v>
      </c>
      <c r="Z570" s="71">
        <v>6317</v>
      </c>
      <c r="AA570" s="71">
        <v>2345</v>
      </c>
      <c r="AB570" s="71">
        <v>9346</v>
      </c>
      <c r="AC570" s="71">
        <v>0</v>
      </c>
      <c r="AD570" s="71">
        <v>1.923922495229617</v>
      </c>
      <c r="AE570" s="72"/>
      <c r="AF570" s="71">
        <v>4984872.1683432702</v>
      </c>
      <c r="AG570" s="71">
        <v>1515639.072007196</v>
      </c>
      <c r="AH570" s="71">
        <v>240456.60939069881</v>
      </c>
      <c r="AI570" s="71">
        <v>24323399.183021691</v>
      </c>
      <c r="AJ570" s="71">
        <v>28672571.929439459</v>
      </c>
      <c r="AK570" s="71">
        <v>0</v>
      </c>
      <c r="AL570" s="71">
        <v>0</v>
      </c>
      <c r="AM570" s="71">
        <v>1272854.8433496687</v>
      </c>
      <c r="AN570" s="71">
        <v>0</v>
      </c>
      <c r="AO570" s="71">
        <v>0</v>
      </c>
      <c r="AP570" s="71">
        <v>61009793.805551976</v>
      </c>
      <c r="AQ570" s="72"/>
      <c r="AR570" s="71">
        <v>100</v>
      </c>
      <c r="AS570" s="71">
        <v>37</v>
      </c>
      <c r="AT570" s="71">
        <v>0</v>
      </c>
      <c r="AU570" s="71">
        <v>0</v>
      </c>
      <c r="AV570" s="71">
        <v>0</v>
      </c>
      <c r="AW570" s="71">
        <v>0</v>
      </c>
      <c r="AX570" s="71"/>
      <c r="AY570" s="72"/>
      <c r="AZ570" s="71">
        <v>454.30000000000013</v>
      </c>
      <c r="BA570" s="71">
        <v>3298.7</v>
      </c>
      <c r="BB570" s="71">
        <v>0</v>
      </c>
      <c r="BC570" s="71">
        <v>0</v>
      </c>
      <c r="BD570" s="71">
        <v>0</v>
      </c>
      <c r="BE570" s="71">
        <v>0</v>
      </c>
      <c r="BF570" s="71"/>
      <c r="BG570" s="72"/>
      <c r="BH570" s="71">
        <v>0</v>
      </c>
      <c r="BI570" s="71">
        <v>0</v>
      </c>
      <c r="BJ570" s="71">
        <v>0</v>
      </c>
      <c r="BK570" s="71">
        <v>14.7</v>
      </c>
      <c r="BL570" s="71">
        <v>0</v>
      </c>
      <c r="BM570" s="71">
        <v>0</v>
      </c>
      <c r="BN570" s="72"/>
      <c r="BO570" s="71">
        <v>0</v>
      </c>
      <c r="BP570" s="71">
        <v>0</v>
      </c>
      <c r="BQ570" s="71">
        <v>0</v>
      </c>
      <c r="BR570" s="71">
        <v>1</v>
      </c>
      <c r="BS570" s="71">
        <v>0</v>
      </c>
      <c r="BT570" s="71">
        <v>0</v>
      </c>
      <c r="BU570"/>
      <c r="BV570" s="70">
        <v>14.7</v>
      </c>
      <c r="BW570" s="70">
        <v>0</v>
      </c>
      <c r="BX570" s="70">
        <v>0</v>
      </c>
      <c r="BY570" s="70">
        <v>0</v>
      </c>
      <c r="BZ570" s="70">
        <v>0</v>
      </c>
      <c r="CA570" s="70">
        <v>0</v>
      </c>
      <c r="CB570" s="70">
        <v>0</v>
      </c>
      <c r="CC570" s="70">
        <v>0</v>
      </c>
      <c r="CD570" s="70">
        <v>0</v>
      </c>
    </row>
    <row r="571" spans="1:82">
      <c r="A571" s="70" t="s">
        <v>2395</v>
      </c>
      <c r="B571" s="70">
        <v>408</v>
      </c>
      <c r="C571" s="70">
        <v>17</v>
      </c>
      <c r="D571" s="70">
        <v>24</v>
      </c>
      <c r="E571" s="70">
        <v>2020</v>
      </c>
      <c r="F571" s="70" t="s">
        <v>159</v>
      </c>
      <c r="G571" s="70" t="s">
        <v>2379</v>
      </c>
      <c r="H571" s="70" t="s">
        <v>1705</v>
      </c>
      <c r="I571" s="148"/>
      <c r="J571" s="71">
        <v>5.5972679095544402</v>
      </c>
      <c r="K571" s="71">
        <v>1.9726608881395873</v>
      </c>
      <c r="L571" s="71">
        <v>3.5271940381680902</v>
      </c>
      <c r="M571" s="71">
        <v>14.383009928671648</v>
      </c>
      <c r="N571" s="71">
        <v>16.589403634575149</v>
      </c>
      <c r="O571" s="71">
        <v>8.766073753438107</v>
      </c>
      <c r="P571" s="71">
        <v>10.443861786798136</v>
      </c>
      <c r="Q571" s="71">
        <v>0.54727343458877398</v>
      </c>
      <c r="R571" s="71">
        <v>0</v>
      </c>
      <c r="S571" s="71">
        <v>1.7778499425575469</v>
      </c>
      <c r="T571" s="72"/>
      <c r="U571" s="71">
        <v>545800</v>
      </c>
      <c r="V571" s="71">
        <v>976</v>
      </c>
      <c r="W571" s="71">
        <v>157</v>
      </c>
      <c r="X571" s="71">
        <v>4016</v>
      </c>
      <c r="Y571" s="71">
        <v>3689</v>
      </c>
      <c r="Z571" s="71">
        <v>6264</v>
      </c>
      <c r="AA571" s="71">
        <v>2305</v>
      </c>
      <c r="AB571" s="71">
        <v>9282</v>
      </c>
      <c r="AC571" s="71">
        <v>0</v>
      </c>
      <c r="AD571" s="71">
        <v>1.7778499425575469</v>
      </c>
      <c r="AE571" s="72"/>
      <c r="AF571" s="71">
        <v>5943244.0459549436</v>
      </c>
      <c r="AG571" s="71">
        <v>1444048.2144176904</v>
      </c>
      <c r="AH571" s="71">
        <v>597249.25370017427</v>
      </c>
      <c r="AI571" s="71">
        <v>22646691.610907678</v>
      </c>
      <c r="AJ571" s="71">
        <v>29390075.459677901</v>
      </c>
      <c r="AK571" s="71"/>
      <c r="AL571" s="71"/>
      <c r="AM571" s="71">
        <v>1211404.1251708865</v>
      </c>
      <c r="AN571" s="71"/>
      <c r="AO571" s="71"/>
      <c r="AP571" s="71">
        <v>61232712.709829271</v>
      </c>
      <c r="AQ571" s="72"/>
      <c r="AR571" s="71">
        <v>107</v>
      </c>
      <c r="AS571" s="71">
        <v>38</v>
      </c>
      <c r="AT571" s="71">
        <v>0</v>
      </c>
      <c r="AU571" s="71">
        <v>0</v>
      </c>
      <c r="AV571" s="71">
        <v>0</v>
      </c>
      <c r="AW571" s="71">
        <v>0</v>
      </c>
      <c r="AX571" s="71"/>
      <c r="AY571" s="72"/>
      <c r="AZ571" s="71">
        <v>493.6</v>
      </c>
      <c r="BA571" s="71">
        <v>3308.9</v>
      </c>
      <c r="BB571" s="71">
        <v>0</v>
      </c>
      <c r="BC571" s="71">
        <v>0</v>
      </c>
      <c r="BD571" s="71">
        <v>0</v>
      </c>
      <c r="BE571" s="71">
        <v>0</v>
      </c>
      <c r="BF571" s="71"/>
      <c r="BG571" s="72"/>
      <c r="BH571" s="71">
        <v>0</v>
      </c>
      <c r="BI571" s="71">
        <v>0</v>
      </c>
      <c r="BJ571" s="71">
        <v>0</v>
      </c>
      <c r="BK571" s="71">
        <v>17</v>
      </c>
      <c r="BL571" s="71">
        <v>0</v>
      </c>
      <c r="BM571" s="71">
        <v>0</v>
      </c>
      <c r="BN571" s="72"/>
      <c r="BO571" s="71">
        <v>0</v>
      </c>
      <c r="BP571" s="71">
        <v>0</v>
      </c>
      <c r="BQ571" s="71">
        <v>0</v>
      </c>
      <c r="BR571" s="71">
        <v>1</v>
      </c>
      <c r="BS571" s="71">
        <v>0</v>
      </c>
      <c r="BT571" s="71">
        <v>0</v>
      </c>
      <c r="BU571"/>
      <c r="BV571" s="70">
        <v>17</v>
      </c>
      <c r="BW571" s="70">
        <v>0</v>
      </c>
      <c r="BX571" s="70">
        <v>0</v>
      </c>
      <c r="BY571" s="70">
        <v>0</v>
      </c>
      <c r="BZ571" s="70">
        <v>0</v>
      </c>
      <c r="CA571" s="70">
        <v>0</v>
      </c>
      <c r="CB571" s="70">
        <v>0</v>
      </c>
      <c r="CC571" s="70">
        <v>0</v>
      </c>
      <c r="CD571" s="70">
        <v>0</v>
      </c>
    </row>
    <row r="572" spans="1:82">
      <c r="A572" s="70" t="s">
        <v>2396</v>
      </c>
      <c r="B572" s="70">
        <v>408</v>
      </c>
      <c r="C572" s="70">
        <v>18</v>
      </c>
      <c r="D572" s="70">
        <v>24</v>
      </c>
      <c r="E572" s="70">
        <v>2021</v>
      </c>
      <c r="F572" s="70" t="s">
        <v>160</v>
      </c>
      <c r="G572" s="70" t="s">
        <v>2379</v>
      </c>
      <c r="H572" s="70" t="s">
        <v>1705</v>
      </c>
      <c r="I572" s="148"/>
      <c r="J572" s="71">
        <v>5.1722900623411521</v>
      </c>
      <c r="K572" s="71">
        <v>2.1029444294876143</v>
      </c>
      <c r="L572" s="71">
        <v>4.247207923019606</v>
      </c>
      <c r="M572" s="71">
        <v>16.221190806067511</v>
      </c>
      <c r="N572" s="71">
        <v>17.370918264623985</v>
      </c>
      <c r="O572" s="71">
        <v>8.4945979202977995</v>
      </c>
      <c r="P572" s="71">
        <v>11.007818856956604</v>
      </c>
      <c r="Q572" s="71">
        <v>0.53307429053859101</v>
      </c>
      <c r="R572" s="71">
        <v>0</v>
      </c>
      <c r="S572" s="71">
        <v>1.8898800284045181</v>
      </c>
      <c r="T572" s="72"/>
      <c r="U572" s="71">
        <v>550696</v>
      </c>
      <c r="V572" s="71">
        <v>976</v>
      </c>
      <c r="W572" s="71">
        <v>157</v>
      </c>
      <c r="X572" s="71">
        <v>4016</v>
      </c>
      <c r="Y572" s="71">
        <v>3661</v>
      </c>
      <c r="Z572" s="71">
        <v>6250</v>
      </c>
      <c r="AA572" s="71">
        <v>2369</v>
      </c>
      <c r="AB572" s="71">
        <v>9130</v>
      </c>
      <c r="AC572" s="71">
        <v>0</v>
      </c>
      <c r="AD572" s="71">
        <v>1.8898800284045181</v>
      </c>
      <c r="AE572" s="72"/>
      <c r="AF572" s="71">
        <v>5255035.3033877956</v>
      </c>
      <c r="AG572" s="71">
        <v>1528122.5448943318</v>
      </c>
      <c r="AH572" s="71">
        <v>750009.6282199272</v>
      </c>
      <c r="AI572" s="71">
        <v>25726752.241392024</v>
      </c>
      <c r="AJ572" s="71">
        <v>29323818.30765029</v>
      </c>
      <c r="AK572" s="71">
        <v>0</v>
      </c>
      <c r="AL572" s="71">
        <v>0</v>
      </c>
      <c r="AM572" s="71">
        <v>1198439.2956852408</v>
      </c>
      <c r="AN572" s="71">
        <v>0</v>
      </c>
      <c r="AO572" s="71">
        <v>0</v>
      </c>
      <c r="AP572" s="71">
        <v>63782177.321229607</v>
      </c>
      <c r="AQ572" s="72"/>
      <c r="AR572" s="71">
        <v>122</v>
      </c>
      <c r="AS572" s="71">
        <v>38</v>
      </c>
      <c r="AT572" s="71">
        <v>0</v>
      </c>
      <c r="AU572" s="71">
        <v>0</v>
      </c>
      <c r="AV572" s="71">
        <v>0</v>
      </c>
      <c r="AW572" s="71">
        <v>0</v>
      </c>
      <c r="AX572" s="71"/>
      <c r="AY572" s="72"/>
      <c r="AZ572" s="71">
        <v>593.09999999999991</v>
      </c>
      <c r="BA572" s="71">
        <v>3308.9</v>
      </c>
      <c r="BB572" s="71">
        <v>0</v>
      </c>
      <c r="BC572" s="71">
        <v>0</v>
      </c>
      <c r="BD572" s="71">
        <v>0</v>
      </c>
      <c r="BE572" s="71">
        <v>0</v>
      </c>
      <c r="BF572" s="71"/>
      <c r="BG572" s="72"/>
      <c r="BH572" s="71">
        <v>0</v>
      </c>
      <c r="BI572" s="71">
        <v>0</v>
      </c>
      <c r="BJ572" s="71">
        <v>0</v>
      </c>
      <c r="BK572" s="71">
        <v>20.66</v>
      </c>
      <c r="BL572" s="71">
        <v>0</v>
      </c>
      <c r="BM572" s="71">
        <v>0</v>
      </c>
      <c r="BN572" s="72"/>
      <c r="BO572" s="71">
        <v>0</v>
      </c>
      <c r="BP572" s="71">
        <v>0</v>
      </c>
      <c r="BQ572" s="71">
        <v>0</v>
      </c>
      <c r="BR572" s="71">
        <v>1</v>
      </c>
      <c r="BS572" s="71">
        <v>0</v>
      </c>
      <c r="BT572" s="71">
        <v>0</v>
      </c>
      <c r="BU572"/>
      <c r="BV572" s="70">
        <v>20.66</v>
      </c>
      <c r="BW572" s="70">
        <v>0</v>
      </c>
      <c r="BX572" s="70">
        <v>0</v>
      </c>
      <c r="BY572" s="70">
        <v>0</v>
      </c>
      <c r="BZ572" s="70">
        <v>0</v>
      </c>
      <c r="CA572" s="70">
        <v>0</v>
      </c>
      <c r="CB572" s="70">
        <v>0</v>
      </c>
      <c r="CC572" s="70">
        <v>0</v>
      </c>
      <c r="CD572" s="70">
        <v>0</v>
      </c>
    </row>
    <row r="573" spans="1:82">
      <c r="A573" s="70" t="s">
        <v>2397</v>
      </c>
      <c r="B573" s="70">
        <v>408</v>
      </c>
      <c r="C573" s="70">
        <v>19</v>
      </c>
      <c r="D573" s="70">
        <v>24</v>
      </c>
      <c r="E573" s="70">
        <v>2022</v>
      </c>
      <c r="F573" s="70" t="s">
        <v>161</v>
      </c>
      <c r="G573" s="70" t="s">
        <v>2379</v>
      </c>
      <c r="H573" s="70" t="s">
        <v>1705</v>
      </c>
      <c r="I573" s="148"/>
      <c r="J573" s="71">
        <v>3.7637251854019573</v>
      </c>
      <c r="K573" s="71">
        <v>2.01159679886874</v>
      </c>
      <c r="L573" s="71">
        <v>4.580505023082317</v>
      </c>
      <c r="M573" s="71">
        <v>16.933781392050747</v>
      </c>
      <c r="N573" s="71">
        <v>18.228694735322314</v>
      </c>
      <c r="O573" s="71">
        <v>8.9335143773082724</v>
      </c>
      <c r="P573" s="71">
        <v>11.176639972034961</v>
      </c>
      <c r="Q573" s="71">
        <v>0.52994632224877258</v>
      </c>
      <c r="R573" s="71">
        <v>0</v>
      </c>
      <c r="S573" s="71">
        <v>0</v>
      </c>
      <c r="T573" s="72"/>
      <c r="U573" s="71">
        <v>389391</v>
      </c>
      <c r="V573" s="71">
        <v>976</v>
      </c>
      <c r="W573" s="71">
        <v>157</v>
      </c>
      <c r="X573" s="71">
        <v>4016</v>
      </c>
      <c r="Y573" s="71">
        <v>3653</v>
      </c>
      <c r="Z573" s="71">
        <v>6245</v>
      </c>
      <c r="AA573" s="71">
        <v>2442</v>
      </c>
      <c r="AB573" s="71">
        <v>9002</v>
      </c>
      <c r="AC573" s="71">
        <v>0</v>
      </c>
      <c r="AD573" s="71">
        <v>0</v>
      </c>
      <c r="AE573" s="72"/>
      <c r="AF573" s="71">
        <v>3744765.5434161043</v>
      </c>
      <c r="AG573" s="71">
        <v>1563242.2113177923</v>
      </c>
      <c r="AH573" s="71">
        <v>992378.46227725327</v>
      </c>
      <c r="AI573" s="71">
        <v>22756753.921570763</v>
      </c>
      <c r="AJ573" s="71">
        <v>30801718.344352122</v>
      </c>
      <c r="AK573" s="71">
        <v>0</v>
      </c>
      <c r="AL573" s="71">
        <v>0</v>
      </c>
      <c r="AM573" s="71">
        <v>1162403.9042528542</v>
      </c>
      <c r="AN573" s="71">
        <v>0</v>
      </c>
      <c r="AO573" s="71">
        <v>0</v>
      </c>
      <c r="AP573" s="71">
        <v>61021262.387186892</v>
      </c>
      <c r="AQ573" s="72"/>
      <c r="AR573" s="71">
        <v>131</v>
      </c>
      <c r="AS573" s="71">
        <v>38</v>
      </c>
      <c r="AT573" s="71">
        <v>0</v>
      </c>
      <c r="AU573" s="71">
        <v>0</v>
      </c>
      <c r="AV573" s="71">
        <v>0</v>
      </c>
      <c r="AW573" s="71">
        <v>0</v>
      </c>
      <c r="AX573" s="71"/>
      <c r="AY573" s="72"/>
      <c r="AZ573" s="71">
        <v>647.39999999999986</v>
      </c>
      <c r="BA573" s="71">
        <v>3308.8999999999996</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2398</v>
      </c>
      <c r="B574" s="70">
        <v>408</v>
      </c>
      <c r="C574" s="70">
        <v>20</v>
      </c>
      <c r="D574" s="70">
        <v>24</v>
      </c>
      <c r="E574" s="70">
        <v>2023</v>
      </c>
      <c r="F574" s="70" t="s">
        <v>1539</v>
      </c>
      <c r="G574" s="70" t="s">
        <v>2379</v>
      </c>
      <c r="H574" s="70" t="s">
        <v>1705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138</v>
      </c>
      <c r="AS574" s="71">
        <v>38</v>
      </c>
      <c r="AT574" s="71">
        <v>0</v>
      </c>
      <c r="AU574" s="71">
        <v>0</v>
      </c>
      <c r="AV574" s="71">
        <v>0</v>
      </c>
      <c r="AW574" s="71">
        <v>0</v>
      </c>
      <c r="AX574" s="71"/>
      <c r="AY574" s="72"/>
      <c r="AZ574" s="71">
        <v>694.0999999999998</v>
      </c>
      <c r="BA574" s="71">
        <v>3308.8999999999996</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2399</v>
      </c>
      <c r="B575" s="70">
        <v>408</v>
      </c>
      <c r="C575" s="70">
        <v>21</v>
      </c>
      <c r="D575" s="70">
        <v>24</v>
      </c>
      <c r="E575" s="70">
        <v>2024</v>
      </c>
      <c r="F575" s="70" t="s">
        <v>1554</v>
      </c>
      <c r="G575" s="70" t="s">
        <v>2379</v>
      </c>
      <c r="H575" s="70" t="s">
        <v>1705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2400</v>
      </c>
      <c r="B576" s="70">
        <v>188</v>
      </c>
      <c r="C576" s="70">
        <v>1</v>
      </c>
      <c r="D576" s="70">
        <v>12</v>
      </c>
      <c r="E576" s="70">
        <v>1990</v>
      </c>
      <c r="F576" s="70" t="s">
        <v>787</v>
      </c>
      <c r="G576" s="70" t="s">
        <v>2401</v>
      </c>
      <c r="H576" s="70" t="s">
        <v>2402</v>
      </c>
      <c r="I576" s="148"/>
      <c r="J576" s="71">
        <v>15.75203732315599</v>
      </c>
      <c r="K576" s="71">
        <v>1.4456208442101619</v>
      </c>
      <c r="L576" s="71">
        <v>0</v>
      </c>
      <c r="M576" s="71">
        <v>4.0554831577579007</v>
      </c>
      <c r="N576" s="71">
        <v>4.6190198615125277</v>
      </c>
      <c r="O576" s="71">
        <v>6.8415268586203037</v>
      </c>
      <c r="P576" s="71">
        <v>9.4312000649671575</v>
      </c>
      <c r="Q576" s="71">
        <v>0.51217594155654</v>
      </c>
      <c r="R576" s="71">
        <v>0</v>
      </c>
      <c r="S576" s="71">
        <v>0.68294860013986758</v>
      </c>
      <c r="T576" s="72"/>
      <c r="U576" s="71">
        <v>2695905</v>
      </c>
      <c r="V576" s="71">
        <v>570</v>
      </c>
      <c r="W576" s="71">
        <v>0</v>
      </c>
      <c r="X576" s="71">
        <v>1678</v>
      </c>
      <c r="Y576" s="71">
        <v>2058</v>
      </c>
      <c r="Z576" s="71">
        <v>2814</v>
      </c>
      <c r="AA576" s="71">
        <v>2290</v>
      </c>
      <c r="AB576" s="71">
        <v>8316</v>
      </c>
      <c r="AC576" s="71">
        <v>0</v>
      </c>
      <c r="AD576" s="71">
        <v>0.68294860013986758</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2403</v>
      </c>
      <c r="B577" s="70">
        <v>189</v>
      </c>
      <c r="C577" s="70">
        <v>2</v>
      </c>
      <c r="D577" s="70">
        <v>12</v>
      </c>
      <c r="E577" s="70">
        <v>2005</v>
      </c>
      <c r="F577" s="70" t="s">
        <v>789</v>
      </c>
      <c r="G577" s="1064" t="s">
        <v>2401</v>
      </c>
      <c r="H577" s="70" t="s">
        <v>2402</v>
      </c>
      <c r="I577" s="148"/>
      <c r="J577" s="71">
        <v>35.949350909964579</v>
      </c>
      <c r="K577" s="71">
        <v>0.73933007364758097</v>
      </c>
      <c r="L577" s="71">
        <v>0</v>
      </c>
      <c r="M577" s="71">
        <v>7.8475905787343034</v>
      </c>
      <c r="N577" s="71">
        <v>9.4147412050071697</v>
      </c>
      <c r="O577" s="71">
        <v>11.7046162154264</v>
      </c>
      <c r="P577" s="71">
        <v>11.29940690255289</v>
      </c>
      <c r="Q577" s="71">
        <v>0.59733225945949497</v>
      </c>
      <c r="R577" s="71">
        <v>0</v>
      </c>
      <c r="S577" s="71">
        <v>0.74140517074385193</v>
      </c>
      <c r="T577" s="72"/>
      <c r="U577" s="71">
        <v>4873721</v>
      </c>
      <c r="V577" s="71">
        <v>327</v>
      </c>
      <c r="W577" s="71">
        <v>0</v>
      </c>
      <c r="X577" s="71">
        <v>1670</v>
      </c>
      <c r="Y577" s="71">
        <v>3160</v>
      </c>
      <c r="Z577" s="71">
        <v>5571</v>
      </c>
      <c r="AA577" s="71">
        <v>2247</v>
      </c>
      <c r="AB577" s="71">
        <v>10139</v>
      </c>
      <c r="AC577" s="71">
        <v>0</v>
      </c>
      <c r="AD577" s="71">
        <v>0.74140517074385193</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2404</v>
      </c>
      <c r="B578" s="70">
        <v>190</v>
      </c>
      <c r="C578" s="70">
        <v>3</v>
      </c>
      <c r="D578" s="70">
        <v>12</v>
      </c>
      <c r="E578" s="70">
        <v>2006</v>
      </c>
      <c r="F578" s="70" t="s">
        <v>790</v>
      </c>
      <c r="G578" s="1064" t="s">
        <v>2401</v>
      </c>
      <c r="H578" s="70" t="s">
        <v>2402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2405</v>
      </c>
      <c r="B579" s="70">
        <v>191</v>
      </c>
      <c r="C579" s="70">
        <v>4</v>
      </c>
      <c r="D579" s="70">
        <v>12</v>
      </c>
      <c r="E579" s="70">
        <v>2007</v>
      </c>
      <c r="F579" s="70" t="s">
        <v>791</v>
      </c>
      <c r="G579" s="70" t="s">
        <v>2401</v>
      </c>
      <c r="H579" s="70" t="s">
        <v>2402</v>
      </c>
      <c r="I579" s="148"/>
      <c r="J579" s="71">
        <v>34.116045380405929</v>
      </c>
      <c r="K579" s="71">
        <v>0.53829197314756627</v>
      </c>
      <c r="L579" s="71">
        <v>3.1179983071183459</v>
      </c>
      <c r="M579" s="71">
        <v>7.5857669875119944</v>
      </c>
      <c r="N579" s="71">
        <v>9.4561635736996497</v>
      </c>
      <c r="O579" s="71">
        <v>11.34821939638881</v>
      </c>
      <c r="P579" s="71">
        <v>11.254729108494679</v>
      </c>
      <c r="Q579" s="71">
        <v>0.626266102908966</v>
      </c>
      <c r="R579" s="71">
        <v>0</v>
      </c>
      <c r="S579" s="71">
        <v>0.83939039997363196</v>
      </c>
      <c r="T579" s="72"/>
      <c r="U579" s="71">
        <v>6043651</v>
      </c>
      <c r="V579" s="71">
        <v>246</v>
      </c>
      <c r="W579" s="71">
        <v>41</v>
      </c>
      <c r="X579" s="71">
        <v>1971</v>
      </c>
      <c r="Y579" s="71">
        <v>3232</v>
      </c>
      <c r="Z579" s="71">
        <v>5615</v>
      </c>
      <c r="AA579" s="71">
        <v>2204</v>
      </c>
      <c r="AB579" s="71">
        <v>10068</v>
      </c>
      <c r="AC579" s="71">
        <v>0</v>
      </c>
      <c r="AD579" s="71">
        <v>0.83939039997363196</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2406</v>
      </c>
      <c r="B580" s="70">
        <v>192</v>
      </c>
      <c r="C580" s="70">
        <v>5</v>
      </c>
      <c r="D580" s="70">
        <v>12</v>
      </c>
      <c r="E580" s="70">
        <v>2008</v>
      </c>
      <c r="F580" s="70" t="s">
        <v>792</v>
      </c>
      <c r="G580" s="70" t="s">
        <v>2401</v>
      </c>
      <c r="H580" s="70" t="s">
        <v>2402</v>
      </c>
      <c r="I580" s="148"/>
      <c r="J580" s="71">
        <v>25.835847549582709</v>
      </c>
      <c r="K580" s="71">
        <v>0.40652147769436658</v>
      </c>
      <c r="L580" s="71">
        <v>2.6817074913938508</v>
      </c>
      <c r="M580" s="71">
        <v>7.9788488701918991</v>
      </c>
      <c r="N580" s="71">
        <v>9.0209345523775042</v>
      </c>
      <c r="O580" s="71">
        <v>11.121576927709629</v>
      </c>
      <c r="P580" s="71">
        <v>10.910358361989649</v>
      </c>
      <c r="Q580" s="71">
        <v>0.61521408873869399</v>
      </c>
      <c r="R580" s="71">
        <v>0</v>
      </c>
      <c r="S580" s="71">
        <v>0.75927341372381707</v>
      </c>
      <c r="T580" s="72"/>
      <c r="U580" s="71">
        <v>5286699</v>
      </c>
      <c r="V580" s="71">
        <v>246</v>
      </c>
      <c r="W580" s="71">
        <v>41</v>
      </c>
      <c r="X580" s="71">
        <v>1971</v>
      </c>
      <c r="Y580" s="71">
        <v>3291</v>
      </c>
      <c r="Z580" s="71">
        <v>5696</v>
      </c>
      <c r="AA580" s="71">
        <v>2139</v>
      </c>
      <c r="AB580" s="71">
        <v>10053</v>
      </c>
      <c r="AC580" s="71">
        <v>0</v>
      </c>
      <c r="AD580" s="71">
        <v>0.75927341372381707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2407</v>
      </c>
      <c r="B581" s="70">
        <v>193</v>
      </c>
      <c r="C581" s="70">
        <v>6</v>
      </c>
      <c r="D581" s="70">
        <v>12</v>
      </c>
      <c r="E581" s="70">
        <v>2009</v>
      </c>
      <c r="F581" s="70" t="s">
        <v>176</v>
      </c>
      <c r="G581" s="70" t="s">
        <v>2401</v>
      </c>
      <c r="H581" s="70" t="s">
        <v>2402</v>
      </c>
      <c r="I581" s="148"/>
      <c r="J581" s="71">
        <v>24.52151051877987</v>
      </c>
      <c r="K581" s="71">
        <v>0.46841332207869629</v>
      </c>
      <c r="L581" s="71">
        <v>1.179540623327499</v>
      </c>
      <c r="M581" s="71">
        <v>8.0935434552971337</v>
      </c>
      <c r="N581" s="71">
        <v>8.7605996662524763</v>
      </c>
      <c r="O581" s="71">
        <v>11.34861092092803</v>
      </c>
      <c r="P581" s="71">
        <v>10.553002409676941</v>
      </c>
      <c r="Q581" s="71">
        <v>0.57959233678126199</v>
      </c>
      <c r="R581" s="71">
        <v>0</v>
      </c>
      <c r="S581" s="71">
        <v>0.82894044642534603</v>
      </c>
      <c r="T581" s="72"/>
      <c r="U581" s="71">
        <v>4545080</v>
      </c>
      <c r="V581" s="71">
        <v>306</v>
      </c>
      <c r="W581" s="71">
        <v>26</v>
      </c>
      <c r="X581" s="71">
        <v>2537</v>
      </c>
      <c r="Y581" s="71">
        <v>3307</v>
      </c>
      <c r="Z581" s="71">
        <v>5737</v>
      </c>
      <c r="AA581" s="71">
        <v>2124</v>
      </c>
      <c r="AB581" s="71">
        <v>9942</v>
      </c>
      <c r="AC581" s="71">
        <v>0</v>
      </c>
      <c r="AD581" s="71">
        <v>0.82894044642534603</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7.81</v>
      </c>
      <c r="BK581" s="71">
        <v>0</v>
      </c>
      <c r="BL581" s="71">
        <v>0</v>
      </c>
      <c r="BM581" s="71">
        <v>0</v>
      </c>
      <c r="BN581" s="72"/>
      <c r="BO581" s="71">
        <v>0</v>
      </c>
      <c r="BP581" s="71">
        <v>0</v>
      </c>
      <c r="BQ581" s="71">
        <v>2</v>
      </c>
      <c r="BR581" s="71">
        <v>0</v>
      </c>
      <c r="BS581" s="71">
        <v>0</v>
      </c>
      <c r="BT581" s="71">
        <v>0</v>
      </c>
      <c r="BU581"/>
      <c r="BV581" s="70">
        <v>7.81</v>
      </c>
      <c r="BW581" s="70">
        <v>0</v>
      </c>
      <c r="BX581" s="70">
        <v>0</v>
      </c>
      <c r="BY581" s="70">
        <v>0</v>
      </c>
      <c r="BZ581" s="70">
        <v>0</v>
      </c>
      <c r="CA581" s="70">
        <v>0</v>
      </c>
      <c r="CB581" s="70">
        <v>0</v>
      </c>
      <c r="CC581" s="70">
        <v>0</v>
      </c>
      <c r="CD581" s="70">
        <v>0</v>
      </c>
    </row>
    <row r="582" spans="1:82">
      <c r="A582" s="70" t="s">
        <v>2408</v>
      </c>
      <c r="B582" s="70">
        <v>194</v>
      </c>
      <c r="C582" s="70">
        <v>7</v>
      </c>
      <c r="D582" s="70">
        <v>12</v>
      </c>
      <c r="E582" s="70">
        <v>2010</v>
      </c>
      <c r="F582" s="70" t="s">
        <v>177</v>
      </c>
      <c r="G582" s="70" t="s">
        <v>2401</v>
      </c>
      <c r="H582" s="70" t="s">
        <v>2402</v>
      </c>
      <c r="I582" s="148"/>
      <c r="J582" s="71">
        <v>32.766201970551947</v>
      </c>
      <c r="K582" s="71">
        <v>0.50685775970339364</v>
      </c>
      <c r="L582" s="71">
        <v>1.08539501584684</v>
      </c>
      <c r="M582" s="71">
        <v>8.8910358062447497</v>
      </c>
      <c r="N582" s="71">
        <v>8.9706309545139415</v>
      </c>
      <c r="O582" s="71">
        <v>11.36503491463067</v>
      </c>
      <c r="P582" s="71">
        <v>10.736672980074159</v>
      </c>
      <c r="Q582" s="71">
        <v>0.59975052880984003</v>
      </c>
      <c r="R582" s="71">
        <v>0</v>
      </c>
      <c r="S582" s="71">
        <v>0.82087429744582274</v>
      </c>
      <c r="T582" s="72"/>
      <c r="U582" s="71">
        <v>5283388</v>
      </c>
      <c r="V582" s="71">
        <v>306</v>
      </c>
      <c r="W582" s="71">
        <v>26</v>
      </c>
      <c r="X582" s="71">
        <v>2537</v>
      </c>
      <c r="Y582" s="71">
        <v>3346</v>
      </c>
      <c r="Z582" s="71">
        <v>5772</v>
      </c>
      <c r="AA582" s="71">
        <v>2107</v>
      </c>
      <c r="AB582" s="71">
        <v>9858</v>
      </c>
      <c r="AC582" s="71">
        <v>0</v>
      </c>
      <c r="AD582" s="71">
        <v>0.82087429744582274</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7.8339999999999996</v>
      </c>
      <c r="BK582" s="71">
        <v>0</v>
      </c>
      <c r="BL582" s="71">
        <v>0</v>
      </c>
      <c r="BM582" s="71">
        <v>0</v>
      </c>
      <c r="BN582" s="72"/>
      <c r="BO582" s="71">
        <v>0</v>
      </c>
      <c r="BP582" s="71">
        <v>0</v>
      </c>
      <c r="BQ582" s="71">
        <v>2</v>
      </c>
      <c r="BR582" s="71">
        <v>0</v>
      </c>
      <c r="BS582" s="71">
        <v>0</v>
      </c>
      <c r="BT582" s="71">
        <v>0</v>
      </c>
      <c r="BU582"/>
      <c r="BV582" s="70">
        <v>7.8339999999999996</v>
      </c>
      <c r="BW582" s="70">
        <v>0</v>
      </c>
      <c r="BX582" s="70">
        <v>0</v>
      </c>
      <c r="BY582" s="70">
        <v>0</v>
      </c>
      <c r="BZ582" s="70">
        <v>0</v>
      </c>
      <c r="CA582" s="70">
        <v>0</v>
      </c>
      <c r="CB582" s="70">
        <v>0</v>
      </c>
      <c r="CC582" s="70">
        <v>0</v>
      </c>
      <c r="CD582" s="70">
        <v>0</v>
      </c>
    </row>
    <row r="583" spans="1:82">
      <c r="A583" s="70" t="s">
        <v>2409</v>
      </c>
      <c r="B583" s="70">
        <v>195</v>
      </c>
      <c r="C583" s="70">
        <v>8</v>
      </c>
      <c r="D583" s="70">
        <v>12</v>
      </c>
      <c r="E583" s="70">
        <v>2011</v>
      </c>
      <c r="F583" s="70" t="s">
        <v>178</v>
      </c>
      <c r="G583" s="70" t="s">
        <v>2401</v>
      </c>
      <c r="H583" s="70" t="s">
        <v>2402</v>
      </c>
      <c r="I583" s="148"/>
      <c r="J583" s="71">
        <v>32.747693152376073</v>
      </c>
      <c r="K583" s="71">
        <v>0.71151285230829375</v>
      </c>
      <c r="L583" s="71">
        <v>1.119894733128417</v>
      </c>
      <c r="M583" s="71">
        <v>11.735281402241879</v>
      </c>
      <c r="N583" s="71">
        <v>10.72757006366605</v>
      </c>
      <c r="O583" s="71">
        <v>11.264059814047878</v>
      </c>
      <c r="P583" s="71">
        <v>10.28784363770364</v>
      </c>
      <c r="Q583" s="71">
        <v>0.68878766530277902</v>
      </c>
      <c r="R583" s="71">
        <v>0</v>
      </c>
      <c r="S583" s="71">
        <v>0.74322564443860351</v>
      </c>
      <c r="T583" s="72"/>
      <c r="U583" s="71">
        <v>5054600</v>
      </c>
      <c r="V583" s="71">
        <v>306</v>
      </c>
      <c r="W583" s="71">
        <v>26</v>
      </c>
      <c r="X583" s="71">
        <v>2537</v>
      </c>
      <c r="Y583" s="71">
        <v>3387</v>
      </c>
      <c r="Z583" s="71">
        <v>5845</v>
      </c>
      <c r="AA583" s="71">
        <v>2079</v>
      </c>
      <c r="AB583" s="71">
        <v>9815</v>
      </c>
      <c r="AC583" s="71">
        <v>0</v>
      </c>
      <c r="AD583" s="71">
        <v>0.74322564443860351</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9.1449999999999996</v>
      </c>
      <c r="BK583" s="71">
        <v>0</v>
      </c>
      <c r="BL583" s="71">
        <v>0</v>
      </c>
      <c r="BM583" s="71">
        <v>0</v>
      </c>
      <c r="BN583" s="72"/>
      <c r="BO583" s="71">
        <v>0</v>
      </c>
      <c r="BP583" s="71">
        <v>0</v>
      </c>
      <c r="BQ583" s="71">
        <v>2</v>
      </c>
      <c r="BR583" s="71">
        <v>0</v>
      </c>
      <c r="BS583" s="71">
        <v>0</v>
      </c>
      <c r="BT583" s="71">
        <v>0</v>
      </c>
      <c r="BU583"/>
      <c r="BV583" s="70">
        <v>9.1449999999999996</v>
      </c>
      <c r="BW583" s="70">
        <v>0</v>
      </c>
      <c r="BX583" s="70">
        <v>0</v>
      </c>
      <c r="BY583" s="70">
        <v>0</v>
      </c>
      <c r="BZ583" s="70">
        <v>0</v>
      </c>
      <c r="CA583" s="70">
        <v>0</v>
      </c>
      <c r="CB583" s="70">
        <v>0</v>
      </c>
      <c r="CC583" s="70">
        <v>0</v>
      </c>
      <c r="CD583" s="70">
        <v>0</v>
      </c>
    </row>
    <row r="584" spans="1:82">
      <c r="A584" s="70" t="s">
        <v>2410</v>
      </c>
      <c r="B584" s="70">
        <v>196</v>
      </c>
      <c r="C584" s="70">
        <v>9</v>
      </c>
      <c r="D584" s="70">
        <v>12</v>
      </c>
      <c r="E584" s="70">
        <v>2012</v>
      </c>
      <c r="F584" s="70" t="s">
        <v>179</v>
      </c>
      <c r="G584" s="70" t="s">
        <v>2401</v>
      </c>
      <c r="H584" s="70" t="s">
        <v>2402</v>
      </c>
      <c r="I584" s="148"/>
      <c r="J584" s="71">
        <v>41.719907636766777</v>
      </c>
      <c r="K584" s="71">
        <v>0.68450938864871247</v>
      </c>
      <c r="L584" s="71">
        <v>1.098249950769127</v>
      </c>
      <c r="M584" s="71">
        <v>12.988466384103861</v>
      </c>
      <c r="N584" s="71">
        <v>12.723542926261381</v>
      </c>
      <c r="O584" s="71">
        <v>11.259547554718386</v>
      </c>
      <c r="P584" s="71">
        <v>10.197078007966018</v>
      </c>
      <c r="Q584" s="71">
        <v>0.74850641117099403</v>
      </c>
      <c r="R584" s="71">
        <v>0</v>
      </c>
      <c r="S584" s="71">
        <v>0.71445267139864588</v>
      </c>
      <c r="T584" s="72"/>
      <c r="U584" s="71">
        <v>5883660</v>
      </c>
      <c r="V584" s="71">
        <v>306</v>
      </c>
      <c r="W584" s="71">
        <v>26</v>
      </c>
      <c r="X584" s="71">
        <v>2537</v>
      </c>
      <c r="Y584" s="71">
        <v>3489</v>
      </c>
      <c r="Z584" s="71">
        <v>5889</v>
      </c>
      <c r="AA584" s="71">
        <v>2049</v>
      </c>
      <c r="AB584" s="71">
        <v>9817</v>
      </c>
      <c r="AC584" s="71">
        <v>0</v>
      </c>
      <c r="AD584" s="71">
        <v>0.71445267139864588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13.423999999999999</v>
      </c>
      <c r="BK584" s="71">
        <v>0</v>
      </c>
      <c r="BL584" s="71">
        <v>0</v>
      </c>
      <c r="BM584" s="71">
        <v>0</v>
      </c>
      <c r="BN584" s="72"/>
      <c r="BO584" s="71">
        <v>0</v>
      </c>
      <c r="BP584" s="71">
        <v>0</v>
      </c>
      <c r="BQ584" s="71">
        <v>2</v>
      </c>
      <c r="BR584" s="71">
        <v>0</v>
      </c>
      <c r="BS584" s="71">
        <v>0</v>
      </c>
      <c r="BT584" s="71">
        <v>0</v>
      </c>
      <c r="BU584"/>
      <c r="BV584" s="70">
        <v>13.423999999999999</v>
      </c>
      <c r="BW584" s="70">
        <v>0</v>
      </c>
      <c r="BX584" s="70">
        <v>0</v>
      </c>
      <c r="BY584" s="70">
        <v>0</v>
      </c>
      <c r="BZ584" s="70">
        <v>0</v>
      </c>
      <c r="CA584" s="70">
        <v>0</v>
      </c>
      <c r="CB584" s="70">
        <v>0</v>
      </c>
      <c r="CC584" s="70">
        <v>0</v>
      </c>
      <c r="CD584" s="70">
        <v>0</v>
      </c>
    </row>
    <row r="585" spans="1:82">
      <c r="A585" s="70" t="s">
        <v>2411</v>
      </c>
      <c r="B585" s="70">
        <v>197</v>
      </c>
      <c r="C585" s="70">
        <v>10</v>
      </c>
      <c r="D585" s="70">
        <v>12</v>
      </c>
      <c r="E585" s="70">
        <v>2013</v>
      </c>
      <c r="F585" s="70" t="s">
        <v>180</v>
      </c>
      <c r="G585" s="70" t="s">
        <v>2401</v>
      </c>
      <c r="H585" s="70" t="s">
        <v>2402</v>
      </c>
      <c r="I585" s="148"/>
      <c r="J585" s="71">
        <v>47.646613115677788</v>
      </c>
      <c r="K585" s="71">
        <v>0.6189981198802651</v>
      </c>
      <c r="L585" s="71">
        <v>1.080206716384857</v>
      </c>
      <c r="M585" s="71">
        <v>12.37813457223935</v>
      </c>
      <c r="N585" s="71">
        <v>12.487040907671179</v>
      </c>
      <c r="O585" s="71">
        <v>10.906432810253579</v>
      </c>
      <c r="P585" s="71">
        <v>10.225509944009366</v>
      </c>
      <c r="Q585" s="71">
        <v>0.76155892944132397</v>
      </c>
      <c r="R585" s="71">
        <v>0</v>
      </c>
      <c r="S585" s="71">
        <v>0.75557249328556664</v>
      </c>
      <c r="T585" s="72"/>
      <c r="U585" s="71">
        <v>6276178</v>
      </c>
      <c r="V585" s="71">
        <v>306</v>
      </c>
      <c r="W585" s="71">
        <v>26</v>
      </c>
      <c r="X585" s="71">
        <v>2537</v>
      </c>
      <c r="Y585" s="71">
        <v>3535</v>
      </c>
      <c r="Z585" s="71">
        <v>5959</v>
      </c>
      <c r="AA585" s="71">
        <v>2047</v>
      </c>
      <c r="AB585" s="71">
        <v>9845</v>
      </c>
      <c r="AC585" s="71">
        <v>0</v>
      </c>
      <c r="AD585" s="71">
        <v>0.75557249328556664</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17.024000000000001</v>
      </c>
      <c r="BK585" s="71">
        <v>0</v>
      </c>
      <c r="BL585" s="71">
        <v>0</v>
      </c>
      <c r="BM585" s="71">
        <v>0</v>
      </c>
      <c r="BN585" s="72"/>
      <c r="BO585" s="71">
        <v>0</v>
      </c>
      <c r="BP585" s="71">
        <v>0</v>
      </c>
      <c r="BQ585" s="71">
        <v>2</v>
      </c>
      <c r="BR585" s="71">
        <v>0</v>
      </c>
      <c r="BS585" s="71">
        <v>0</v>
      </c>
      <c r="BT585" s="71">
        <v>0</v>
      </c>
      <c r="BU585"/>
      <c r="BV585" s="70">
        <v>17.024000000000001</v>
      </c>
      <c r="BW585" s="70">
        <v>0</v>
      </c>
      <c r="BX585" s="70">
        <v>0</v>
      </c>
      <c r="BY585" s="70">
        <v>0</v>
      </c>
      <c r="BZ585" s="70">
        <v>0</v>
      </c>
      <c r="CA585" s="70">
        <v>0</v>
      </c>
      <c r="CB585" s="70">
        <v>0</v>
      </c>
      <c r="CC585" s="70">
        <v>0</v>
      </c>
      <c r="CD585" s="70">
        <v>0</v>
      </c>
    </row>
    <row r="586" spans="1:82">
      <c r="A586" s="70" t="s">
        <v>2412</v>
      </c>
      <c r="B586" s="70">
        <v>198</v>
      </c>
      <c r="C586" s="70">
        <v>11</v>
      </c>
      <c r="D586" s="70">
        <v>12</v>
      </c>
      <c r="E586" s="70">
        <v>2014</v>
      </c>
      <c r="F586" s="70" t="s">
        <v>181</v>
      </c>
      <c r="G586" s="70" t="s">
        <v>2401</v>
      </c>
      <c r="H586" s="70" t="s">
        <v>2402</v>
      </c>
      <c r="I586" s="148"/>
      <c r="J586" s="71">
        <v>50.70003436211735</v>
      </c>
      <c r="K586" s="71">
        <v>0.42515045921333189</v>
      </c>
      <c r="L586" s="71">
        <v>0.944131097946044</v>
      </c>
      <c r="M586" s="71">
        <v>12.74209977154992</v>
      </c>
      <c r="N586" s="71">
        <v>11.95419732128078</v>
      </c>
      <c r="O586" s="71">
        <v>10.344870950874769</v>
      </c>
      <c r="P586" s="71">
        <v>10.248532608614257</v>
      </c>
      <c r="Q586" s="71">
        <v>0.72250651639307095</v>
      </c>
      <c r="R586" s="71">
        <v>0</v>
      </c>
      <c r="S586" s="71">
        <v>0.78852447863690389</v>
      </c>
      <c r="T586" s="72"/>
      <c r="U586" s="71">
        <v>7274453</v>
      </c>
      <c r="V586" s="71">
        <v>168</v>
      </c>
      <c r="W586" s="71">
        <v>29</v>
      </c>
      <c r="X586" s="71">
        <v>2608</v>
      </c>
      <c r="Y586" s="71">
        <v>3572</v>
      </c>
      <c r="Z586" s="71">
        <v>5953</v>
      </c>
      <c r="AA586" s="71">
        <v>2041</v>
      </c>
      <c r="AB586" s="71">
        <v>9735</v>
      </c>
      <c r="AC586" s="71">
        <v>0</v>
      </c>
      <c r="AD586" s="71">
        <v>0.78852447863690389</v>
      </c>
      <c r="AE586" s="72"/>
      <c r="AF586" s="71"/>
      <c r="AG586" s="71"/>
      <c r="AH586" s="71"/>
      <c r="AI586" s="71"/>
      <c r="AJ586" s="71"/>
      <c r="AK586" s="71"/>
      <c r="AL586" s="71"/>
      <c r="AM586" s="71"/>
      <c r="AN586" s="71"/>
      <c r="AO586" s="71"/>
      <c r="AP586" s="71"/>
      <c r="AQ586" s="72"/>
      <c r="AR586" s="71">
        <v>246</v>
      </c>
      <c r="AS586" s="71">
        <v>51</v>
      </c>
      <c r="AT586" s="71">
        <v>0</v>
      </c>
      <c r="AU586" s="71">
        <v>0</v>
      </c>
      <c r="AV586" s="71">
        <v>0</v>
      </c>
      <c r="AW586" s="71">
        <v>0</v>
      </c>
      <c r="AX586" s="71"/>
      <c r="AY586" s="72"/>
      <c r="AZ586" s="71">
        <v>935.4</v>
      </c>
      <c r="BA586" s="71">
        <v>8920.7000000000007</v>
      </c>
      <c r="BB586" s="71">
        <v>0</v>
      </c>
      <c r="BC586" s="71">
        <v>0</v>
      </c>
      <c r="BD586" s="71">
        <v>0</v>
      </c>
      <c r="BE586" s="71">
        <v>0</v>
      </c>
      <c r="BF586" s="71"/>
      <c r="BG586" s="72"/>
      <c r="BH586" s="71">
        <v>0</v>
      </c>
      <c r="BI586" s="71">
        <v>0</v>
      </c>
      <c r="BJ586" s="71">
        <v>13.435</v>
      </c>
      <c r="BK586" s="71">
        <v>0</v>
      </c>
      <c r="BL586" s="71">
        <v>0</v>
      </c>
      <c r="BM586" s="71">
        <v>0</v>
      </c>
      <c r="BN586" s="72"/>
      <c r="BO586" s="71">
        <v>0</v>
      </c>
      <c r="BP586" s="71">
        <v>0</v>
      </c>
      <c r="BQ586" s="71">
        <v>2</v>
      </c>
      <c r="BR586" s="71">
        <v>0</v>
      </c>
      <c r="BS586" s="71">
        <v>0</v>
      </c>
      <c r="BT586" s="71">
        <v>0</v>
      </c>
      <c r="BU586"/>
      <c r="BV586" s="70">
        <v>13.435</v>
      </c>
      <c r="BW586" s="70">
        <v>0</v>
      </c>
      <c r="BX586" s="70">
        <v>0</v>
      </c>
      <c r="BY586" s="70">
        <v>0</v>
      </c>
      <c r="BZ586" s="70">
        <v>0</v>
      </c>
      <c r="CA586" s="70">
        <v>0</v>
      </c>
      <c r="CB586" s="70">
        <v>0</v>
      </c>
      <c r="CC586" s="70">
        <v>0</v>
      </c>
      <c r="CD586" s="70">
        <v>0</v>
      </c>
    </row>
    <row r="587" spans="1:82">
      <c r="A587" s="70" t="s">
        <v>2413</v>
      </c>
      <c r="B587" s="70">
        <v>199</v>
      </c>
      <c r="C587" s="70">
        <v>12</v>
      </c>
      <c r="D587" s="70">
        <v>12</v>
      </c>
      <c r="E587" s="70">
        <v>2015</v>
      </c>
      <c r="F587" s="70" t="s">
        <v>182</v>
      </c>
      <c r="G587" s="70" t="s">
        <v>2401</v>
      </c>
      <c r="H587" s="70" t="s">
        <v>2402</v>
      </c>
      <c r="I587" s="148"/>
      <c r="J587" s="71">
        <v>46.200796217309147</v>
      </c>
      <c r="K587" s="71">
        <v>0.40412635113075629</v>
      </c>
      <c r="L587" s="71">
        <v>1.090003712075736</v>
      </c>
      <c r="M587" s="71">
        <v>11.603362688378599</v>
      </c>
      <c r="N587" s="71">
        <v>11.31798187508646</v>
      </c>
      <c r="O587" s="71">
        <v>10.227328660804144</v>
      </c>
      <c r="P587" s="71">
        <v>10.216427178644233</v>
      </c>
      <c r="Q587" s="71">
        <v>0.69856882715017798</v>
      </c>
      <c r="R587" s="71">
        <v>0</v>
      </c>
      <c r="S587" s="71">
        <v>0.85027764201550615</v>
      </c>
      <c r="T587" s="72"/>
      <c r="U587" s="71">
        <v>8020525</v>
      </c>
      <c r="V587" s="71">
        <v>168</v>
      </c>
      <c r="W587" s="71">
        <v>29</v>
      </c>
      <c r="X587" s="71">
        <v>2608</v>
      </c>
      <c r="Y587" s="71">
        <v>3576</v>
      </c>
      <c r="Z587" s="71">
        <v>5942</v>
      </c>
      <c r="AA587" s="71">
        <v>2033</v>
      </c>
      <c r="AB587" s="71">
        <v>9615</v>
      </c>
      <c r="AC587" s="71">
        <v>0</v>
      </c>
      <c r="AD587" s="71">
        <v>0.85027764201550615</v>
      </c>
      <c r="AE587" s="72"/>
      <c r="AF587" s="71">
        <v>51339877.258053564</v>
      </c>
      <c r="AG587" s="71">
        <v>313042.60150978772</v>
      </c>
      <c r="AH587" s="71">
        <v>172757.14274720449</v>
      </c>
      <c r="AI587" s="71">
        <v>16121526.189860919</v>
      </c>
      <c r="AJ587" s="71">
        <v>17118408.720121339</v>
      </c>
      <c r="AK587" s="71">
        <v>0</v>
      </c>
      <c r="AL587" s="71">
        <v>0</v>
      </c>
      <c r="AM587" s="71">
        <v>1317695.4165919691</v>
      </c>
      <c r="AN587" s="71">
        <v>0</v>
      </c>
      <c r="AO587" s="71">
        <v>0</v>
      </c>
      <c r="AP587" s="71">
        <v>86383307.328884795</v>
      </c>
      <c r="AQ587" s="72"/>
      <c r="AR587" s="71">
        <v>269</v>
      </c>
      <c r="AS587" s="71">
        <v>71</v>
      </c>
      <c r="AT587" s="71">
        <v>0</v>
      </c>
      <c r="AU587" s="71">
        <v>0</v>
      </c>
      <c r="AV587" s="71">
        <v>0</v>
      </c>
      <c r="AW587" s="71">
        <v>0</v>
      </c>
      <c r="AX587" s="71"/>
      <c r="AY587" s="72"/>
      <c r="AZ587" s="71">
        <v>1051.0999999999999</v>
      </c>
      <c r="BA587" s="71">
        <v>11915.6</v>
      </c>
      <c r="BB587" s="71">
        <v>0</v>
      </c>
      <c r="BC587" s="71">
        <v>0</v>
      </c>
      <c r="BD587" s="71">
        <v>0</v>
      </c>
      <c r="BE587" s="71">
        <v>0</v>
      </c>
      <c r="BF587" s="71"/>
      <c r="BG587" s="72"/>
      <c r="BH587" s="71">
        <v>0</v>
      </c>
      <c r="BI587" s="71">
        <v>0</v>
      </c>
      <c r="BJ587" s="71">
        <v>12.343999999999999</v>
      </c>
      <c r="BK587" s="71">
        <v>0</v>
      </c>
      <c r="BL587" s="71">
        <v>0</v>
      </c>
      <c r="BM587" s="71">
        <v>0</v>
      </c>
      <c r="BN587" s="72"/>
      <c r="BO587" s="71">
        <v>0</v>
      </c>
      <c r="BP587" s="71">
        <v>0</v>
      </c>
      <c r="BQ587" s="71">
        <v>2</v>
      </c>
      <c r="BR587" s="71">
        <v>0</v>
      </c>
      <c r="BS587" s="71">
        <v>0</v>
      </c>
      <c r="BT587" s="71">
        <v>0</v>
      </c>
      <c r="BU587"/>
      <c r="BV587" s="70">
        <v>12.343999999999999</v>
      </c>
      <c r="BW587" s="70">
        <v>0</v>
      </c>
      <c r="BX587" s="70">
        <v>0</v>
      </c>
      <c r="BY587" s="70">
        <v>0</v>
      </c>
      <c r="BZ587" s="70">
        <v>0</v>
      </c>
      <c r="CA587" s="70">
        <v>0</v>
      </c>
      <c r="CB587" s="70">
        <v>0</v>
      </c>
      <c r="CC587" s="70">
        <v>0</v>
      </c>
      <c r="CD587" s="70">
        <v>0</v>
      </c>
    </row>
    <row r="588" spans="1:82">
      <c r="A588" s="70" t="s">
        <v>2414</v>
      </c>
      <c r="B588" s="70">
        <v>200</v>
      </c>
      <c r="C588" s="70">
        <v>13</v>
      </c>
      <c r="D588" s="70">
        <v>12</v>
      </c>
      <c r="E588" s="70">
        <v>2016</v>
      </c>
      <c r="F588" s="70" t="s">
        <v>155</v>
      </c>
      <c r="G588" s="70" t="s">
        <v>2401</v>
      </c>
      <c r="H588" s="70" t="s">
        <v>2402</v>
      </c>
      <c r="I588" s="148"/>
      <c r="J588" s="71">
        <v>45.623680608392519</v>
      </c>
      <c r="K588" s="71">
        <v>0.37209530495296628</v>
      </c>
      <c r="L588" s="71">
        <v>1.3143732423585197</v>
      </c>
      <c r="M588" s="71">
        <v>11.339953238482336</v>
      </c>
      <c r="N588" s="71">
        <v>11.284770638482509</v>
      </c>
      <c r="O588" s="71">
        <v>10.152441747376097</v>
      </c>
      <c r="P588" s="71">
        <v>9.8972165796816842</v>
      </c>
      <c r="Q588" s="71">
        <v>0.67171058486592072</v>
      </c>
      <c r="R588" s="71">
        <v>0</v>
      </c>
      <c r="S588" s="71">
        <v>1.3639464121665008</v>
      </c>
      <c r="T588" s="72"/>
      <c r="U588" s="71">
        <v>8453830</v>
      </c>
      <c r="V588" s="71">
        <v>168</v>
      </c>
      <c r="W588" s="71">
        <v>29</v>
      </c>
      <c r="X588" s="71">
        <v>2608</v>
      </c>
      <c r="Y588" s="71">
        <v>3618</v>
      </c>
      <c r="Z588" s="71">
        <v>5971</v>
      </c>
      <c r="AA588" s="71">
        <v>2037</v>
      </c>
      <c r="AB588" s="71">
        <v>9510</v>
      </c>
      <c r="AC588" s="71">
        <v>0</v>
      </c>
      <c r="AD588" s="71">
        <v>1.363946412166501</v>
      </c>
      <c r="AE588" s="72"/>
      <c r="AF588" s="71">
        <v>50361728.630618408</v>
      </c>
      <c r="AG588" s="71">
        <v>278167.18908772361</v>
      </c>
      <c r="AH588" s="71">
        <v>162228.39759529199</v>
      </c>
      <c r="AI588" s="71">
        <v>17046605.735750411</v>
      </c>
      <c r="AJ588" s="71">
        <v>16139941.375747049</v>
      </c>
      <c r="AK588" s="71">
        <v>0</v>
      </c>
      <c r="AL588" s="71">
        <v>0</v>
      </c>
      <c r="AM588" s="71">
        <v>1304318.147627881</v>
      </c>
      <c r="AN588" s="71">
        <v>0</v>
      </c>
      <c r="AO588" s="71">
        <v>0</v>
      </c>
      <c r="AP588" s="71">
        <v>85292989.476426765</v>
      </c>
      <c r="AQ588" s="72"/>
      <c r="AR588" s="71">
        <v>292</v>
      </c>
      <c r="AS588" s="71">
        <v>84</v>
      </c>
      <c r="AT588" s="71">
        <v>0</v>
      </c>
      <c r="AU588" s="71">
        <v>0</v>
      </c>
      <c r="AV588" s="71">
        <v>0</v>
      </c>
      <c r="AW588" s="71">
        <v>0</v>
      </c>
      <c r="AX588" s="71"/>
      <c r="AY588" s="72"/>
      <c r="AZ588" s="71">
        <v>1160.3</v>
      </c>
      <c r="BA588" s="71">
        <v>13844.6</v>
      </c>
      <c r="BB588" s="71">
        <v>0</v>
      </c>
      <c r="BC588" s="71">
        <v>0</v>
      </c>
      <c r="BD588" s="71">
        <v>0</v>
      </c>
      <c r="BE588" s="71">
        <v>0</v>
      </c>
      <c r="BF588" s="71"/>
      <c r="BG588" s="72"/>
      <c r="BH588" s="71">
        <v>0</v>
      </c>
      <c r="BI588" s="71">
        <v>0</v>
      </c>
      <c r="BJ588" s="71">
        <v>12.061999999999999</v>
      </c>
      <c r="BK588" s="71">
        <v>0</v>
      </c>
      <c r="BL588" s="71">
        <v>0</v>
      </c>
      <c r="BM588" s="71">
        <v>0</v>
      </c>
      <c r="BN588" s="72"/>
      <c r="BO588" s="71">
        <v>0</v>
      </c>
      <c r="BP588" s="71">
        <v>0</v>
      </c>
      <c r="BQ588" s="71">
        <v>2</v>
      </c>
      <c r="BR588" s="71">
        <v>0</v>
      </c>
      <c r="BS588" s="71">
        <v>0</v>
      </c>
      <c r="BT588" s="71">
        <v>0</v>
      </c>
      <c r="BU588"/>
      <c r="BV588" s="70">
        <v>12.061999999999999</v>
      </c>
      <c r="BW588" s="70">
        <v>0</v>
      </c>
      <c r="BX588" s="70">
        <v>0</v>
      </c>
      <c r="BY588" s="70">
        <v>0</v>
      </c>
      <c r="BZ588" s="70">
        <v>0</v>
      </c>
      <c r="CA588" s="70">
        <v>0</v>
      </c>
      <c r="CB588" s="70">
        <v>0</v>
      </c>
      <c r="CC588" s="70">
        <v>0</v>
      </c>
      <c r="CD588" s="70">
        <v>0</v>
      </c>
    </row>
    <row r="589" spans="1:82">
      <c r="A589" s="70" t="s">
        <v>2415</v>
      </c>
      <c r="B589" s="70">
        <v>201</v>
      </c>
      <c r="C589" s="70">
        <v>14</v>
      </c>
      <c r="D589" s="70">
        <v>12</v>
      </c>
      <c r="E589" s="70">
        <v>2017</v>
      </c>
      <c r="F589" s="70" t="s">
        <v>156</v>
      </c>
      <c r="G589" s="70" t="s">
        <v>2401</v>
      </c>
      <c r="H589" s="70" t="s">
        <v>2402</v>
      </c>
      <c r="I589" s="148"/>
      <c r="J589" s="71">
        <v>40.796144792450121</v>
      </c>
      <c r="K589" s="71">
        <v>0.37936834578854928</v>
      </c>
      <c r="L589" s="71">
        <v>1.1622673180948009</v>
      </c>
      <c r="M589" s="71">
        <v>9.9083232494210502</v>
      </c>
      <c r="N589" s="71">
        <v>10.378123243414079</v>
      </c>
      <c r="O589" s="71">
        <v>10.048662327427648</v>
      </c>
      <c r="P589" s="71">
        <v>9.8828006834736737</v>
      </c>
      <c r="Q589" s="71">
        <v>0.64245560188288497</v>
      </c>
      <c r="R589" s="71">
        <v>0</v>
      </c>
      <c r="S589" s="71">
        <v>1.4258020387981463</v>
      </c>
      <c r="T589" s="72"/>
      <c r="U589" s="71">
        <v>8182503.9999999991</v>
      </c>
      <c r="V589" s="71">
        <v>168</v>
      </c>
      <c r="W589" s="71">
        <v>29</v>
      </c>
      <c r="X589" s="71">
        <v>2608</v>
      </c>
      <c r="Y589" s="71">
        <v>3673</v>
      </c>
      <c r="Z589" s="71">
        <v>6008</v>
      </c>
      <c r="AA589" s="71">
        <v>2047</v>
      </c>
      <c r="AB589" s="71">
        <v>9406</v>
      </c>
      <c r="AC589" s="71">
        <v>0</v>
      </c>
      <c r="AD589" s="71">
        <v>1.425802038798146</v>
      </c>
      <c r="AE589" s="72"/>
      <c r="AF589" s="71">
        <v>49246235.424641252</v>
      </c>
      <c r="AG589" s="71">
        <v>305209.5114896177</v>
      </c>
      <c r="AH589" s="71">
        <v>195651.36378028631</v>
      </c>
      <c r="AI589" s="71">
        <v>17143457.596407808</v>
      </c>
      <c r="AJ589" s="71">
        <v>16450515.05781802</v>
      </c>
      <c r="AK589" s="71">
        <v>0</v>
      </c>
      <c r="AL589" s="71">
        <v>0</v>
      </c>
      <c r="AM589" s="71">
        <v>1292072.8937420859</v>
      </c>
      <c r="AN589" s="71">
        <v>0</v>
      </c>
      <c r="AO589" s="71">
        <v>0</v>
      </c>
      <c r="AP589" s="71">
        <v>84633141.847879067</v>
      </c>
      <c r="AQ589" s="72"/>
      <c r="AR589" s="71">
        <v>305</v>
      </c>
      <c r="AS589" s="71">
        <v>90</v>
      </c>
      <c r="AT589" s="71">
        <v>0</v>
      </c>
      <c r="AU589" s="71">
        <v>0</v>
      </c>
      <c r="AV589" s="71">
        <v>0</v>
      </c>
      <c r="AW589" s="71">
        <v>0</v>
      </c>
      <c r="AX589" s="71"/>
      <c r="AY589" s="72"/>
      <c r="AZ589" s="71">
        <v>1229.5999999999999</v>
      </c>
      <c r="BA589" s="71">
        <v>14434.5</v>
      </c>
      <c r="BB589" s="71">
        <v>0</v>
      </c>
      <c r="BC589" s="71">
        <v>0</v>
      </c>
      <c r="BD589" s="71">
        <v>0</v>
      </c>
      <c r="BE589" s="71">
        <v>0</v>
      </c>
      <c r="BF589" s="71"/>
      <c r="BG589" s="72"/>
      <c r="BH589" s="71">
        <v>0</v>
      </c>
      <c r="BI589" s="71">
        <v>0</v>
      </c>
      <c r="BJ589" s="71">
        <v>13.455</v>
      </c>
      <c r="BK589" s="71">
        <v>0</v>
      </c>
      <c r="BL589" s="71">
        <v>0</v>
      </c>
      <c r="BM589" s="71">
        <v>0</v>
      </c>
      <c r="BN589" s="72"/>
      <c r="BO589" s="71">
        <v>0</v>
      </c>
      <c r="BP589" s="71">
        <v>0</v>
      </c>
      <c r="BQ589" s="71">
        <v>2</v>
      </c>
      <c r="BR589" s="71">
        <v>0</v>
      </c>
      <c r="BS589" s="71">
        <v>0</v>
      </c>
      <c r="BT589" s="71">
        <v>0</v>
      </c>
      <c r="BU589"/>
      <c r="BV589" s="70">
        <v>13.455</v>
      </c>
      <c r="BW589" s="70">
        <v>0</v>
      </c>
      <c r="BX589" s="70">
        <v>0</v>
      </c>
      <c r="BY589" s="70">
        <v>0</v>
      </c>
      <c r="BZ589" s="70">
        <v>0</v>
      </c>
      <c r="CA589" s="70">
        <v>0</v>
      </c>
      <c r="CB589" s="70">
        <v>0</v>
      </c>
      <c r="CC589" s="70">
        <v>0</v>
      </c>
      <c r="CD589" s="70">
        <v>0</v>
      </c>
    </row>
    <row r="590" spans="1:82">
      <c r="A590" s="70" t="s">
        <v>2416</v>
      </c>
      <c r="B590" s="70">
        <v>202</v>
      </c>
      <c r="C590" s="70">
        <v>15</v>
      </c>
      <c r="D590" s="70">
        <v>12</v>
      </c>
      <c r="E590" s="70">
        <v>2018</v>
      </c>
      <c r="F590" s="70" t="s">
        <v>183</v>
      </c>
      <c r="G590" s="70" t="s">
        <v>2401</v>
      </c>
      <c r="H590" s="70" t="s">
        <v>2402</v>
      </c>
      <c r="I590" s="148"/>
      <c r="J590" s="71">
        <v>36.079908071543464</v>
      </c>
      <c r="K590" s="71">
        <v>0.322464748064486</v>
      </c>
      <c r="L590" s="71">
        <v>1.044348555548257</v>
      </c>
      <c r="M590" s="71">
        <v>8.8226062630115081</v>
      </c>
      <c r="N590" s="71">
        <v>8.196861740211304</v>
      </c>
      <c r="O590" s="71">
        <v>9.8401764111225951</v>
      </c>
      <c r="P590" s="71">
        <v>9.8035444803930787</v>
      </c>
      <c r="Q590" s="71">
        <v>0.59210374543782096</v>
      </c>
      <c r="R590" s="71">
        <v>0</v>
      </c>
      <c r="S590" s="71">
        <v>1.3598183135842672</v>
      </c>
      <c r="T590" s="72"/>
      <c r="U590" s="71">
        <v>8423385</v>
      </c>
      <c r="V590" s="71">
        <v>168</v>
      </c>
      <c r="W590" s="71">
        <v>29</v>
      </c>
      <c r="X590" s="71">
        <v>2608</v>
      </c>
      <c r="Y590" s="71">
        <v>3711</v>
      </c>
      <c r="Z590" s="71">
        <v>5996</v>
      </c>
      <c r="AA590" s="71">
        <v>2051</v>
      </c>
      <c r="AB590" s="71">
        <v>9342</v>
      </c>
      <c r="AC590" s="71">
        <v>0</v>
      </c>
      <c r="AD590" s="71">
        <v>1.359818313584267</v>
      </c>
      <c r="AE590" s="72"/>
      <c r="AF590" s="71">
        <v>49803370.801804647</v>
      </c>
      <c r="AG590" s="71">
        <v>255235.03372817481</v>
      </c>
      <c r="AH590" s="71">
        <v>184985.1602688425</v>
      </c>
      <c r="AI590" s="71">
        <v>17108349.992654089</v>
      </c>
      <c r="AJ590" s="71">
        <v>14760204.095515819</v>
      </c>
      <c r="AK590" s="71">
        <v>0</v>
      </c>
      <c r="AL590" s="71">
        <v>0</v>
      </c>
      <c r="AM590" s="71">
        <v>1285936.6762682239</v>
      </c>
      <c r="AN590" s="71">
        <v>0</v>
      </c>
      <c r="AO590" s="71">
        <v>0</v>
      </c>
      <c r="AP590" s="71">
        <v>83398081.760239795</v>
      </c>
      <c r="AQ590" s="72"/>
      <c r="AR590" s="71">
        <v>321</v>
      </c>
      <c r="AS590" s="71">
        <v>98</v>
      </c>
      <c r="AT590" s="71">
        <v>0</v>
      </c>
      <c r="AU590" s="71">
        <v>0</v>
      </c>
      <c r="AV590" s="71">
        <v>0</v>
      </c>
      <c r="AW590" s="71">
        <v>0</v>
      </c>
      <c r="AX590" s="71"/>
      <c r="AY590" s="72"/>
      <c r="AZ590" s="71">
        <v>1309.8000000000002</v>
      </c>
      <c r="BA590" s="71">
        <v>14636</v>
      </c>
      <c r="BB590" s="71">
        <v>0</v>
      </c>
      <c r="BC590" s="71">
        <v>0</v>
      </c>
      <c r="BD590" s="71">
        <v>0</v>
      </c>
      <c r="BE590" s="71">
        <v>0</v>
      </c>
      <c r="BF590" s="71"/>
      <c r="BG590" s="72"/>
      <c r="BH590" s="71">
        <v>0</v>
      </c>
      <c r="BI590" s="71">
        <v>0</v>
      </c>
      <c r="BJ590" s="71">
        <v>12.382</v>
      </c>
      <c r="BK590" s="71">
        <v>0</v>
      </c>
      <c r="BL590" s="71">
        <v>0</v>
      </c>
      <c r="BM590" s="71">
        <v>0</v>
      </c>
      <c r="BN590" s="72"/>
      <c r="BO590" s="71">
        <v>0</v>
      </c>
      <c r="BP590" s="71">
        <v>0</v>
      </c>
      <c r="BQ590" s="71">
        <v>2</v>
      </c>
      <c r="BR590" s="71">
        <v>0</v>
      </c>
      <c r="BS590" s="71">
        <v>0</v>
      </c>
      <c r="BT590" s="71">
        <v>0</v>
      </c>
      <c r="BU590"/>
      <c r="BV590" s="70">
        <v>12.382</v>
      </c>
      <c r="BW590" s="70">
        <v>0</v>
      </c>
      <c r="BX590" s="70">
        <v>0</v>
      </c>
      <c r="BY590" s="70">
        <v>0</v>
      </c>
      <c r="BZ590" s="70">
        <v>0</v>
      </c>
      <c r="CA590" s="70">
        <v>0</v>
      </c>
      <c r="CB590" s="70">
        <v>0</v>
      </c>
      <c r="CC590" s="70">
        <v>0</v>
      </c>
      <c r="CD590" s="70">
        <v>0</v>
      </c>
    </row>
    <row r="591" spans="1:82">
      <c r="A591" s="70" t="s">
        <v>2417</v>
      </c>
      <c r="B591" s="70">
        <v>203</v>
      </c>
      <c r="C591" s="70">
        <v>16</v>
      </c>
      <c r="D591" s="70">
        <v>12</v>
      </c>
      <c r="E591" s="70">
        <v>2019</v>
      </c>
      <c r="F591" s="70" t="s">
        <v>158</v>
      </c>
      <c r="G591" s="70" t="s">
        <v>2401</v>
      </c>
      <c r="H591" s="70" t="s">
        <v>2402</v>
      </c>
      <c r="I591" s="148"/>
      <c r="J591" s="71">
        <v>35.341333190416101</v>
      </c>
      <c r="K591" s="71">
        <v>0.30839831258396561</v>
      </c>
      <c r="L591" s="71">
        <v>1.0536260660328711</v>
      </c>
      <c r="M591" s="71">
        <v>8.1613533551383437</v>
      </c>
      <c r="N591" s="71">
        <v>8.1532861530278122</v>
      </c>
      <c r="O591" s="71">
        <v>9.5644713138572488</v>
      </c>
      <c r="P591" s="71">
        <v>9.882294028953341</v>
      </c>
      <c r="Q591" s="71">
        <v>0.57081953078176295</v>
      </c>
      <c r="R591" s="71">
        <v>0</v>
      </c>
      <c r="S591" s="71">
        <v>1.4692953429948385</v>
      </c>
      <c r="T591" s="72"/>
      <c r="U591" s="71">
        <v>8531084</v>
      </c>
      <c r="V591" s="71">
        <v>168</v>
      </c>
      <c r="W591" s="71">
        <v>29</v>
      </c>
      <c r="X591" s="71">
        <v>2608</v>
      </c>
      <c r="Y591" s="71">
        <v>3771</v>
      </c>
      <c r="Z591" s="71">
        <v>5988</v>
      </c>
      <c r="AA591" s="71">
        <v>2052</v>
      </c>
      <c r="AB591" s="71">
        <v>9250</v>
      </c>
      <c r="AC591" s="71">
        <v>0</v>
      </c>
      <c r="AD591" s="71">
        <v>1.469295342994839</v>
      </c>
      <c r="AE591" s="72"/>
      <c r="AF591" s="71">
        <v>49489112.83081241</v>
      </c>
      <c r="AG591" s="71">
        <v>268211.00734215899</v>
      </c>
      <c r="AH591" s="71">
        <v>196052.86343918869</v>
      </c>
      <c r="AI591" s="71">
        <v>16524021.018043449</v>
      </c>
      <c r="AJ591" s="71">
        <v>14458781.47567066</v>
      </c>
      <c r="AK591" s="71">
        <v>0</v>
      </c>
      <c r="AL591" s="71">
        <v>0</v>
      </c>
      <c r="AM591" s="71">
        <v>1259780.3660372817</v>
      </c>
      <c r="AN591" s="71">
        <v>0</v>
      </c>
      <c r="AO591" s="71">
        <v>0</v>
      </c>
      <c r="AP591" s="71">
        <v>82195959.561345145</v>
      </c>
      <c r="AQ591" s="72"/>
      <c r="AR591" s="71">
        <v>330</v>
      </c>
      <c r="AS591" s="71">
        <v>100</v>
      </c>
      <c r="AT591" s="71">
        <v>0</v>
      </c>
      <c r="AU591" s="71">
        <v>0</v>
      </c>
      <c r="AV591" s="71">
        <v>0</v>
      </c>
      <c r="AW591" s="71">
        <v>0</v>
      </c>
      <c r="AX591" s="71"/>
      <c r="AY591" s="72"/>
      <c r="AZ591" s="71">
        <v>1357.7</v>
      </c>
      <c r="BA591" s="71">
        <v>14696.3</v>
      </c>
      <c r="BB591" s="71">
        <v>0</v>
      </c>
      <c r="BC591" s="71">
        <v>0</v>
      </c>
      <c r="BD591" s="71">
        <v>0</v>
      </c>
      <c r="BE591" s="71">
        <v>0</v>
      </c>
      <c r="BF591" s="71"/>
      <c r="BG591" s="72"/>
      <c r="BH591" s="71">
        <v>0</v>
      </c>
      <c r="BI591" s="71">
        <v>0</v>
      </c>
      <c r="BJ591" s="71">
        <v>10.875999999999999</v>
      </c>
      <c r="BK591" s="71">
        <v>0</v>
      </c>
      <c r="BL591" s="71">
        <v>0</v>
      </c>
      <c r="BM591" s="71">
        <v>0</v>
      </c>
      <c r="BN591" s="72"/>
      <c r="BO591" s="71">
        <v>0</v>
      </c>
      <c r="BP591" s="71">
        <v>0</v>
      </c>
      <c r="BQ591" s="71">
        <v>2</v>
      </c>
      <c r="BR591" s="71">
        <v>0</v>
      </c>
      <c r="BS591" s="71">
        <v>0</v>
      </c>
      <c r="BT591" s="71">
        <v>0</v>
      </c>
      <c r="BU591"/>
      <c r="BV591" s="70">
        <v>10.875999999999999</v>
      </c>
      <c r="BW591" s="70">
        <v>0</v>
      </c>
      <c r="BX591" s="70">
        <v>0</v>
      </c>
      <c r="BY591" s="70">
        <v>0</v>
      </c>
      <c r="BZ591" s="70">
        <v>0</v>
      </c>
      <c r="CA591" s="70">
        <v>0</v>
      </c>
      <c r="CB591" s="70">
        <v>0</v>
      </c>
      <c r="CC591" s="70">
        <v>0</v>
      </c>
      <c r="CD591" s="70">
        <v>0</v>
      </c>
    </row>
    <row r="592" spans="1:82">
      <c r="A592" s="70" t="s">
        <v>2418</v>
      </c>
      <c r="B592" s="70">
        <v>204</v>
      </c>
      <c r="C592" s="70">
        <v>17</v>
      </c>
      <c r="D592" s="70">
        <v>12</v>
      </c>
      <c r="E592" s="70">
        <v>2020</v>
      </c>
      <c r="F592" s="70" t="s">
        <v>159</v>
      </c>
      <c r="G592" s="70" t="s">
        <v>2401</v>
      </c>
      <c r="H592" s="70" t="s">
        <v>2402</v>
      </c>
      <c r="I592" s="148"/>
      <c r="J592" s="71">
        <v>34.401293644339887</v>
      </c>
      <c r="K592" s="71">
        <v>0.37389076000010124</v>
      </c>
      <c r="L592" s="71">
        <v>4.3205776242483642</v>
      </c>
      <c r="M592" s="71">
        <v>8.0544929041485123</v>
      </c>
      <c r="N592" s="71">
        <v>9.33138574244661</v>
      </c>
      <c r="O592" s="71">
        <v>8.4064184286243151</v>
      </c>
      <c r="P592" s="71">
        <v>9.3519005327337759</v>
      </c>
      <c r="Q592" s="71">
        <v>0.53837036535553695</v>
      </c>
      <c r="R592" s="71">
        <v>0</v>
      </c>
      <c r="S592" s="71">
        <v>1.3343807515751669</v>
      </c>
      <c r="T592" s="72"/>
      <c r="U592" s="71">
        <v>8144616</v>
      </c>
      <c r="V592" s="71">
        <v>193</v>
      </c>
      <c r="W592" s="71">
        <v>144</v>
      </c>
      <c r="X592" s="71">
        <v>2439</v>
      </c>
      <c r="Y592" s="71">
        <v>3796</v>
      </c>
      <c r="Z592" s="71">
        <v>6007</v>
      </c>
      <c r="AA592" s="71">
        <v>2064</v>
      </c>
      <c r="AB592" s="71">
        <v>9131</v>
      </c>
      <c r="AC592" s="71">
        <v>0</v>
      </c>
      <c r="AD592" s="71">
        <v>1.3343807515751669</v>
      </c>
      <c r="AE592" s="72"/>
      <c r="AF592" s="71">
        <v>48001432.526200101</v>
      </c>
      <c r="AG592" s="71">
        <v>287874.06527806708</v>
      </c>
      <c r="AH592" s="71">
        <v>784346.59340237349</v>
      </c>
      <c r="AI592" s="71">
        <v>15788643.783225015</v>
      </c>
      <c r="AJ592" s="71">
        <v>17789775.361638661</v>
      </c>
      <c r="AK592" s="71"/>
      <c r="AL592" s="71"/>
      <c r="AM592" s="71">
        <v>1191696.9475258959</v>
      </c>
      <c r="AN592" s="71"/>
      <c r="AO592" s="71"/>
      <c r="AP592" s="71">
        <v>83843769.277270108</v>
      </c>
      <c r="AQ592" s="72"/>
      <c r="AR592" s="71">
        <v>344</v>
      </c>
      <c r="AS592" s="71">
        <v>108</v>
      </c>
      <c r="AT592" s="71">
        <v>0</v>
      </c>
      <c r="AU592" s="71">
        <v>0</v>
      </c>
      <c r="AV592" s="71">
        <v>0</v>
      </c>
      <c r="AW592" s="71">
        <v>0</v>
      </c>
      <c r="AX592" s="71"/>
      <c r="AY592" s="72"/>
      <c r="AZ592" s="71">
        <v>1447.799999999999</v>
      </c>
      <c r="BA592" s="71">
        <v>17922.5</v>
      </c>
      <c r="BB592" s="71">
        <v>0</v>
      </c>
      <c r="BC592" s="71">
        <v>0</v>
      </c>
      <c r="BD592" s="71">
        <v>0</v>
      </c>
      <c r="BE592" s="71">
        <v>0</v>
      </c>
      <c r="BF592" s="71"/>
      <c r="BG592" s="72"/>
      <c r="BH592" s="71">
        <v>0</v>
      </c>
      <c r="BI592" s="71">
        <v>0</v>
      </c>
      <c r="BJ592" s="71">
        <v>12.241</v>
      </c>
      <c r="BK592" s="71">
        <v>0</v>
      </c>
      <c r="BL592" s="71">
        <v>0</v>
      </c>
      <c r="BM592" s="71">
        <v>0</v>
      </c>
      <c r="BN592" s="72"/>
      <c r="BO592" s="71">
        <v>0</v>
      </c>
      <c r="BP592" s="71">
        <v>0</v>
      </c>
      <c r="BQ592" s="71">
        <v>3</v>
      </c>
      <c r="BR592" s="71">
        <v>0</v>
      </c>
      <c r="BS592" s="71">
        <v>0</v>
      </c>
      <c r="BT592" s="71">
        <v>0</v>
      </c>
      <c r="BU592"/>
      <c r="BV592" s="70">
        <v>12.241</v>
      </c>
      <c r="BW592" s="70">
        <v>0</v>
      </c>
      <c r="BX592" s="70">
        <v>0</v>
      </c>
      <c r="BY592" s="70">
        <v>0</v>
      </c>
      <c r="BZ592" s="70">
        <v>0</v>
      </c>
      <c r="CA592" s="70">
        <v>0</v>
      </c>
      <c r="CB592" s="70">
        <v>0</v>
      </c>
      <c r="CC592" s="70">
        <v>0</v>
      </c>
      <c r="CD592" s="70">
        <v>0</v>
      </c>
    </row>
    <row r="593" spans="1:82">
      <c r="A593" s="70" t="s">
        <v>2419</v>
      </c>
      <c r="B593" s="70">
        <v>204</v>
      </c>
      <c r="C593" s="70">
        <v>18</v>
      </c>
      <c r="D593" s="70">
        <v>12</v>
      </c>
      <c r="E593" s="70">
        <v>2021</v>
      </c>
      <c r="F593" s="70" t="s">
        <v>160</v>
      </c>
      <c r="G593" s="70" t="s">
        <v>2401</v>
      </c>
      <c r="H593" s="70" t="s">
        <v>2402</v>
      </c>
      <c r="I593" s="148"/>
      <c r="J593" s="71">
        <v>31.279345213345412</v>
      </c>
      <c r="K593" s="71">
        <v>0.42133381646482793</v>
      </c>
      <c r="L593" s="71">
        <v>4.3670226192488286</v>
      </c>
      <c r="M593" s="71">
        <v>7.5690069890892202</v>
      </c>
      <c r="N593" s="71">
        <v>8.1387776658519311</v>
      </c>
      <c r="O593" s="71">
        <v>8.073265863451029</v>
      </c>
      <c r="P593" s="71">
        <v>9.6742418151893848</v>
      </c>
      <c r="Q593" s="71">
        <v>0.52238944988486002</v>
      </c>
      <c r="R593" s="71">
        <v>0</v>
      </c>
      <c r="S593" s="71">
        <v>1.086044917207015</v>
      </c>
      <c r="T593" s="72"/>
      <c r="U593" s="71">
        <v>9177788</v>
      </c>
      <c r="V593" s="71">
        <v>193</v>
      </c>
      <c r="W593" s="71">
        <v>144</v>
      </c>
      <c r="X593" s="71">
        <v>2439</v>
      </c>
      <c r="Y593" s="71">
        <v>3735</v>
      </c>
      <c r="Z593" s="71">
        <v>5940</v>
      </c>
      <c r="AA593" s="71">
        <v>2082</v>
      </c>
      <c r="AB593" s="71">
        <v>8947</v>
      </c>
      <c r="AC593" s="71">
        <v>0</v>
      </c>
      <c r="AD593" s="71">
        <v>1.086044917207015</v>
      </c>
      <c r="AE593" s="72"/>
      <c r="AF593" s="71">
        <v>48060151.625479937</v>
      </c>
      <c r="AG593" s="71">
        <v>325670.55231047195</v>
      </c>
      <c r="AH593" s="71">
        <v>805393.93302715581</v>
      </c>
      <c r="AI593" s="71">
        <v>16944353.898546629</v>
      </c>
      <c r="AJ593" s="71">
        <v>16344903.884187579</v>
      </c>
      <c r="AK593" s="71">
        <v>0</v>
      </c>
      <c r="AL593" s="71">
        <v>0</v>
      </c>
      <c r="AM593" s="71">
        <v>1174418.0042164128</v>
      </c>
      <c r="AN593" s="71">
        <v>0</v>
      </c>
      <c r="AO593" s="71">
        <v>0</v>
      </c>
      <c r="AP593" s="71">
        <v>83654891.897768185</v>
      </c>
      <c r="AQ593" s="72"/>
      <c r="AR593" s="71">
        <v>352</v>
      </c>
      <c r="AS593" s="71">
        <v>109</v>
      </c>
      <c r="AT593" s="71">
        <v>0</v>
      </c>
      <c r="AU593" s="71">
        <v>0</v>
      </c>
      <c r="AV593" s="71">
        <v>0</v>
      </c>
      <c r="AW593" s="71">
        <v>0</v>
      </c>
      <c r="AX593" s="71"/>
      <c r="AY593" s="72"/>
      <c r="AZ593" s="71">
        <v>1494</v>
      </c>
      <c r="BA593" s="71">
        <v>18222.5</v>
      </c>
      <c r="BB593" s="71">
        <v>0</v>
      </c>
      <c r="BC593" s="71">
        <v>0</v>
      </c>
      <c r="BD593" s="71">
        <v>0</v>
      </c>
      <c r="BE593" s="71">
        <v>0</v>
      </c>
      <c r="BF593" s="71"/>
      <c r="BG593" s="72"/>
      <c r="BH593" s="71">
        <v>0</v>
      </c>
      <c r="BI593" s="71">
        <v>0</v>
      </c>
      <c r="BJ593" s="71">
        <v>12.975</v>
      </c>
      <c r="BK593" s="71">
        <v>0</v>
      </c>
      <c r="BL593" s="71">
        <v>0</v>
      </c>
      <c r="BM593" s="71">
        <v>0</v>
      </c>
      <c r="BN593" s="72"/>
      <c r="BO593" s="71">
        <v>0</v>
      </c>
      <c r="BP593" s="71">
        <v>0</v>
      </c>
      <c r="BQ593" s="71">
        <v>3</v>
      </c>
      <c r="BR593" s="71">
        <v>0</v>
      </c>
      <c r="BS593" s="71">
        <v>0</v>
      </c>
      <c r="BT593" s="71">
        <v>0</v>
      </c>
      <c r="BU593"/>
      <c r="BV593" s="70">
        <v>12.975</v>
      </c>
      <c r="BW593" s="70">
        <v>0</v>
      </c>
      <c r="BX593" s="70">
        <v>0</v>
      </c>
      <c r="BY593" s="70">
        <v>0</v>
      </c>
      <c r="BZ593" s="70">
        <v>0</v>
      </c>
      <c r="CA593" s="70">
        <v>0</v>
      </c>
      <c r="CB593" s="70">
        <v>0</v>
      </c>
      <c r="CC593" s="70">
        <v>0</v>
      </c>
      <c r="CD593" s="70">
        <v>0</v>
      </c>
    </row>
    <row r="594" spans="1:82">
      <c r="A594" s="70" t="s">
        <v>2420</v>
      </c>
      <c r="B594" s="70">
        <v>204</v>
      </c>
      <c r="C594" s="70">
        <v>19</v>
      </c>
      <c r="D594" s="70">
        <v>12</v>
      </c>
      <c r="E594" s="70">
        <v>2022</v>
      </c>
      <c r="F594" s="70" t="s">
        <v>161</v>
      </c>
      <c r="G594" s="70" t="s">
        <v>2401</v>
      </c>
      <c r="H594" s="70" t="s">
        <v>2402</v>
      </c>
      <c r="I594" s="148"/>
      <c r="J594" s="71">
        <v>31.290333604361045</v>
      </c>
      <c r="K594" s="71">
        <v>0.39546268868660117</v>
      </c>
      <c r="L594" s="71">
        <v>3.266740304495412</v>
      </c>
      <c r="M594" s="71">
        <v>8.7228155697556016</v>
      </c>
      <c r="N594" s="71">
        <v>9.014750477417639</v>
      </c>
      <c r="O594" s="71">
        <v>8.5143759125282354</v>
      </c>
      <c r="P594" s="71">
        <v>9.5701696075041376</v>
      </c>
      <c r="Q594" s="71">
        <v>0.52352950941550036</v>
      </c>
      <c r="R594" s="71">
        <v>0</v>
      </c>
      <c r="S594" s="71">
        <v>1.1671933211971171</v>
      </c>
      <c r="T594" s="72"/>
      <c r="U594" s="71">
        <v>9313545</v>
      </c>
      <c r="V594" s="71">
        <v>193</v>
      </c>
      <c r="W594" s="71">
        <v>144</v>
      </c>
      <c r="X594" s="71">
        <v>2439</v>
      </c>
      <c r="Y594" s="71">
        <v>3821</v>
      </c>
      <c r="Z594" s="71">
        <v>5952</v>
      </c>
      <c r="AA594" s="71">
        <v>2091</v>
      </c>
      <c r="AB594" s="71">
        <v>8893</v>
      </c>
      <c r="AC594" s="71">
        <v>0</v>
      </c>
      <c r="AD594" s="71">
        <v>1.1671933211971171</v>
      </c>
      <c r="AE594" s="72"/>
      <c r="AF594" s="71">
        <v>43956116.563539661</v>
      </c>
      <c r="AG594" s="71">
        <v>324877.03786688659</v>
      </c>
      <c r="AH594" s="71">
        <v>706970.83770060714</v>
      </c>
      <c r="AI594" s="71">
        <v>16906702.571333215</v>
      </c>
      <c r="AJ594" s="71">
        <v>16820668.415399868</v>
      </c>
      <c r="AK594" s="71">
        <v>0</v>
      </c>
      <c r="AL594" s="71">
        <v>0</v>
      </c>
      <c r="AM594" s="71">
        <v>1148329.0291624786</v>
      </c>
      <c r="AN594" s="71">
        <v>0</v>
      </c>
      <c r="AO594" s="71">
        <v>0</v>
      </c>
      <c r="AP594" s="71">
        <v>79863664.455002725</v>
      </c>
      <c r="AQ594" s="72"/>
      <c r="AR594" s="71">
        <v>369</v>
      </c>
      <c r="AS594" s="71">
        <v>110</v>
      </c>
      <c r="AT594" s="71">
        <v>0</v>
      </c>
      <c r="AU594" s="71">
        <v>0</v>
      </c>
      <c r="AV594" s="71">
        <v>0</v>
      </c>
      <c r="AW594" s="71">
        <v>0</v>
      </c>
      <c r="AX594" s="71"/>
      <c r="AY594" s="72"/>
      <c r="AZ594" s="71">
        <v>1604.2999999999993</v>
      </c>
      <c r="BA594" s="71">
        <v>18237.299999999996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2421</v>
      </c>
      <c r="B595" s="70">
        <v>204</v>
      </c>
      <c r="C595" s="70">
        <v>20</v>
      </c>
      <c r="D595" s="70">
        <v>12</v>
      </c>
      <c r="E595" s="70">
        <v>2023</v>
      </c>
      <c r="F595" s="70" t="s">
        <v>1539</v>
      </c>
      <c r="G595" s="70" t="s">
        <v>2401</v>
      </c>
      <c r="H595" s="70" t="s">
        <v>2402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389</v>
      </c>
      <c r="AS595" s="71">
        <v>110</v>
      </c>
      <c r="AT595" s="71">
        <v>0</v>
      </c>
      <c r="AU595" s="71">
        <v>0</v>
      </c>
      <c r="AV595" s="71">
        <v>0</v>
      </c>
      <c r="AW595" s="71">
        <v>0</v>
      </c>
      <c r="AX595" s="71"/>
      <c r="AY595" s="72"/>
      <c r="AZ595" s="71">
        <v>1720.3999999999996</v>
      </c>
      <c r="BA595" s="71">
        <v>18237.299999999996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2422</v>
      </c>
      <c r="B596" s="70">
        <v>204</v>
      </c>
      <c r="C596" s="70">
        <v>21</v>
      </c>
      <c r="D596" s="70">
        <v>12</v>
      </c>
      <c r="E596" s="70">
        <v>2024</v>
      </c>
      <c r="F596" s="70" t="s">
        <v>1554</v>
      </c>
      <c r="G596" s="1064" t="s">
        <v>2401</v>
      </c>
      <c r="H596" s="70" t="s">
        <v>2402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2423</v>
      </c>
      <c r="B597" s="70">
        <v>324</v>
      </c>
      <c r="C597" s="70">
        <v>1</v>
      </c>
      <c r="D597" s="70">
        <v>20</v>
      </c>
      <c r="E597" s="70">
        <v>1990</v>
      </c>
      <c r="F597" s="70" t="s">
        <v>787</v>
      </c>
      <c r="G597" s="1064" t="s">
        <v>2424</v>
      </c>
      <c r="H597" s="70" t="s">
        <v>2425</v>
      </c>
      <c r="I597" s="148"/>
      <c r="J597" s="71">
        <v>30.807318399634031</v>
      </c>
      <c r="K597" s="71">
        <v>1.1556635712361509</v>
      </c>
      <c r="L597" s="71">
        <v>1.8265761833608241</v>
      </c>
      <c r="M597" s="71">
        <v>3.7920584042469212</v>
      </c>
      <c r="N597" s="71">
        <v>8.6626346743482809</v>
      </c>
      <c r="O597" s="71">
        <v>7.3058948863376028</v>
      </c>
      <c r="P597" s="71">
        <v>9.2746998018803666</v>
      </c>
      <c r="Q597" s="71">
        <v>0.48618529132363197</v>
      </c>
      <c r="R597" s="71">
        <v>0</v>
      </c>
      <c r="S597" s="71">
        <v>0.43828984092106388</v>
      </c>
      <c r="T597" s="72"/>
      <c r="U597" s="71">
        <v>4586506</v>
      </c>
      <c r="V597" s="71">
        <v>337</v>
      </c>
      <c r="W597" s="71">
        <v>26</v>
      </c>
      <c r="X597" s="71">
        <v>1305</v>
      </c>
      <c r="Y597" s="71">
        <v>2153</v>
      </c>
      <c r="Z597" s="71">
        <v>3005</v>
      </c>
      <c r="AA597" s="71">
        <v>2252</v>
      </c>
      <c r="AB597" s="71">
        <v>7894</v>
      </c>
      <c r="AC597" s="71">
        <v>0</v>
      </c>
      <c r="AD597" s="71">
        <v>0.43828984092106388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2426</v>
      </c>
      <c r="B598" s="70">
        <v>325</v>
      </c>
      <c r="C598" s="70">
        <v>2</v>
      </c>
      <c r="D598" s="70">
        <v>20</v>
      </c>
      <c r="E598" s="70">
        <v>2005</v>
      </c>
      <c r="F598" s="70" t="s">
        <v>789</v>
      </c>
      <c r="G598" s="70" t="s">
        <v>2424</v>
      </c>
      <c r="H598" s="70" t="s">
        <v>2425</v>
      </c>
      <c r="I598" s="148"/>
      <c r="J598" s="71">
        <v>28.155499364151169</v>
      </c>
      <c r="K598" s="71">
        <v>0.66642206613963895</v>
      </c>
      <c r="L598" s="71">
        <v>6.2070655229256433</v>
      </c>
      <c r="M598" s="71">
        <v>7.481227922349956</v>
      </c>
      <c r="N598" s="71">
        <v>16.333107062108681</v>
      </c>
      <c r="O598" s="71">
        <v>12.152127120808879</v>
      </c>
      <c r="P598" s="71">
        <v>9.6349192813935662</v>
      </c>
      <c r="Q598" s="71">
        <v>0.53694508459550605</v>
      </c>
      <c r="R598" s="71">
        <v>0</v>
      </c>
      <c r="S598" s="71">
        <v>0.32749050304745841</v>
      </c>
      <c r="T598" s="72"/>
      <c r="U598" s="71">
        <v>5073248</v>
      </c>
      <c r="V598" s="71">
        <v>256</v>
      </c>
      <c r="W598" s="71">
        <v>83</v>
      </c>
      <c r="X598" s="71">
        <v>1373</v>
      </c>
      <c r="Y598" s="71">
        <v>3052</v>
      </c>
      <c r="Z598" s="71">
        <v>5784</v>
      </c>
      <c r="AA598" s="71">
        <v>1916</v>
      </c>
      <c r="AB598" s="71">
        <v>9114</v>
      </c>
      <c r="AC598" s="71">
        <v>0</v>
      </c>
      <c r="AD598" s="71">
        <v>0.32749050304745841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2427</v>
      </c>
      <c r="B599" s="70">
        <v>326</v>
      </c>
      <c r="C599" s="70">
        <v>3</v>
      </c>
      <c r="D599" s="70">
        <v>20</v>
      </c>
      <c r="E599" s="70">
        <v>2006</v>
      </c>
      <c r="F599" s="70" t="s">
        <v>790</v>
      </c>
      <c r="G599" s="70" t="s">
        <v>2424</v>
      </c>
      <c r="H599" s="70" t="s">
        <v>2425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2428</v>
      </c>
      <c r="B600" s="70">
        <v>327</v>
      </c>
      <c r="C600" s="70">
        <v>4</v>
      </c>
      <c r="D600" s="70">
        <v>20</v>
      </c>
      <c r="E600" s="70">
        <v>2007</v>
      </c>
      <c r="F600" s="70" t="s">
        <v>791</v>
      </c>
      <c r="G600" s="70" t="s">
        <v>2424</v>
      </c>
      <c r="H600" s="70" t="s">
        <v>2425</v>
      </c>
      <c r="I600" s="148"/>
      <c r="J600" s="71">
        <v>29.98640898976506</v>
      </c>
      <c r="K600" s="71">
        <v>0.69572966345993903</v>
      </c>
      <c r="L600" s="71">
        <v>4.8511252191694512</v>
      </c>
      <c r="M600" s="71">
        <v>7.5885336860693204</v>
      </c>
      <c r="N600" s="71">
        <v>14.370771795652001</v>
      </c>
      <c r="O600" s="71">
        <v>11.649356473870901</v>
      </c>
      <c r="P600" s="71">
        <v>9.5951161501186473</v>
      </c>
      <c r="Q600" s="71">
        <v>0.56617740054404198</v>
      </c>
      <c r="R600" s="71">
        <v>0</v>
      </c>
      <c r="S600" s="71">
        <v>0.35930136908163091</v>
      </c>
      <c r="T600" s="72"/>
      <c r="U600" s="71">
        <v>5527572</v>
      </c>
      <c r="V600" s="71">
        <v>260</v>
      </c>
      <c r="W600" s="71">
        <v>79</v>
      </c>
      <c r="X600" s="71">
        <v>1625</v>
      </c>
      <c r="Y600" s="71">
        <v>3059</v>
      </c>
      <c r="Z600" s="71">
        <v>5764</v>
      </c>
      <c r="AA600" s="71">
        <v>1879</v>
      </c>
      <c r="AB600" s="71">
        <v>9102</v>
      </c>
      <c r="AC600" s="71">
        <v>0</v>
      </c>
      <c r="AD600" s="71">
        <v>0.35930136908163091</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2429</v>
      </c>
      <c r="B601" s="70">
        <v>328</v>
      </c>
      <c r="C601" s="70">
        <v>5</v>
      </c>
      <c r="D601" s="70">
        <v>20</v>
      </c>
      <c r="E601" s="70">
        <v>2008</v>
      </c>
      <c r="F601" s="70" t="s">
        <v>792</v>
      </c>
      <c r="G601" s="70" t="s">
        <v>2424</v>
      </c>
      <c r="H601" s="70" t="s">
        <v>2425</v>
      </c>
      <c r="I601" s="148"/>
      <c r="J601" s="71">
        <v>25.92795284904679</v>
      </c>
      <c r="K601" s="71">
        <v>0.51573441516223317</v>
      </c>
      <c r="L601" s="71">
        <v>4.4073597920851784</v>
      </c>
      <c r="M601" s="71">
        <v>8.2093054650212469</v>
      </c>
      <c r="N601" s="71">
        <v>13.03094092784694</v>
      </c>
      <c r="O601" s="71">
        <v>11.35002224030479</v>
      </c>
      <c r="P601" s="71">
        <v>9.436261322898952</v>
      </c>
      <c r="Q601" s="71">
        <v>0.55493498027280197</v>
      </c>
      <c r="R601" s="71">
        <v>0</v>
      </c>
      <c r="S601" s="71">
        <v>0.28502959359753988</v>
      </c>
      <c r="T601" s="72"/>
      <c r="U601" s="71">
        <v>5546157</v>
      </c>
      <c r="V601" s="71">
        <v>260</v>
      </c>
      <c r="W601" s="71">
        <v>79</v>
      </c>
      <c r="X601" s="71">
        <v>1625</v>
      </c>
      <c r="Y601" s="71">
        <v>3052</v>
      </c>
      <c r="Z601" s="71">
        <v>5813</v>
      </c>
      <c r="AA601" s="71">
        <v>1850</v>
      </c>
      <c r="AB601" s="71">
        <v>9068</v>
      </c>
      <c r="AC601" s="71">
        <v>0</v>
      </c>
      <c r="AD601" s="71">
        <v>0.28502959359753988</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2430</v>
      </c>
      <c r="B602" s="70">
        <v>329</v>
      </c>
      <c r="C602" s="70">
        <v>6</v>
      </c>
      <c r="D602" s="70">
        <v>20</v>
      </c>
      <c r="E602" s="70">
        <v>2009</v>
      </c>
      <c r="F602" s="70" t="s">
        <v>176</v>
      </c>
      <c r="G602" s="70" t="s">
        <v>2424</v>
      </c>
      <c r="H602" s="70" t="s">
        <v>2425</v>
      </c>
      <c r="I602" s="148"/>
      <c r="J602" s="71">
        <v>26.133163946194561</v>
      </c>
      <c r="K602" s="71">
        <v>0.5113329729302053</v>
      </c>
      <c r="L602" s="71">
        <v>3.7245091318913728</v>
      </c>
      <c r="M602" s="71">
        <v>7.9819001943130372</v>
      </c>
      <c r="N602" s="71">
        <v>13.24818590153493</v>
      </c>
      <c r="O602" s="71">
        <v>11.58005374431108</v>
      </c>
      <c r="P602" s="71">
        <v>9.0972445443118986</v>
      </c>
      <c r="Q602" s="71">
        <v>0.53021447425322599</v>
      </c>
      <c r="R602" s="71">
        <v>0</v>
      </c>
      <c r="S602" s="71">
        <v>0.34062930381946149</v>
      </c>
      <c r="T602" s="72"/>
      <c r="U602" s="71">
        <v>4152617</v>
      </c>
      <c r="V602" s="71">
        <v>247</v>
      </c>
      <c r="W602" s="71">
        <v>93</v>
      </c>
      <c r="X602" s="71">
        <v>1611</v>
      </c>
      <c r="Y602" s="71">
        <v>3079</v>
      </c>
      <c r="Z602" s="71">
        <v>5854</v>
      </c>
      <c r="AA602" s="71">
        <v>1831</v>
      </c>
      <c r="AB602" s="71">
        <v>9095</v>
      </c>
      <c r="AC602" s="71">
        <v>0</v>
      </c>
      <c r="AD602" s="71">
        <v>0.34062930381946149</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15.23</v>
      </c>
      <c r="BK602" s="71">
        <v>0</v>
      </c>
      <c r="BL602" s="71">
        <v>0</v>
      </c>
      <c r="BM602" s="71">
        <v>0</v>
      </c>
      <c r="BN602" s="72"/>
      <c r="BO602" s="71">
        <v>0</v>
      </c>
      <c r="BP602" s="71">
        <v>0</v>
      </c>
      <c r="BQ602" s="71">
        <v>2</v>
      </c>
      <c r="BR602" s="71">
        <v>0</v>
      </c>
      <c r="BS602" s="71">
        <v>0</v>
      </c>
      <c r="BT602" s="71">
        <v>0</v>
      </c>
      <c r="BU602"/>
      <c r="BV602" s="70">
        <v>15.23</v>
      </c>
      <c r="BW602" s="70">
        <v>0</v>
      </c>
      <c r="BX602" s="70">
        <v>0</v>
      </c>
      <c r="BY602" s="70">
        <v>0</v>
      </c>
      <c r="BZ602" s="70">
        <v>0</v>
      </c>
      <c r="CA602" s="70">
        <v>0</v>
      </c>
      <c r="CB602" s="70">
        <v>0</v>
      </c>
      <c r="CC602" s="70">
        <v>0</v>
      </c>
      <c r="CD602" s="70">
        <v>0</v>
      </c>
    </row>
    <row r="603" spans="1:82">
      <c r="A603" s="70" t="s">
        <v>2431</v>
      </c>
      <c r="B603" s="70">
        <v>330</v>
      </c>
      <c r="C603" s="70">
        <v>7</v>
      </c>
      <c r="D603" s="70">
        <v>20</v>
      </c>
      <c r="E603" s="70">
        <v>2010</v>
      </c>
      <c r="F603" s="70" t="s">
        <v>177</v>
      </c>
      <c r="G603" s="70" t="s">
        <v>2424</v>
      </c>
      <c r="H603" s="70" t="s">
        <v>2425</v>
      </c>
      <c r="I603" s="148"/>
      <c r="J603" s="71">
        <v>21.57727290677137</v>
      </c>
      <c r="K603" s="71">
        <v>0.54778524559339314</v>
      </c>
      <c r="L603" s="71">
        <v>3.7928323662235268</v>
      </c>
      <c r="M603" s="71">
        <v>8.2468778041478608</v>
      </c>
      <c r="N603" s="71">
        <v>14.20491011041228</v>
      </c>
      <c r="O603" s="71">
        <v>11.552089370086311</v>
      </c>
      <c r="P603" s="71">
        <v>9.2079582700493674</v>
      </c>
      <c r="Q603" s="71">
        <v>0.55180942344342199</v>
      </c>
      <c r="R603" s="71">
        <v>0</v>
      </c>
      <c r="S603" s="71">
        <v>0.31600920080491501</v>
      </c>
      <c r="T603" s="72"/>
      <c r="U603" s="71">
        <v>4003834</v>
      </c>
      <c r="V603" s="71">
        <v>247</v>
      </c>
      <c r="W603" s="71">
        <v>93</v>
      </c>
      <c r="X603" s="71">
        <v>1611</v>
      </c>
      <c r="Y603" s="71">
        <v>3102</v>
      </c>
      <c r="Z603" s="71">
        <v>5867</v>
      </c>
      <c r="AA603" s="71">
        <v>1807</v>
      </c>
      <c r="AB603" s="71">
        <v>9070</v>
      </c>
      <c r="AC603" s="71">
        <v>0</v>
      </c>
      <c r="AD603" s="71">
        <v>0.31600920080491501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17.472000000000001</v>
      </c>
      <c r="BK603" s="71">
        <v>0</v>
      </c>
      <c r="BL603" s="71">
        <v>0</v>
      </c>
      <c r="BM603" s="71">
        <v>0</v>
      </c>
      <c r="BN603" s="72"/>
      <c r="BO603" s="71">
        <v>0</v>
      </c>
      <c r="BP603" s="71">
        <v>0</v>
      </c>
      <c r="BQ603" s="71">
        <v>2</v>
      </c>
      <c r="BR603" s="71">
        <v>0</v>
      </c>
      <c r="BS603" s="71">
        <v>0</v>
      </c>
      <c r="BT603" s="71">
        <v>0</v>
      </c>
      <c r="BU603"/>
      <c r="BV603" s="70">
        <v>17.472000000000001</v>
      </c>
      <c r="BW603" s="70">
        <v>0</v>
      </c>
      <c r="BX603" s="70">
        <v>0</v>
      </c>
      <c r="BY603" s="70">
        <v>0</v>
      </c>
      <c r="BZ603" s="70">
        <v>0</v>
      </c>
      <c r="CA603" s="70">
        <v>0</v>
      </c>
      <c r="CB603" s="70">
        <v>0</v>
      </c>
      <c r="CC603" s="70">
        <v>0</v>
      </c>
      <c r="CD603" s="70">
        <v>0</v>
      </c>
    </row>
    <row r="604" spans="1:82">
      <c r="A604" s="70" t="s">
        <v>2432</v>
      </c>
      <c r="B604" s="70">
        <v>331</v>
      </c>
      <c r="C604" s="70">
        <v>8</v>
      </c>
      <c r="D604" s="70">
        <v>20</v>
      </c>
      <c r="E604" s="70">
        <v>2011</v>
      </c>
      <c r="F604" s="70" t="s">
        <v>178</v>
      </c>
      <c r="G604" s="70" t="s">
        <v>2424</v>
      </c>
      <c r="H604" s="70" t="s">
        <v>2425</v>
      </c>
      <c r="I604" s="148"/>
      <c r="J604" s="71">
        <v>21.83120598057835</v>
      </c>
      <c r="K604" s="71">
        <v>0.68754172463150176</v>
      </c>
      <c r="L604" s="71">
        <v>3.3841979096979329</v>
      </c>
      <c r="M604" s="71">
        <v>9.0757883379910798</v>
      </c>
      <c r="N604" s="71">
        <v>13.580147250314599</v>
      </c>
      <c r="O604" s="71">
        <v>11.48953372307159</v>
      </c>
      <c r="P604" s="71">
        <v>8.9517600483914777</v>
      </c>
      <c r="Q604" s="71">
        <v>0.63804966407874297</v>
      </c>
      <c r="R604" s="71">
        <v>0</v>
      </c>
      <c r="S604" s="71">
        <v>0.30873379400391088</v>
      </c>
      <c r="T604" s="72"/>
      <c r="U604" s="71">
        <v>3841326</v>
      </c>
      <c r="V604" s="71">
        <v>247</v>
      </c>
      <c r="W604" s="71">
        <v>93</v>
      </c>
      <c r="X604" s="71">
        <v>1611</v>
      </c>
      <c r="Y604" s="71">
        <v>3158</v>
      </c>
      <c r="Z604" s="71">
        <v>5962</v>
      </c>
      <c r="AA604" s="71">
        <v>1809</v>
      </c>
      <c r="AB604" s="71">
        <v>9092</v>
      </c>
      <c r="AC604" s="71">
        <v>0</v>
      </c>
      <c r="AD604" s="71">
        <v>0.30873379400391088</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16.765999999999998</v>
      </c>
      <c r="BK604" s="71">
        <v>0</v>
      </c>
      <c r="BL604" s="71">
        <v>0</v>
      </c>
      <c r="BM604" s="71">
        <v>0</v>
      </c>
      <c r="BN604" s="72"/>
      <c r="BO604" s="71">
        <v>0</v>
      </c>
      <c r="BP604" s="71">
        <v>0</v>
      </c>
      <c r="BQ604" s="71">
        <v>2</v>
      </c>
      <c r="BR604" s="71">
        <v>0</v>
      </c>
      <c r="BS604" s="71">
        <v>0</v>
      </c>
      <c r="BT604" s="71">
        <v>0</v>
      </c>
      <c r="BU604"/>
      <c r="BV604" s="70">
        <v>16.765999999999998</v>
      </c>
      <c r="BW604" s="70">
        <v>0</v>
      </c>
      <c r="BX604" s="70">
        <v>0</v>
      </c>
      <c r="BY604" s="70">
        <v>0</v>
      </c>
      <c r="BZ604" s="70">
        <v>0</v>
      </c>
      <c r="CA604" s="70">
        <v>0</v>
      </c>
      <c r="CB604" s="70">
        <v>0</v>
      </c>
      <c r="CC604" s="70">
        <v>0</v>
      </c>
      <c r="CD604" s="70">
        <v>0</v>
      </c>
    </row>
    <row r="605" spans="1:82">
      <c r="A605" s="70" t="s">
        <v>2433</v>
      </c>
      <c r="B605" s="70">
        <v>332</v>
      </c>
      <c r="C605" s="70">
        <v>9</v>
      </c>
      <c r="D605" s="70">
        <v>20</v>
      </c>
      <c r="E605" s="70">
        <v>2012</v>
      </c>
      <c r="F605" s="70" t="s">
        <v>179</v>
      </c>
      <c r="G605" s="70" t="s">
        <v>2424</v>
      </c>
      <c r="H605" s="70" t="s">
        <v>2425</v>
      </c>
      <c r="I605" s="148"/>
      <c r="J605" s="71">
        <v>19.437286089474551</v>
      </c>
      <c r="K605" s="71">
        <v>0.62059339269211455</v>
      </c>
      <c r="L605" s="71">
        <v>3.4409264047838279</v>
      </c>
      <c r="M605" s="71">
        <v>8.1710126152392792</v>
      </c>
      <c r="N605" s="71">
        <v>13.782662551930111</v>
      </c>
      <c r="O605" s="71">
        <v>11.682091281937399</v>
      </c>
      <c r="P605" s="71">
        <v>8.8484161533253207</v>
      </c>
      <c r="Q605" s="71">
        <v>0.70504622431477804</v>
      </c>
      <c r="R605" s="71">
        <v>0</v>
      </c>
      <c r="S605" s="71">
        <v>0.26478016788762859</v>
      </c>
      <c r="T605" s="72"/>
      <c r="U605" s="71">
        <v>3509305</v>
      </c>
      <c r="V605" s="71">
        <v>247</v>
      </c>
      <c r="W605" s="71">
        <v>93</v>
      </c>
      <c r="X605" s="71">
        <v>1611</v>
      </c>
      <c r="Y605" s="71">
        <v>3309</v>
      </c>
      <c r="Z605" s="71">
        <v>6110</v>
      </c>
      <c r="AA605" s="71">
        <v>1778</v>
      </c>
      <c r="AB605" s="71">
        <v>9247</v>
      </c>
      <c r="AC605" s="71">
        <v>0</v>
      </c>
      <c r="AD605" s="71">
        <v>0.26478016788762859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19.035</v>
      </c>
      <c r="BK605" s="71">
        <v>0</v>
      </c>
      <c r="BL605" s="71">
        <v>0</v>
      </c>
      <c r="BM605" s="71">
        <v>0</v>
      </c>
      <c r="BN605" s="72"/>
      <c r="BO605" s="71">
        <v>0</v>
      </c>
      <c r="BP605" s="71">
        <v>0</v>
      </c>
      <c r="BQ605" s="71">
        <v>2</v>
      </c>
      <c r="BR605" s="71">
        <v>0</v>
      </c>
      <c r="BS605" s="71">
        <v>0</v>
      </c>
      <c r="BT605" s="71">
        <v>0</v>
      </c>
      <c r="BU605"/>
      <c r="BV605" s="70">
        <v>19.035</v>
      </c>
      <c r="BW605" s="70">
        <v>0</v>
      </c>
      <c r="BX605" s="70">
        <v>0</v>
      </c>
      <c r="BY605" s="70">
        <v>0</v>
      </c>
      <c r="BZ605" s="70">
        <v>0</v>
      </c>
      <c r="CA605" s="70">
        <v>0</v>
      </c>
      <c r="CB605" s="70">
        <v>0</v>
      </c>
      <c r="CC605" s="70">
        <v>0</v>
      </c>
      <c r="CD605" s="70">
        <v>0</v>
      </c>
    </row>
    <row r="606" spans="1:82">
      <c r="A606" s="70" t="s">
        <v>2434</v>
      </c>
      <c r="B606" s="70">
        <v>333</v>
      </c>
      <c r="C606" s="70">
        <v>10</v>
      </c>
      <c r="D606" s="70">
        <v>20</v>
      </c>
      <c r="E606" s="70">
        <v>2013</v>
      </c>
      <c r="F606" s="70" t="s">
        <v>180</v>
      </c>
      <c r="G606" s="70" t="s">
        <v>2424</v>
      </c>
      <c r="H606" s="70" t="s">
        <v>2425</v>
      </c>
      <c r="I606" s="148"/>
      <c r="J606" s="71">
        <v>20.096674151036879</v>
      </c>
      <c r="K606" s="71">
        <v>0.51049090421704324</v>
      </c>
      <c r="L606" s="71">
        <v>3.4978266648250229</v>
      </c>
      <c r="M606" s="71">
        <v>7.8770087740519124</v>
      </c>
      <c r="N606" s="71">
        <v>14.929393237676029</v>
      </c>
      <c r="O606" s="71">
        <v>11.320068288541432</v>
      </c>
      <c r="P606" s="71">
        <v>8.9666782361977564</v>
      </c>
      <c r="Q606" s="71">
        <v>0.71986464168420095</v>
      </c>
      <c r="R606" s="71">
        <v>0</v>
      </c>
      <c r="S606" s="71">
        <v>0.26993850117305562</v>
      </c>
      <c r="T606" s="72"/>
      <c r="U606" s="71">
        <v>3603099</v>
      </c>
      <c r="V606" s="71">
        <v>247</v>
      </c>
      <c r="W606" s="71">
        <v>93</v>
      </c>
      <c r="X606" s="71">
        <v>1611</v>
      </c>
      <c r="Y606" s="71">
        <v>3349</v>
      </c>
      <c r="Z606" s="71">
        <v>6185</v>
      </c>
      <c r="AA606" s="71">
        <v>1795</v>
      </c>
      <c r="AB606" s="71">
        <v>9306</v>
      </c>
      <c r="AC606" s="71">
        <v>0</v>
      </c>
      <c r="AD606" s="71">
        <v>0.26993850117305562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21.428999999999998</v>
      </c>
      <c r="BK606" s="71">
        <v>0</v>
      </c>
      <c r="BL606" s="71">
        <v>0</v>
      </c>
      <c r="BM606" s="71">
        <v>0</v>
      </c>
      <c r="BN606" s="72"/>
      <c r="BO606" s="71">
        <v>0</v>
      </c>
      <c r="BP606" s="71">
        <v>0</v>
      </c>
      <c r="BQ606" s="71">
        <v>2</v>
      </c>
      <c r="BR606" s="71">
        <v>0</v>
      </c>
      <c r="BS606" s="71">
        <v>0</v>
      </c>
      <c r="BT606" s="71">
        <v>0</v>
      </c>
      <c r="BU606"/>
      <c r="BV606" s="70">
        <v>21.428999999999998</v>
      </c>
      <c r="BW606" s="70">
        <v>0</v>
      </c>
      <c r="BX606" s="70">
        <v>0</v>
      </c>
      <c r="BY606" s="70">
        <v>0</v>
      </c>
      <c r="BZ606" s="70">
        <v>0</v>
      </c>
      <c r="CA606" s="70">
        <v>0</v>
      </c>
      <c r="CB606" s="70">
        <v>0</v>
      </c>
      <c r="CC606" s="70">
        <v>0</v>
      </c>
      <c r="CD606" s="70">
        <v>0</v>
      </c>
    </row>
    <row r="607" spans="1:82">
      <c r="A607" s="70" t="s">
        <v>2435</v>
      </c>
      <c r="B607" s="70">
        <v>334</v>
      </c>
      <c r="C607" s="70">
        <v>11</v>
      </c>
      <c r="D607" s="70">
        <v>20</v>
      </c>
      <c r="E607" s="70">
        <v>2014</v>
      </c>
      <c r="F607" s="70" t="s">
        <v>181</v>
      </c>
      <c r="G607" s="70" t="s">
        <v>2424</v>
      </c>
      <c r="H607" s="70" t="s">
        <v>2425</v>
      </c>
      <c r="I607" s="148"/>
      <c r="J607" s="71">
        <v>19.99006661072308</v>
      </c>
      <c r="K607" s="71">
        <v>0.41502027403334779</v>
      </c>
      <c r="L607" s="71">
        <v>2.437730643829211</v>
      </c>
      <c r="M607" s="71">
        <v>8.7909708174950421</v>
      </c>
      <c r="N607" s="71">
        <v>14.7875567734676</v>
      </c>
      <c r="O607" s="71">
        <v>11.0069565937915</v>
      </c>
      <c r="P607" s="71">
        <v>9.0785629379591253</v>
      </c>
      <c r="Q607" s="71">
        <v>0.68769854965569499</v>
      </c>
      <c r="R607" s="71">
        <v>0</v>
      </c>
      <c r="S607" s="71">
        <v>0.2470069510275642</v>
      </c>
      <c r="T607" s="72"/>
      <c r="U607" s="71">
        <v>3923249</v>
      </c>
      <c r="V607" s="71">
        <v>171</v>
      </c>
      <c r="W607" s="71">
        <v>90</v>
      </c>
      <c r="X607" s="71">
        <v>1806</v>
      </c>
      <c r="Y607" s="71">
        <v>3346</v>
      </c>
      <c r="Z607" s="71">
        <v>6334</v>
      </c>
      <c r="AA607" s="71">
        <v>1808</v>
      </c>
      <c r="AB607" s="71">
        <v>9266</v>
      </c>
      <c r="AC607" s="71">
        <v>0</v>
      </c>
      <c r="AD607" s="71">
        <v>0.2470069510275642</v>
      </c>
      <c r="AE607" s="72"/>
      <c r="AF607" s="71"/>
      <c r="AG607" s="71"/>
      <c r="AH607" s="71"/>
      <c r="AI607" s="71"/>
      <c r="AJ607" s="71"/>
      <c r="AK607" s="71"/>
      <c r="AL607" s="71"/>
      <c r="AM607" s="71"/>
      <c r="AN607" s="71"/>
      <c r="AO607" s="71"/>
      <c r="AP607" s="71"/>
      <c r="AQ607" s="72"/>
      <c r="AR607" s="71">
        <v>340</v>
      </c>
      <c r="AS607" s="71">
        <v>60</v>
      </c>
      <c r="AT607" s="71">
        <v>0</v>
      </c>
      <c r="AU607" s="71">
        <v>0</v>
      </c>
      <c r="AV607" s="71">
        <v>0</v>
      </c>
      <c r="AW607" s="71">
        <v>0</v>
      </c>
      <c r="AX607" s="71"/>
      <c r="AY607" s="72"/>
      <c r="AZ607" s="71">
        <v>1437.4</v>
      </c>
      <c r="BA607" s="71">
        <v>3405.8</v>
      </c>
      <c r="BB607" s="71">
        <v>0</v>
      </c>
      <c r="BC607" s="71">
        <v>0</v>
      </c>
      <c r="BD607" s="71">
        <v>0</v>
      </c>
      <c r="BE607" s="71">
        <v>0</v>
      </c>
      <c r="BF607" s="71"/>
      <c r="BG607" s="72"/>
      <c r="BH607" s="71">
        <v>0</v>
      </c>
      <c r="BI607" s="71">
        <v>0</v>
      </c>
      <c r="BJ607" s="71">
        <v>20.832000000000001</v>
      </c>
      <c r="BK607" s="71">
        <v>0</v>
      </c>
      <c r="BL607" s="71">
        <v>0</v>
      </c>
      <c r="BM607" s="71">
        <v>0</v>
      </c>
      <c r="BN607" s="72"/>
      <c r="BO607" s="71">
        <v>0</v>
      </c>
      <c r="BP607" s="71">
        <v>0</v>
      </c>
      <c r="BQ607" s="71">
        <v>2</v>
      </c>
      <c r="BR607" s="71">
        <v>0</v>
      </c>
      <c r="BS607" s="71">
        <v>0</v>
      </c>
      <c r="BT607" s="71">
        <v>0</v>
      </c>
      <c r="BU607"/>
      <c r="BV607" s="70">
        <v>20.832000000000001</v>
      </c>
      <c r="BW607" s="70">
        <v>0</v>
      </c>
      <c r="BX607" s="70">
        <v>0</v>
      </c>
      <c r="BY607" s="70">
        <v>0</v>
      </c>
      <c r="BZ607" s="70">
        <v>0</v>
      </c>
      <c r="CA607" s="70">
        <v>0</v>
      </c>
      <c r="CB607" s="70">
        <v>0</v>
      </c>
      <c r="CC607" s="70">
        <v>0</v>
      </c>
      <c r="CD607" s="70">
        <v>0</v>
      </c>
    </row>
    <row r="608" spans="1:82">
      <c r="A608" s="70" t="s">
        <v>2436</v>
      </c>
      <c r="B608" s="70">
        <v>335</v>
      </c>
      <c r="C608" s="70">
        <v>12</v>
      </c>
      <c r="D608" s="70">
        <v>20</v>
      </c>
      <c r="E608" s="70">
        <v>2015</v>
      </c>
      <c r="F608" s="70" t="s">
        <v>182</v>
      </c>
      <c r="G608" s="70" t="s">
        <v>2424</v>
      </c>
      <c r="H608" s="70" t="s">
        <v>2425</v>
      </c>
      <c r="I608" s="148"/>
      <c r="J608" s="71">
        <v>21.016035190362111</v>
      </c>
      <c r="K608" s="71">
        <v>0.38621728612564482</v>
      </c>
      <c r="L608" s="71">
        <v>2.6299421988972012</v>
      </c>
      <c r="M608" s="71">
        <v>9.3716059875697013</v>
      </c>
      <c r="N608" s="71">
        <v>12.659136192404761</v>
      </c>
      <c r="O608" s="71">
        <v>10.788437570838166</v>
      </c>
      <c r="P608" s="71">
        <v>8.9651284243488991</v>
      </c>
      <c r="Q608" s="71">
        <v>0.66660103890825595</v>
      </c>
      <c r="R608" s="71">
        <v>0</v>
      </c>
      <c r="S608" s="71">
        <v>0.33495310000380979</v>
      </c>
      <c r="T608" s="72"/>
      <c r="U608" s="71">
        <v>4452268</v>
      </c>
      <c r="V608" s="71">
        <v>171</v>
      </c>
      <c r="W608" s="71">
        <v>90</v>
      </c>
      <c r="X608" s="71">
        <v>1806</v>
      </c>
      <c r="Y608" s="71">
        <v>3342</v>
      </c>
      <c r="Z608" s="71">
        <v>6268</v>
      </c>
      <c r="AA608" s="71">
        <v>1784</v>
      </c>
      <c r="AB608" s="71">
        <v>9175</v>
      </c>
      <c r="AC608" s="71">
        <v>0</v>
      </c>
      <c r="AD608" s="71">
        <v>0.33495310000380979</v>
      </c>
      <c r="AE608" s="72"/>
      <c r="AF608" s="71">
        <v>30239303.225409731</v>
      </c>
      <c r="AG608" s="71">
        <v>296931.32770891028</v>
      </c>
      <c r="AH608" s="71">
        <v>553060.26677758072</v>
      </c>
      <c r="AI608" s="71">
        <v>11728212.9731925</v>
      </c>
      <c r="AJ608" s="71">
        <v>16429165.108662531</v>
      </c>
      <c r="AK608" s="71">
        <v>0</v>
      </c>
      <c r="AL608" s="71">
        <v>0</v>
      </c>
      <c r="AM608" s="71">
        <v>1257395.262322549</v>
      </c>
      <c r="AN608" s="71">
        <v>0</v>
      </c>
      <c r="AO608" s="71">
        <v>0</v>
      </c>
      <c r="AP608" s="71">
        <v>60504068.164073803</v>
      </c>
      <c r="AQ608" s="72"/>
      <c r="AR608" s="71">
        <v>369</v>
      </c>
      <c r="AS608" s="71">
        <v>82</v>
      </c>
      <c r="AT608" s="71">
        <v>0</v>
      </c>
      <c r="AU608" s="71">
        <v>0</v>
      </c>
      <c r="AV608" s="71">
        <v>0</v>
      </c>
      <c r="AW608" s="71">
        <v>0</v>
      </c>
      <c r="AX608" s="71"/>
      <c r="AY608" s="72"/>
      <c r="AZ608" s="71">
        <v>1581.9</v>
      </c>
      <c r="BA608" s="71">
        <v>4403.7</v>
      </c>
      <c r="BB608" s="71">
        <v>0</v>
      </c>
      <c r="BC608" s="71">
        <v>0</v>
      </c>
      <c r="BD608" s="71">
        <v>0</v>
      </c>
      <c r="BE608" s="71">
        <v>0</v>
      </c>
      <c r="BF608" s="71"/>
      <c r="BG608" s="72"/>
      <c r="BH608" s="71">
        <v>0</v>
      </c>
      <c r="BI608" s="71">
        <v>0</v>
      </c>
      <c r="BJ608" s="71">
        <v>20.407</v>
      </c>
      <c r="BK608" s="71">
        <v>0</v>
      </c>
      <c r="BL608" s="71">
        <v>0</v>
      </c>
      <c r="BM608" s="71">
        <v>0</v>
      </c>
      <c r="BN608" s="72"/>
      <c r="BO608" s="71">
        <v>0</v>
      </c>
      <c r="BP608" s="71">
        <v>0</v>
      </c>
      <c r="BQ608" s="71">
        <v>2</v>
      </c>
      <c r="BR608" s="71">
        <v>0</v>
      </c>
      <c r="BS608" s="71">
        <v>0</v>
      </c>
      <c r="BT608" s="71">
        <v>0</v>
      </c>
      <c r="BU608"/>
      <c r="BV608" s="70">
        <v>20.407</v>
      </c>
      <c r="BW608" s="70">
        <v>0</v>
      </c>
      <c r="BX608" s="70">
        <v>0</v>
      </c>
      <c r="BY608" s="70">
        <v>0</v>
      </c>
      <c r="BZ608" s="70">
        <v>0</v>
      </c>
      <c r="CA608" s="70">
        <v>0</v>
      </c>
      <c r="CB608" s="70">
        <v>0</v>
      </c>
      <c r="CC608" s="70">
        <v>0</v>
      </c>
      <c r="CD608" s="70">
        <v>0</v>
      </c>
    </row>
    <row r="609" spans="1:82">
      <c r="A609" s="70" t="s">
        <v>2437</v>
      </c>
      <c r="B609" s="70">
        <v>336</v>
      </c>
      <c r="C609" s="70">
        <v>13</v>
      </c>
      <c r="D609" s="70">
        <v>20</v>
      </c>
      <c r="E609" s="70">
        <v>2016</v>
      </c>
      <c r="F609" s="70" t="s">
        <v>155</v>
      </c>
      <c r="G609" s="70" t="s">
        <v>2424</v>
      </c>
      <c r="H609" s="70" t="s">
        <v>2425</v>
      </c>
      <c r="I609" s="148"/>
      <c r="J609" s="71">
        <v>23.897283075105875</v>
      </c>
      <c r="K609" s="71">
        <v>0.38853813502343021</v>
      </c>
      <c r="L609" s="71">
        <v>2.5274469899945213</v>
      </c>
      <c r="M609" s="71">
        <v>7.5758784624721898</v>
      </c>
      <c r="N609" s="71">
        <v>13.481515576099261</v>
      </c>
      <c r="O609" s="71">
        <v>10.645526340700341</v>
      </c>
      <c r="P609" s="71">
        <v>8.6193727110237148</v>
      </c>
      <c r="Q609" s="71">
        <v>0.64366966980895235</v>
      </c>
      <c r="R609" s="71">
        <v>0</v>
      </c>
      <c r="S609" s="71">
        <v>0.33114320839769601</v>
      </c>
      <c r="T609" s="72"/>
      <c r="U609" s="71">
        <v>5024147</v>
      </c>
      <c r="V609" s="71">
        <v>171</v>
      </c>
      <c r="W609" s="71">
        <v>90</v>
      </c>
      <c r="X609" s="71">
        <v>1806</v>
      </c>
      <c r="Y609" s="71">
        <v>3343</v>
      </c>
      <c r="Z609" s="71">
        <v>6261</v>
      </c>
      <c r="AA609" s="71">
        <v>1774</v>
      </c>
      <c r="AB609" s="71">
        <v>9113</v>
      </c>
      <c r="AC609" s="71">
        <v>0</v>
      </c>
      <c r="AD609" s="71">
        <v>0.33114320839769601</v>
      </c>
      <c r="AE609" s="72"/>
      <c r="AF609" s="71">
        <v>35103039.5729983</v>
      </c>
      <c r="AG609" s="71">
        <v>287118.66065526288</v>
      </c>
      <c r="AH609" s="71">
        <v>412764.66995360318</v>
      </c>
      <c r="AI609" s="71">
        <v>11409618.31161963</v>
      </c>
      <c r="AJ609" s="71">
        <v>16413543.94654227</v>
      </c>
      <c r="AK609" s="71">
        <v>0</v>
      </c>
      <c r="AL609" s="71">
        <v>0</v>
      </c>
      <c r="AM609" s="71">
        <v>1249868.6939361601</v>
      </c>
      <c r="AN609" s="71">
        <v>0</v>
      </c>
      <c r="AO609" s="71">
        <v>0</v>
      </c>
      <c r="AP609" s="71">
        <v>64875953.855705231</v>
      </c>
      <c r="AQ609" s="72"/>
      <c r="AR609" s="71">
        <v>389</v>
      </c>
      <c r="AS609" s="71">
        <v>94</v>
      </c>
      <c r="AT609" s="71">
        <v>0</v>
      </c>
      <c r="AU609" s="71">
        <v>0</v>
      </c>
      <c r="AV609" s="71">
        <v>0</v>
      </c>
      <c r="AW609" s="71">
        <v>0</v>
      </c>
      <c r="AX609" s="71"/>
      <c r="AY609" s="72"/>
      <c r="AZ609" s="71">
        <v>1696.2</v>
      </c>
      <c r="BA609" s="71">
        <v>4758.2</v>
      </c>
      <c r="BB609" s="71">
        <v>0</v>
      </c>
      <c r="BC609" s="71">
        <v>0</v>
      </c>
      <c r="BD609" s="71">
        <v>0</v>
      </c>
      <c r="BE609" s="71">
        <v>0</v>
      </c>
      <c r="BF609" s="71"/>
      <c r="BG609" s="72"/>
      <c r="BH609" s="71">
        <v>0</v>
      </c>
      <c r="BI609" s="71">
        <v>0</v>
      </c>
      <c r="BJ609" s="71">
        <v>4.28</v>
      </c>
      <c r="BK609" s="71">
        <v>0</v>
      </c>
      <c r="BL609" s="71">
        <v>0</v>
      </c>
      <c r="BM609" s="71">
        <v>0</v>
      </c>
      <c r="BN609" s="72"/>
      <c r="BO609" s="71">
        <v>0</v>
      </c>
      <c r="BP609" s="71">
        <v>0</v>
      </c>
      <c r="BQ609" s="71">
        <v>1</v>
      </c>
      <c r="BR609" s="71">
        <v>0</v>
      </c>
      <c r="BS609" s="71">
        <v>0</v>
      </c>
      <c r="BT609" s="71">
        <v>0</v>
      </c>
      <c r="BU609"/>
      <c r="BV609" s="70">
        <v>4.28</v>
      </c>
      <c r="BW609" s="70">
        <v>0</v>
      </c>
      <c r="BX609" s="70">
        <v>0</v>
      </c>
      <c r="BY609" s="70">
        <v>0</v>
      </c>
      <c r="BZ609" s="70">
        <v>0</v>
      </c>
      <c r="CA609" s="70">
        <v>0</v>
      </c>
      <c r="CB609" s="70">
        <v>0</v>
      </c>
      <c r="CC609" s="70">
        <v>0</v>
      </c>
      <c r="CD609" s="70">
        <v>0</v>
      </c>
    </row>
    <row r="610" spans="1:82">
      <c r="A610" s="70" t="s">
        <v>2438</v>
      </c>
      <c r="B610" s="70">
        <v>337</v>
      </c>
      <c r="C610" s="70">
        <v>14</v>
      </c>
      <c r="D610" s="70">
        <v>20</v>
      </c>
      <c r="E610" s="70">
        <v>2017</v>
      </c>
      <c r="F610" s="70" t="s">
        <v>156</v>
      </c>
      <c r="G610" s="70" t="s">
        <v>2424</v>
      </c>
      <c r="H610" s="70" t="s">
        <v>2425</v>
      </c>
      <c r="I610" s="148"/>
      <c r="J610" s="71">
        <v>23.196363827166611</v>
      </c>
      <c r="K610" s="71">
        <v>0.38316776028790772</v>
      </c>
      <c r="L610" s="71">
        <v>2.4854530385666718</v>
      </c>
      <c r="M610" s="71">
        <v>7.1970669147012556</v>
      </c>
      <c r="N610" s="71">
        <v>14.001798485730033</v>
      </c>
      <c r="O610" s="71">
        <v>10.521993126139702</v>
      </c>
      <c r="P610" s="71">
        <v>8.6420191614156696</v>
      </c>
      <c r="Q610" s="71">
        <v>0.61971078842052096</v>
      </c>
      <c r="R610" s="71">
        <v>0</v>
      </c>
      <c r="S610" s="71">
        <v>0.25504219306455167</v>
      </c>
      <c r="T610" s="72"/>
      <c r="U610" s="71">
        <v>5177316</v>
      </c>
      <c r="V610" s="71">
        <v>171</v>
      </c>
      <c r="W610" s="71">
        <v>90</v>
      </c>
      <c r="X610" s="71">
        <v>1806</v>
      </c>
      <c r="Y610" s="71">
        <v>3370</v>
      </c>
      <c r="Z610" s="71">
        <v>6291</v>
      </c>
      <c r="AA610" s="71">
        <v>1790</v>
      </c>
      <c r="AB610" s="71">
        <v>9073</v>
      </c>
      <c r="AC610" s="71">
        <v>0</v>
      </c>
      <c r="AD610" s="71">
        <v>0.25504219306455173</v>
      </c>
      <c r="AE610" s="72"/>
      <c r="AF610" s="71">
        <v>34537869.221500188</v>
      </c>
      <c r="AG610" s="71">
        <v>286348.89814021118</v>
      </c>
      <c r="AH610" s="71">
        <v>532339.59714821063</v>
      </c>
      <c r="AI610" s="71">
        <v>11301063.871831311</v>
      </c>
      <c r="AJ610" s="71">
        <v>16498563.371035701</v>
      </c>
      <c r="AK610" s="71">
        <v>0</v>
      </c>
      <c r="AL610" s="71">
        <v>0</v>
      </c>
      <c r="AM610" s="71">
        <v>1246329.7219776681</v>
      </c>
      <c r="AN610" s="71">
        <v>0</v>
      </c>
      <c r="AO610" s="71">
        <v>0</v>
      </c>
      <c r="AP610" s="71">
        <v>64402514.681633294</v>
      </c>
      <c r="AQ610" s="72"/>
      <c r="AR610" s="71">
        <v>414</v>
      </c>
      <c r="AS610" s="71">
        <v>104</v>
      </c>
      <c r="AT610" s="71">
        <v>0</v>
      </c>
      <c r="AU610" s="71">
        <v>0</v>
      </c>
      <c r="AV610" s="71">
        <v>0</v>
      </c>
      <c r="AW610" s="71">
        <v>0</v>
      </c>
      <c r="AX610" s="71"/>
      <c r="AY610" s="72"/>
      <c r="AZ610" s="71">
        <v>1825.3</v>
      </c>
      <c r="BA610" s="71">
        <v>4928.7</v>
      </c>
      <c r="BB610" s="71">
        <v>0</v>
      </c>
      <c r="BC610" s="71">
        <v>0</v>
      </c>
      <c r="BD610" s="71">
        <v>0</v>
      </c>
      <c r="BE610" s="71">
        <v>0</v>
      </c>
      <c r="BF610" s="71"/>
      <c r="BG610" s="72"/>
      <c r="BH610" s="71">
        <v>0</v>
      </c>
      <c r="BI610" s="71">
        <v>0</v>
      </c>
      <c r="BJ610" s="71">
        <v>23.111000000000001</v>
      </c>
      <c r="BK610" s="71">
        <v>0</v>
      </c>
      <c r="BL610" s="71">
        <v>0</v>
      </c>
      <c r="BM610" s="71">
        <v>0</v>
      </c>
      <c r="BN610" s="72"/>
      <c r="BO610" s="71">
        <v>0</v>
      </c>
      <c r="BP610" s="71">
        <v>0</v>
      </c>
      <c r="BQ610" s="71">
        <v>2</v>
      </c>
      <c r="BR610" s="71">
        <v>0</v>
      </c>
      <c r="BS610" s="71">
        <v>0</v>
      </c>
      <c r="BT610" s="71">
        <v>0</v>
      </c>
      <c r="BU610"/>
      <c r="BV610" s="70">
        <v>23.111000000000001</v>
      </c>
      <c r="BW610" s="70">
        <v>0</v>
      </c>
      <c r="BX610" s="70">
        <v>0</v>
      </c>
      <c r="BY610" s="70">
        <v>0</v>
      </c>
      <c r="BZ610" s="70">
        <v>0</v>
      </c>
      <c r="CA610" s="70">
        <v>0</v>
      </c>
      <c r="CB610" s="70">
        <v>0</v>
      </c>
      <c r="CC610" s="70">
        <v>0</v>
      </c>
      <c r="CD610" s="70">
        <v>0</v>
      </c>
    </row>
    <row r="611" spans="1:82">
      <c r="A611" s="70" t="s">
        <v>2439</v>
      </c>
      <c r="B611" s="70">
        <v>338</v>
      </c>
      <c r="C611" s="70">
        <v>15</v>
      </c>
      <c r="D611" s="70">
        <v>20</v>
      </c>
      <c r="E611" s="70">
        <v>2018</v>
      </c>
      <c r="F611" s="70" t="s">
        <v>183</v>
      </c>
      <c r="G611" s="70" t="s">
        <v>2424</v>
      </c>
      <c r="H611" s="70" t="s">
        <v>2425</v>
      </c>
      <c r="I611" s="148"/>
      <c r="J611" s="71">
        <v>22.468446556294833</v>
      </c>
      <c r="K611" s="71">
        <v>0.35954798784743153</v>
      </c>
      <c r="L611" s="71">
        <v>2.2282072327734275</v>
      </c>
      <c r="M611" s="71">
        <v>7.0043123846926152</v>
      </c>
      <c r="N611" s="71">
        <v>13.832527366375896</v>
      </c>
      <c r="O611" s="71">
        <v>10.347283567733149</v>
      </c>
      <c r="P611" s="71">
        <v>8.5607743366084872</v>
      </c>
      <c r="Q611" s="71">
        <v>0.57657544125967197</v>
      </c>
      <c r="R611" s="71">
        <v>0</v>
      </c>
      <c r="S611" s="71">
        <v>0.35784558429239288</v>
      </c>
      <c r="T611" s="72"/>
      <c r="U611" s="71">
        <v>5391402</v>
      </c>
      <c r="V611" s="71">
        <v>171</v>
      </c>
      <c r="W611" s="71">
        <v>90</v>
      </c>
      <c r="X611" s="71">
        <v>1806</v>
      </c>
      <c r="Y611" s="71">
        <v>3435</v>
      </c>
      <c r="Z611" s="71">
        <v>6305</v>
      </c>
      <c r="AA611" s="71">
        <v>1791</v>
      </c>
      <c r="AB611" s="71">
        <v>9097</v>
      </c>
      <c r="AC611" s="71">
        <v>0</v>
      </c>
      <c r="AD611" s="71">
        <v>0.35784558429239288</v>
      </c>
      <c r="AE611" s="72"/>
      <c r="AF611" s="71">
        <v>34389768.599525183</v>
      </c>
      <c r="AG611" s="71">
        <v>254362.00224645089</v>
      </c>
      <c r="AH611" s="71">
        <v>503022.02971227461</v>
      </c>
      <c r="AI611" s="71">
        <v>10794551.89632792</v>
      </c>
      <c r="AJ611" s="71">
        <v>16139297.67695697</v>
      </c>
      <c r="AK611" s="71">
        <v>0</v>
      </c>
      <c r="AL611" s="71">
        <v>0</v>
      </c>
      <c r="AM611" s="71">
        <v>1252212.1541438701</v>
      </c>
      <c r="AN611" s="71">
        <v>0</v>
      </c>
      <c r="AO611" s="71">
        <v>0</v>
      </c>
      <c r="AP611" s="71">
        <v>63333214.358912677</v>
      </c>
      <c r="AQ611" s="72"/>
      <c r="AR611" s="71">
        <v>436</v>
      </c>
      <c r="AS611" s="71">
        <v>117</v>
      </c>
      <c r="AT611" s="71">
        <v>0</v>
      </c>
      <c r="AU611" s="71">
        <v>0</v>
      </c>
      <c r="AV611" s="71">
        <v>0</v>
      </c>
      <c r="AW611" s="71">
        <v>0</v>
      </c>
      <c r="AX611" s="71"/>
      <c r="AY611" s="72"/>
      <c r="AZ611" s="71">
        <v>1929.1000000000001</v>
      </c>
      <c r="BA611" s="71">
        <v>5132</v>
      </c>
      <c r="BB611" s="71">
        <v>0</v>
      </c>
      <c r="BC611" s="71">
        <v>0</v>
      </c>
      <c r="BD611" s="71">
        <v>0</v>
      </c>
      <c r="BE611" s="71">
        <v>0</v>
      </c>
      <c r="BF611" s="71"/>
      <c r="BG611" s="72"/>
      <c r="BH611" s="71">
        <v>0</v>
      </c>
      <c r="BI611" s="71">
        <v>0</v>
      </c>
      <c r="BJ611" s="71">
        <v>23.861000000000001</v>
      </c>
      <c r="BK611" s="71">
        <v>0</v>
      </c>
      <c r="BL611" s="71">
        <v>0</v>
      </c>
      <c r="BM611" s="71">
        <v>0</v>
      </c>
      <c r="BN611" s="72"/>
      <c r="BO611" s="71">
        <v>0</v>
      </c>
      <c r="BP611" s="71">
        <v>0</v>
      </c>
      <c r="BQ611" s="71">
        <v>2</v>
      </c>
      <c r="BR611" s="71">
        <v>0</v>
      </c>
      <c r="BS611" s="71">
        <v>0</v>
      </c>
      <c r="BT611" s="71">
        <v>0</v>
      </c>
      <c r="BU611"/>
      <c r="BV611" s="70">
        <v>23.861000000000001</v>
      </c>
      <c r="BW611" s="70">
        <v>0</v>
      </c>
      <c r="BX611" s="70">
        <v>0</v>
      </c>
      <c r="BY611" s="70">
        <v>0</v>
      </c>
      <c r="BZ611" s="70">
        <v>0</v>
      </c>
      <c r="CA611" s="70">
        <v>0</v>
      </c>
      <c r="CB611" s="70">
        <v>0</v>
      </c>
      <c r="CC611" s="70">
        <v>0</v>
      </c>
      <c r="CD611" s="70">
        <v>0</v>
      </c>
    </row>
    <row r="612" spans="1:82">
      <c r="A612" s="70" t="s">
        <v>2440</v>
      </c>
      <c r="B612" s="70">
        <v>339</v>
      </c>
      <c r="C612" s="70">
        <v>16</v>
      </c>
      <c r="D612" s="70">
        <v>20</v>
      </c>
      <c r="E612" s="70">
        <v>2019</v>
      </c>
      <c r="F612" s="70" t="s">
        <v>158</v>
      </c>
      <c r="G612" s="70" t="s">
        <v>2424</v>
      </c>
      <c r="H612" s="70" t="s">
        <v>2425</v>
      </c>
      <c r="I612" s="148"/>
      <c r="J612" s="71">
        <v>20.713547737961203</v>
      </c>
      <c r="K612" s="71">
        <v>0.32636844713886803</v>
      </c>
      <c r="L612" s="71">
        <v>2.2403358859718443</v>
      </c>
      <c r="M612" s="71">
        <v>6.7073737696786608</v>
      </c>
      <c r="N612" s="71">
        <v>12.363270356526126</v>
      </c>
      <c r="O612" s="71">
        <v>10.112335986644997</v>
      </c>
      <c r="P612" s="71">
        <v>8.4760416622601742</v>
      </c>
      <c r="Q612" s="71">
        <v>0.55644104962801699</v>
      </c>
      <c r="R612" s="71">
        <v>0</v>
      </c>
      <c r="S612" s="71">
        <v>0.61814803464590184</v>
      </c>
      <c r="T612" s="72"/>
      <c r="U612" s="71">
        <v>5038218</v>
      </c>
      <c r="V612" s="71">
        <v>171</v>
      </c>
      <c r="W612" s="71">
        <v>90</v>
      </c>
      <c r="X612" s="71">
        <v>1806</v>
      </c>
      <c r="Y612" s="71">
        <v>3459</v>
      </c>
      <c r="Z612" s="71">
        <v>6331</v>
      </c>
      <c r="AA612" s="71">
        <v>1760</v>
      </c>
      <c r="AB612" s="71">
        <v>9017</v>
      </c>
      <c r="AC612" s="71">
        <v>0</v>
      </c>
      <c r="AD612" s="71">
        <v>0.61814803464590184</v>
      </c>
      <c r="AE612" s="72"/>
      <c r="AF612" s="71">
        <v>33645596.177313752</v>
      </c>
      <c r="AG612" s="71">
        <v>246289.79699827879</v>
      </c>
      <c r="AH612" s="71">
        <v>531318.18678740051</v>
      </c>
      <c r="AI612" s="71">
        <v>11061712.970197219</v>
      </c>
      <c r="AJ612" s="71">
        <v>15789336.219921689</v>
      </c>
      <c r="AK612" s="71">
        <v>0</v>
      </c>
      <c r="AL612" s="71">
        <v>0</v>
      </c>
      <c r="AM612" s="71">
        <v>1228047.5200603427</v>
      </c>
      <c r="AN612" s="71">
        <v>0</v>
      </c>
      <c r="AO612" s="71">
        <v>0</v>
      </c>
      <c r="AP612" s="71">
        <v>62502300.871278688</v>
      </c>
      <c r="AQ612" s="72"/>
      <c r="AR612" s="71">
        <v>457</v>
      </c>
      <c r="AS612" s="71">
        <v>128</v>
      </c>
      <c r="AT612" s="71">
        <v>0</v>
      </c>
      <c r="AU612" s="71">
        <v>0</v>
      </c>
      <c r="AV612" s="71">
        <v>0</v>
      </c>
      <c r="AW612" s="71">
        <v>0</v>
      </c>
      <c r="AX612" s="71"/>
      <c r="AY612" s="72"/>
      <c r="AZ612" s="71">
        <v>2041.9</v>
      </c>
      <c r="BA612" s="71">
        <v>5317.4</v>
      </c>
      <c r="BB612" s="71">
        <v>0</v>
      </c>
      <c r="BC612" s="71">
        <v>0</v>
      </c>
      <c r="BD612" s="71">
        <v>0</v>
      </c>
      <c r="BE612" s="71">
        <v>0</v>
      </c>
      <c r="BF612" s="71"/>
      <c r="BG612" s="72"/>
      <c r="BH612" s="71">
        <v>0</v>
      </c>
      <c r="BI612" s="71">
        <v>0</v>
      </c>
      <c r="BJ612" s="71">
        <v>17.465</v>
      </c>
      <c r="BK612" s="71">
        <v>0</v>
      </c>
      <c r="BL612" s="71">
        <v>0</v>
      </c>
      <c r="BM612" s="71">
        <v>0</v>
      </c>
      <c r="BN612" s="72"/>
      <c r="BO612" s="71">
        <v>0</v>
      </c>
      <c r="BP612" s="71">
        <v>0</v>
      </c>
      <c r="BQ612" s="71">
        <v>1</v>
      </c>
      <c r="BR612" s="71">
        <v>0</v>
      </c>
      <c r="BS612" s="71">
        <v>0</v>
      </c>
      <c r="BT612" s="71">
        <v>0</v>
      </c>
      <c r="BU612"/>
      <c r="BV612" s="70">
        <v>17.465</v>
      </c>
      <c r="BW612" s="70">
        <v>0</v>
      </c>
      <c r="BX612" s="70">
        <v>0</v>
      </c>
      <c r="BY612" s="70">
        <v>0</v>
      </c>
      <c r="BZ612" s="70">
        <v>0</v>
      </c>
      <c r="CA612" s="70">
        <v>0</v>
      </c>
      <c r="CB612" s="70">
        <v>0</v>
      </c>
      <c r="CC612" s="70">
        <v>0</v>
      </c>
      <c r="CD612" s="70">
        <v>0</v>
      </c>
    </row>
    <row r="613" spans="1:82">
      <c r="A613" s="70" t="s">
        <v>2441</v>
      </c>
      <c r="B613" s="70">
        <v>340</v>
      </c>
      <c r="C613" s="70">
        <v>17</v>
      </c>
      <c r="D613" s="70">
        <v>20</v>
      </c>
      <c r="E613" s="70">
        <v>2020</v>
      </c>
      <c r="F613" s="70" t="s">
        <v>159</v>
      </c>
      <c r="G613" s="70" t="s">
        <v>2424</v>
      </c>
      <c r="H613" s="70" t="s">
        <v>2425</v>
      </c>
      <c r="I613" s="148"/>
      <c r="J613" s="71">
        <v>19.15917471442922</v>
      </c>
      <c r="K613" s="71">
        <v>0.35121085345643238</v>
      </c>
      <c r="L613" s="71">
        <v>1.7124940900581305</v>
      </c>
      <c r="M613" s="71">
        <v>6.5012887328136229</v>
      </c>
      <c r="N613" s="71">
        <v>12.197457023882261</v>
      </c>
      <c r="O613" s="71">
        <v>8.8920230889760106</v>
      </c>
      <c r="P613" s="71">
        <v>8.0696389771312269</v>
      </c>
      <c r="Q613" s="71">
        <v>0.52946729612230004</v>
      </c>
      <c r="R613" s="71">
        <v>0</v>
      </c>
      <c r="S613" s="71">
        <v>0.64049330159280859</v>
      </c>
      <c r="T613" s="72"/>
      <c r="U613" s="71">
        <v>4741266</v>
      </c>
      <c r="V613" s="71">
        <v>161</v>
      </c>
      <c r="W613" s="71">
        <v>77</v>
      </c>
      <c r="X613" s="71">
        <v>1945</v>
      </c>
      <c r="Y613" s="71">
        <v>3481</v>
      </c>
      <c r="Z613" s="71">
        <v>6354</v>
      </c>
      <c r="AA613" s="71">
        <v>1781</v>
      </c>
      <c r="AB613" s="71">
        <v>8980</v>
      </c>
      <c r="AC613" s="71">
        <v>0</v>
      </c>
      <c r="AD613" s="71">
        <v>0.64049330159280859</v>
      </c>
      <c r="AE613" s="72"/>
      <c r="AF613" s="71">
        <v>31963651.59635869</v>
      </c>
      <c r="AG613" s="71">
        <v>253250.92560861423</v>
      </c>
      <c r="AH613" s="71">
        <v>440645.45228884311</v>
      </c>
      <c r="AI613" s="71">
        <v>11238733.834468953</v>
      </c>
      <c r="AJ613" s="71">
        <v>15900408.94467807</v>
      </c>
      <c r="AK613" s="71"/>
      <c r="AL613" s="71"/>
      <c r="AM613" s="71">
        <v>1171989.769880905</v>
      </c>
      <c r="AN613" s="71"/>
      <c r="AO613" s="71"/>
      <c r="AP613" s="71">
        <v>60968680.523284078</v>
      </c>
      <c r="AQ613" s="72"/>
      <c r="AR613" s="71">
        <v>483</v>
      </c>
      <c r="AS613" s="71">
        <v>132</v>
      </c>
      <c r="AT613" s="71">
        <v>0</v>
      </c>
      <c r="AU613" s="71">
        <v>0</v>
      </c>
      <c r="AV613" s="71">
        <v>0</v>
      </c>
      <c r="AW613" s="71">
        <v>0</v>
      </c>
      <c r="AX613" s="71"/>
      <c r="AY613" s="72"/>
      <c r="AZ613" s="71">
        <v>2193.400000000001</v>
      </c>
      <c r="BA613" s="71">
        <v>5434.7999999999984</v>
      </c>
      <c r="BB613" s="71">
        <v>0</v>
      </c>
      <c r="BC613" s="71">
        <v>0</v>
      </c>
      <c r="BD613" s="71">
        <v>0</v>
      </c>
      <c r="BE613" s="71">
        <v>0</v>
      </c>
      <c r="BF613" s="71"/>
      <c r="BG613" s="72"/>
      <c r="BH613" s="71">
        <v>0</v>
      </c>
      <c r="BI613" s="71">
        <v>0</v>
      </c>
      <c r="BJ613" s="71">
        <v>22.216999999999999</v>
      </c>
      <c r="BK613" s="71">
        <v>0</v>
      </c>
      <c r="BL613" s="71">
        <v>0</v>
      </c>
      <c r="BM613" s="71">
        <v>0</v>
      </c>
      <c r="BN613" s="72"/>
      <c r="BO613" s="71">
        <v>0</v>
      </c>
      <c r="BP613" s="71">
        <v>0</v>
      </c>
      <c r="BQ613" s="71">
        <v>3</v>
      </c>
      <c r="BR613" s="71">
        <v>0</v>
      </c>
      <c r="BS613" s="71">
        <v>0</v>
      </c>
      <c r="BT613" s="71">
        <v>0</v>
      </c>
      <c r="BU613"/>
      <c r="BV613" s="70">
        <v>22.216999999999999</v>
      </c>
      <c r="BW613" s="70">
        <v>0</v>
      </c>
      <c r="BX613" s="70">
        <v>0</v>
      </c>
      <c r="BY613" s="70">
        <v>0</v>
      </c>
      <c r="BZ613" s="70">
        <v>0</v>
      </c>
      <c r="CA613" s="70">
        <v>0</v>
      </c>
      <c r="CB613" s="70">
        <v>0</v>
      </c>
      <c r="CC613" s="70">
        <v>0</v>
      </c>
      <c r="CD613" s="70">
        <v>0</v>
      </c>
    </row>
    <row r="614" spans="1:82">
      <c r="A614" s="70" t="s">
        <v>2442</v>
      </c>
      <c r="B614" s="70">
        <v>340</v>
      </c>
      <c r="C614" s="70">
        <v>18</v>
      </c>
      <c r="D614" s="70">
        <v>20</v>
      </c>
      <c r="E614" s="70">
        <v>2021</v>
      </c>
      <c r="F614" s="70" t="s">
        <v>160</v>
      </c>
      <c r="G614" s="70" t="s">
        <v>2424</v>
      </c>
      <c r="H614" s="70" t="s">
        <v>2425</v>
      </c>
      <c r="I614" s="148"/>
      <c r="J614" s="71">
        <v>22.514635078872569</v>
      </c>
      <c r="K614" s="71">
        <v>0.37660823489913248</v>
      </c>
      <c r="L614" s="71">
        <v>2.2466569796268452</v>
      </c>
      <c r="M614" s="71">
        <v>7.3539349526830389</v>
      </c>
      <c r="N614" s="71">
        <v>13.408090564162571</v>
      </c>
      <c r="O614" s="71">
        <v>8.6916725920487092</v>
      </c>
      <c r="P614" s="71">
        <v>8.3453113833237911</v>
      </c>
      <c r="Q614" s="71">
        <v>0.52011235269636003</v>
      </c>
      <c r="R614" s="71">
        <v>0</v>
      </c>
      <c r="S614" s="71">
        <v>0.63598642466142796</v>
      </c>
      <c r="T614" s="72"/>
      <c r="U614" s="71">
        <v>5893129</v>
      </c>
      <c r="V614" s="71">
        <v>161</v>
      </c>
      <c r="W614" s="71">
        <v>77</v>
      </c>
      <c r="X614" s="71">
        <v>1945</v>
      </c>
      <c r="Y614" s="71">
        <v>3505</v>
      </c>
      <c r="Z614" s="71">
        <v>6395</v>
      </c>
      <c r="AA614" s="71">
        <v>1796</v>
      </c>
      <c r="AB614" s="71">
        <v>8908</v>
      </c>
      <c r="AC614" s="71">
        <v>0</v>
      </c>
      <c r="AD614" s="71">
        <v>0.63598642466142796</v>
      </c>
      <c r="AE614" s="72"/>
      <c r="AF614" s="71">
        <v>35560626.418295771</v>
      </c>
      <c r="AG614" s="71">
        <v>260796.05522946542</v>
      </c>
      <c r="AH614" s="71">
        <v>527832.39649848698</v>
      </c>
      <c r="AI614" s="71">
        <v>12027657.65508402</v>
      </c>
      <c r="AJ614" s="71">
        <v>16981134.921459671</v>
      </c>
      <c r="AK614" s="71">
        <v>0</v>
      </c>
      <c r="AL614" s="71">
        <v>0</v>
      </c>
      <c r="AM614" s="71">
        <v>1169298.7125919084</v>
      </c>
      <c r="AN614" s="71">
        <v>0</v>
      </c>
      <c r="AO614" s="71">
        <v>0</v>
      </c>
      <c r="AP614" s="71">
        <v>66527346.159159325</v>
      </c>
      <c r="AQ614" s="72"/>
      <c r="AR614" s="71">
        <v>503</v>
      </c>
      <c r="AS614" s="71">
        <v>134</v>
      </c>
      <c r="AT614" s="71">
        <v>0</v>
      </c>
      <c r="AU614" s="71">
        <v>1</v>
      </c>
      <c r="AV614" s="71">
        <v>0</v>
      </c>
      <c r="AW614" s="71">
        <v>0</v>
      </c>
      <c r="AX614" s="71"/>
      <c r="AY614" s="72"/>
      <c r="AZ614" s="71">
        <v>2325.7000000000012</v>
      </c>
      <c r="BA614" s="71">
        <v>5570.8999999999987</v>
      </c>
      <c r="BB614" s="71">
        <v>0</v>
      </c>
      <c r="BC614" s="71">
        <v>167.4</v>
      </c>
      <c r="BD614" s="71">
        <v>0</v>
      </c>
      <c r="BE614" s="71">
        <v>0</v>
      </c>
      <c r="BF614" s="71"/>
      <c r="BG614" s="72"/>
      <c r="BH614" s="71">
        <v>0</v>
      </c>
      <c r="BI614" s="71">
        <v>0</v>
      </c>
      <c r="BJ614" s="71">
        <v>22.209</v>
      </c>
      <c r="BK614" s="71">
        <v>0</v>
      </c>
      <c r="BL614" s="71">
        <v>0</v>
      </c>
      <c r="BM614" s="71">
        <v>0</v>
      </c>
      <c r="BN614" s="72"/>
      <c r="BO614" s="71">
        <v>0</v>
      </c>
      <c r="BP614" s="71">
        <v>0</v>
      </c>
      <c r="BQ614" s="71">
        <v>3</v>
      </c>
      <c r="BR614" s="71">
        <v>0</v>
      </c>
      <c r="BS614" s="71">
        <v>0</v>
      </c>
      <c r="BT614" s="71">
        <v>0</v>
      </c>
      <c r="BU614"/>
      <c r="BV614" s="70">
        <v>22.209</v>
      </c>
      <c r="BW614" s="70">
        <v>0</v>
      </c>
      <c r="BX614" s="70">
        <v>0</v>
      </c>
      <c r="BY614" s="70">
        <v>0</v>
      </c>
      <c r="BZ614" s="70">
        <v>0</v>
      </c>
      <c r="CA614" s="70">
        <v>0</v>
      </c>
      <c r="CB614" s="70">
        <v>0</v>
      </c>
      <c r="CC614" s="70">
        <v>0</v>
      </c>
      <c r="CD614" s="70">
        <v>0</v>
      </c>
    </row>
    <row r="615" spans="1:82">
      <c r="A615" s="70" t="s">
        <v>2443</v>
      </c>
      <c r="B615" s="70">
        <v>340</v>
      </c>
      <c r="C615" s="70">
        <v>19</v>
      </c>
      <c r="D615" s="70">
        <v>20</v>
      </c>
      <c r="E615" s="70">
        <v>2022</v>
      </c>
      <c r="F615" s="70" t="s">
        <v>161</v>
      </c>
      <c r="G615" s="1064" t="s">
        <v>2424</v>
      </c>
      <c r="H615" s="70" t="s">
        <v>2425</v>
      </c>
      <c r="I615" s="148"/>
      <c r="J615" s="71">
        <v>19.832599124657648</v>
      </c>
      <c r="K615" s="71">
        <v>0.33929703544731465</v>
      </c>
      <c r="L615" s="71">
        <v>1.4395862436052878</v>
      </c>
      <c r="M615" s="71">
        <v>7.2624182739590886</v>
      </c>
      <c r="N615" s="71">
        <v>13.194084308297384</v>
      </c>
      <c r="O615" s="71">
        <v>9.1151887289364772</v>
      </c>
      <c r="P615" s="71">
        <v>8.2932316254411749</v>
      </c>
      <c r="Q615" s="71">
        <v>0.52023279823510371</v>
      </c>
      <c r="R615" s="71">
        <v>0</v>
      </c>
      <c r="S615" s="71">
        <v>0.68154429815479589</v>
      </c>
      <c r="T615" s="72"/>
      <c r="U615" s="71">
        <v>5760457</v>
      </c>
      <c r="V615" s="71">
        <v>161</v>
      </c>
      <c r="W615" s="71">
        <v>77</v>
      </c>
      <c r="X615" s="71">
        <v>1945</v>
      </c>
      <c r="Y615" s="71">
        <v>3527</v>
      </c>
      <c r="Z615" s="71">
        <v>6372</v>
      </c>
      <c r="AA615" s="71">
        <v>1812</v>
      </c>
      <c r="AB615" s="71">
        <v>8837</v>
      </c>
      <c r="AC615" s="71">
        <v>0</v>
      </c>
      <c r="AD615" s="71">
        <v>0.68154429815479589</v>
      </c>
      <c r="AE615" s="72"/>
      <c r="AF615" s="71">
        <v>30873392.340049762</v>
      </c>
      <c r="AG615" s="71">
        <v>253282.1945478564</v>
      </c>
      <c r="AH615" s="71">
        <v>412083.3362603687</v>
      </c>
      <c r="AI615" s="71">
        <v>11944782.220747294</v>
      </c>
      <c r="AJ615" s="71">
        <v>16942444.734939788</v>
      </c>
      <c r="AK615" s="71">
        <v>0</v>
      </c>
      <c r="AL615" s="71">
        <v>0</v>
      </c>
      <c r="AM615" s="71">
        <v>1141097.9006756803</v>
      </c>
      <c r="AN615" s="71">
        <v>0</v>
      </c>
      <c r="AO615" s="71">
        <v>0</v>
      </c>
      <c r="AP615" s="71">
        <v>61567082.727220751</v>
      </c>
      <c r="AQ615" s="72"/>
      <c r="AR615" s="71">
        <v>522</v>
      </c>
      <c r="AS615" s="71">
        <v>136</v>
      </c>
      <c r="AT615" s="71">
        <v>0</v>
      </c>
      <c r="AU615" s="71">
        <v>1</v>
      </c>
      <c r="AV615" s="71">
        <v>0</v>
      </c>
      <c r="AW615" s="71">
        <v>0</v>
      </c>
      <c r="AX615" s="71"/>
      <c r="AY615" s="72"/>
      <c r="AZ615" s="71">
        <v>2447.1000000000013</v>
      </c>
      <c r="BA615" s="71">
        <v>5920.7999999999984</v>
      </c>
      <c r="BB615" s="71">
        <v>0</v>
      </c>
      <c r="BC615" s="71">
        <v>167.4</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2444</v>
      </c>
      <c r="B616" s="70">
        <v>340</v>
      </c>
      <c r="C616" s="70">
        <v>20</v>
      </c>
      <c r="D616" s="70">
        <v>20</v>
      </c>
      <c r="E616" s="70">
        <v>2023</v>
      </c>
      <c r="F616" s="70" t="s">
        <v>1539</v>
      </c>
      <c r="G616" s="1064" t="s">
        <v>2424</v>
      </c>
      <c r="H616" s="70" t="s">
        <v>2425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550</v>
      </c>
      <c r="AS616" s="71">
        <v>137</v>
      </c>
      <c r="AT616" s="71">
        <v>0</v>
      </c>
      <c r="AU616" s="71">
        <v>1</v>
      </c>
      <c r="AV616" s="71">
        <v>0</v>
      </c>
      <c r="AW616" s="71">
        <v>0</v>
      </c>
      <c r="AX616" s="71"/>
      <c r="AY616" s="72"/>
      <c r="AZ616" s="71">
        <v>2632.4000000000024</v>
      </c>
      <c r="BA616" s="71">
        <v>6020.7999999999984</v>
      </c>
      <c r="BB616" s="71">
        <v>0</v>
      </c>
      <c r="BC616" s="71">
        <v>167.4</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2445</v>
      </c>
      <c r="B617" s="70">
        <v>340</v>
      </c>
      <c r="C617" s="70">
        <v>21</v>
      </c>
      <c r="D617" s="70">
        <v>20</v>
      </c>
      <c r="E617" s="70">
        <v>2024</v>
      </c>
      <c r="F617" s="70" t="s">
        <v>1554</v>
      </c>
      <c r="G617" s="70" t="s">
        <v>2424</v>
      </c>
      <c r="H617" s="70" t="s">
        <v>2425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2542</v>
      </c>
      <c r="B618" s="70">
        <v>511</v>
      </c>
      <c r="C618" s="70">
        <v>1</v>
      </c>
      <c r="D618" s="70">
        <v>31</v>
      </c>
      <c r="E618" s="70">
        <v>1990</v>
      </c>
      <c r="F618" s="70" t="s">
        <v>787</v>
      </c>
      <c r="G618" s="70" t="s">
        <v>2543</v>
      </c>
      <c r="H618" s="70" t="s">
        <v>2544</v>
      </c>
      <c r="I618" s="148"/>
      <c r="J618" s="71">
        <v>10279.41322147416</v>
      </c>
      <c r="K618" s="71">
        <v>561.17155583541751</v>
      </c>
      <c r="L618" s="71">
        <v>265.26819633938032</v>
      </c>
      <c r="M618" s="71">
        <v>4327.6957176838941</v>
      </c>
      <c r="N618" s="71">
        <v>5254.5804580318954</v>
      </c>
      <c r="O618" s="71">
        <v>4613.4841991402682</v>
      </c>
      <c r="P618" s="71">
        <v>3406.7142005851761</v>
      </c>
      <c r="Q618" s="71">
        <v>394.49859184643998</v>
      </c>
      <c r="R618" s="71">
        <v>0</v>
      </c>
      <c r="S618" s="71">
        <v>457.01776000000001</v>
      </c>
      <c r="T618" s="72"/>
      <c r="U618" s="71">
        <v>1699646451</v>
      </c>
      <c r="V618" s="71">
        <v>201554</v>
      </c>
      <c r="W618" s="71">
        <v>2782</v>
      </c>
      <c r="X618" s="71">
        <v>1483123</v>
      </c>
      <c r="Y618" s="71">
        <v>2044234</v>
      </c>
      <c r="Z618" s="71">
        <v>1897580</v>
      </c>
      <c r="AA618" s="71">
        <v>827188</v>
      </c>
      <c r="AB618" s="71">
        <v>6405319</v>
      </c>
      <c r="AC618" s="71">
        <v>0</v>
      </c>
      <c r="AD618" s="71">
        <v>457.01776000000001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2545</v>
      </c>
      <c r="B619" s="70">
        <v>512</v>
      </c>
      <c r="C619" s="70">
        <v>2</v>
      </c>
      <c r="D619" s="70">
        <v>31</v>
      </c>
      <c r="E619" s="70">
        <v>2005</v>
      </c>
      <c r="F619" s="70" t="s">
        <v>789</v>
      </c>
      <c r="G619" s="70" t="s">
        <v>2543</v>
      </c>
      <c r="H619" s="70" t="s">
        <v>2544</v>
      </c>
      <c r="I619" s="148"/>
      <c r="J619" s="71">
        <v>9109.393136882858</v>
      </c>
      <c r="K619" s="71">
        <v>411.83925456682857</v>
      </c>
      <c r="L619" s="71">
        <v>332.61421922827748</v>
      </c>
      <c r="M619" s="71">
        <v>8315.7043584289822</v>
      </c>
      <c r="N619" s="71">
        <v>8166.8738992244289</v>
      </c>
      <c r="O619" s="71">
        <v>6434.4189480878404</v>
      </c>
      <c r="P619" s="71">
        <v>3605.1142415353352</v>
      </c>
      <c r="Q619" s="71">
        <v>413.57373286247503</v>
      </c>
      <c r="R619" s="71">
        <v>0</v>
      </c>
      <c r="S619" s="71">
        <v>785.97464546012031</v>
      </c>
      <c r="T619" s="72"/>
      <c r="U619" s="71">
        <v>1380209247</v>
      </c>
      <c r="V619" s="71">
        <v>174494</v>
      </c>
      <c r="W619" s="71">
        <v>4447</v>
      </c>
      <c r="X619" s="71">
        <v>1539305</v>
      </c>
      <c r="Y619" s="71">
        <v>2740244</v>
      </c>
      <c r="Z619" s="71">
        <v>3062565</v>
      </c>
      <c r="AA619" s="71">
        <v>716913</v>
      </c>
      <c r="AB619" s="71">
        <v>7019919</v>
      </c>
      <c r="AC619" s="71">
        <v>0</v>
      </c>
      <c r="AD619" s="71">
        <v>785.97464546012031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2546</v>
      </c>
      <c r="B620" s="70">
        <v>513</v>
      </c>
      <c r="C620" s="70">
        <v>3</v>
      </c>
      <c r="D620" s="70">
        <v>31</v>
      </c>
      <c r="E620" s="70">
        <v>2006</v>
      </c>
      <c r="F620" s="70" t="s">
        <v>790</v>
      </c>
      <c r="G620" s="70" t="s">
        <v>2543</v>
      </c>
      <c r="H620" s="70" t="s">
        <v>2544</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2547</v>
      </c>
      <c r="B621" s="70">
        <v>514</v>
      </c>
      <c r="C621" s="70">
        <v>4</v>
      </c>
      <c r="D621" s="70">
        <v>31</v>
      </c>
      <c r="E621" s="70">
        <v>2007</v>
      </c>
      <c r="F621" s="70" t="s">
        <v>791</v>
      </c>
      <c r="G621" s="70" t="s">
        <v>2543</v>
      </c>
      <c r="H621" s="70" t="s">
        <v>2544</v>
      </c>
      <c r="I621" s="148"/>
      <c r="J621" s="71">
        <v>9622.2035626529705</v>
      </c>
      <c r="K621" s="71">
        <v>403.77023142425071</v>
      </c>
      <c r="L621" s="71">
        <v>360.51042490108722</v>
      </c>
      <c r="M621" s="71">
        <v>7972.0379444733453</v>
      </c>
      <c r="N621" s="71">
        <v>8912.7588109529679</v>
      </c>
      <c r="O621" s="71">
        <v>6264.3929385230049</v>
      </c>
      <c r="P621" s="71">
        <v>3615.055756458647</v>
      </c>
      <c r="Q621" s="71">
        <v>439.613922791839</v>
      </c>
      <c r="R621" s="71">
        <v>0</v>
      </c>
      <c r="S621" s="71">
        <v>824.96747629565596</v>
      </c>
      <c r="T621" s="72"/>
      <c r="U621" s="71">
        <v>1494755039</v>
      </c>
      <c r="V621" s="71">
        <v>175489</v>
      </c>
      <c r="W621" s="71">
        <v>4584</v>
      </c>
      <c r="X621" s="71">
        <v>1859860</v>
      </c>
      <c r="Y621" s="71">
        <v>2827608</v>
      </c>
      <c r="Z621" s="71">
        <v>3099567</v>
      </c>
      <c r="AA621" s="71">
        <v>707932</v>
      </c>
      <c r="AB621" s="71">
        <v>7067336</v>
      </c>
      <c r="AC621" s="71">
        <v>0</v>
      </c>
      <c r="AD621" s="71">
        <v>824.96747629565596</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2548</v>
      </c>
      <c r="B622" s="70">
        <v>515</v>
      </c>
      <c r="C622" s="70">
        <v>5</v>
      </c>
      <c r="D622" s="70">
        <v>31</v>
      </c>
      <c r="E622" s="70">
        <v>2008</v>
      </c>
      <c r="F622" s="70" t="s">
        <v>792</v>
      </c>
      <c r="G622" s="70" t="s">
        <v>2543</v>
      </c>
      <c r="H622" s="70" t="s">
        <v>2544</v>
      </c>
      <c r="I622" s="148"/>
      <c r="J622" s="71">
        <v>8597.4035584975463</v>
      </c>
      <c r="K622" s="71">
        <v>322.17562721831962</v>
      </c>
      <c r="L622" s="71">
        <v>326.18629610144808</v>
      </c>
      <c r="M622" s="71">
        <v>8410.9071816000396</v>
      </c>
      <c r="N622" s="71">
        <v>9082.7577871222493</v>
      </c>
      <c r="O622" s="71">
        <v>6059.8243204328819</v>
      </c>
      <c r="P622" s="71">
        <v>3529.8248233977092</v>
      </c>
      <c r="Q622" s="71">
        <v>434.27083122248501</v>
      </c>
      <c r="R622" s="71">
        <v>0</v>
      </c>
      <c r="S622" s="71">
        <v>802.69114076781591</v>
      </c>
      <c r="T622" s="72"/>
      <c r="U622" s="71">
        <v>1465767031</v>
      </c>
      <c r="V622" s="71">
        <v>175489</v>
      </c>
      <c r="W622" s="71">
        <v>4584</v>
      </c>
      <c r="X622" s="71">
        <v>1859860</v>
      </c>
      <c r="Y622" s="71">
        <v>2870345</v>
      </c>
      <c r="Z622" s="71">
        <v>3103585</v>
      </c>
      <c r="AA622" s="71">
        <v>692030</v>
      </c>
      <c r="AB622" s="71">
        <v>7096269</v>
      </c>
      <c r="AC622" s="71">
        <v>0</v>
      </c>
      <c r="AD622" s="71">
        <v>802.69114076781602</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2549</v>
      </c>
      <c r="B623" s="70">
        <v>516</v>
      </c>
      <c r="C623" s="70">
        <v>6</v>
      </c>
      <c r="D623" s="70">
        <v>31</v>
      </c>
      <c r="E623" s="70">
        <v>2009</v>
      </c>
      <c r="F623" s="70" t="s">
        <v>176</v>
      </c>
      <c r="G623" s="70" t="s">
        <v>2543</v>
      </c>
      <c r="H623" s="70" t="s">
        <v>2544</v>
      </c>
      <c r="I623" s="148"/>
      <c r="J623" s="71">
        <v>7736.3248958499416</v>
      </c>
      <c r="K623" s="71">
        <v>312.47841787064118</v>
      </c>
      <c r="L623" s="71">
        <v>373.65873002497148</v>
      </c>
      <c r="M623" s="71">
        <v>7936.8769121672804</v>
      </c>
      <c r="N623" s="71">
        <v>8557.9682372620136</v>
      </c>
      <c r="O623" s="71">
        <v>6154.2387504088856</v>
      </c>
      <c r="P623" s="71">
        <v>3384.870554446999</v>
      </c>
      <c r="Q623" s="71">
        <v>415.25698055212399</v>
      </c>
      <c r="R623" s="71">
        <v>0</v>
      </c>
      <c r="S623" s="71">
        <v>756.37651417746747</v>
      </c>
      <c r="T623" s="72"/>
      <c r="U623" s="71">
        <v>1177476133</v>
      </c>
      <c r="V623" s="71">
        <v>198521</v>
      </c>
      <c r="W623" s="71">
        <v>5736</v>
      </c>
      <c r="X623" s="71">
        <v>2070264</v>
      </c>
      <c r="Y623" s="71">
        <v>2910960</v>
      </c>
      <c r="Z623" s="71">
        <v>3111118</v>
      </c>
      <c r="AA623" s="71">
        <v>681272</v>
      </c>
      <c r="AB623" s="71">
        <v>7123084</v>
      </c>
      <c r="AC623" s="71">
        <v>0</v>
      </c>
      <c r="AD623" s="71">
        <v>756.37651417746747</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25.97</v>
      </c>
      <c r="BJ623" s="71">
        <v>8089.8940000000002</v>
      </c>
      <c r="BK623" s="71">
        <v>1.298</v>
      </c>
      <c r="BL623" s="71">
        <v>1664.2939999999999</v>
      </c>
      <c r="BM623" s="71">
        <v>0</v>
      </c>
      <c r="BN623" s="72"/>
      <c r="BO623" s="71">
        <v>0</v>
      </c>
      <c r="BP623" s="71">
        <v>5</v>
      </c>
      <c r="BQ623" s="71">
        <v>366</v>
      </c>
      <c r="BR623" s="71">
        <v>2</v>
      </c>
      <c r="BS623" s="71">
        <v>180</v>
      </c>
      <c r="BT623" s="71">
        <v>0</v>
      </c>
      <c r="BU623"/>
      <c r="BV623" s="70">
        <v>6835.8649999999998</v>
      </c>
      <c r="BW623" s="70">
        <v>334.62400000000002</v>
      </c>
      <c r="BX623" s="70">
        <v>2513.5540000000001</v>
      </c>
      <c r="BY623" s="70">
        <v>3.94</v>
      </c>
      <c r="BZ623" s="70">
        <v>78.176000000000002</v>
      </c>
      <c r="CA623" s="70">
        <v>0</v>
      </c>
      <c r="CB623" s="70">
        <v>6.9320000000000004</v>
      </c>
      <c r="CC623" s="70">
        <v>8.3650000000000002</v>
      </c>
      <c r="CD623" s="70">
        <v>0</v>
      </c>
    </row>
    <row r="624" spans="1:82">
      <c r="A624" s="70" t="s">
        <v>2550</v>
      </c>
      <c r="B624" s="70">
        <v>517</v>
      </c>
      <c r="C624" s="70">
        <v>7</v>
      </c>
      <c r="D624" s="70">
        <v>31</v>
      </c>
      <c r="E624" s="70">
        <v>2010</v>
      </c>
      <c r="F624" s="70" t="s">
        <v>177</v>
      </c>
      <c r="G624" s="70" t="s">
        <v>2543</v>
      </c>
      <c r="H624" s="70" t="s">
        <v>2544</v>
      </c>
      <c r="I624" s="148"/>
      <c r="J624" s="71">
        <v>7822.9821676662941</v>
      </c>
      <c r="K624" s="71">
        <v>327.44133113320203</v>
      </c>
      <c r="L624" s="71">
        <v>417.01012471294251</v>
      </c>
      <c r="M624" s="71">
        <v>8088.016107065484</v>
      </c>
      <c r="N624" s="71">
        <v>9475.8445492624796</v>
      </c>
      <c r="O624" s="71">
        <v>6151.6480626037983</v>
      </c>
      <c r="P624" s="71">
        <v>3444.1229016660682</v>
      </c>
      <c r="Q624" s="71">
        <v>434.446738075018</v>
      </c>
      <c r="R624" s="71">
        <v>0</v>
      </c>
      <c r="S624" s="71">
        <v>758.31277035871744</v>
      </c>
      <c r="T624" s="72"/>
      <c r="U624" s="71">
        <v>1285315534</v>
      </c>
      <c r="V624" s="71">
        <v>198521</v>
      </c>
      <c r="W624" s="71">
        <v>5736</v>
      </c>
      <c r="X624" s="71">
        <v>2070264</v>
      </c>
      <c r="Y624" s="71">
        <v>2944273</v>
      </c>
      <c r="Z624" s="71">
        <v>3124259</v>
      </c>
      <c r="AA624" s="71">
        <v>675886</v>
      </c>
      <c r="AB624" s="71">
        <v>7140929</v>
      </c>
      <c r="AC624" s="71">
        <v>0</v>
      </c>
      <c r="AD624" s="71">
        <v>758.3127703587171</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25.161000000000001</v>
      </c>
      <c r="BJ624" s="71">
        <v>8276.2389999999996</v>
      </c>
      <c r="BK624" s="71">
        <v>1.98</v>
      </c>
      <c r="BL624" s="71">
        <v>1938.4269999999999</v>
      </c>
      <c r="BM624" s="71">
        <v>0</v>
      </c>
      <c r="BN624" s="72"/>
      <c r="BO624" s="71">
        <v>0</v>
      </c>
      <c r="BP624" s="71">
        <v>5</v>
      </c>
      <c r="BQ624" s="71">
        <v>395</v>
      </c>
      <c r="BR624" s="71">
        <v>2</v>
      </c>
      <c r="BS624" s="71">
        <v>200</v>
      </c>
      <c r="BT624" s="71">
        <v>0</v>
      </c>
      <c r="BU624"/>
      <c r="BV624" s="70">
        <v>6997.3419999999996</v>
      </c>
      <c r="BW624" s="70">
        <v>370.34199999999998</v>
      </c>
      <c r="BX624" s="70">
        <v>2771.9569999999999</v>
      </c>
      <c r="BY624" s="70">
        <v>4.6459999999999999</v>
      </c>
      <c r="BZ624" s="70">
        <v>86.405000000000001</v>
      </c>
      <c r="CA624" s="70">
        <v>3.1</v>
      </c>
      <c r="CB624" s="70">
        <v>8.0150000000000006</v>
      </c>
      <c r="CC624" s="70">
        <v>0</v>
      </c>
      <c r="CD624" s="70">
        <v>0</v>
      </c>
    </row>
    <row r="625" spans="1:82">
      <c r="A625" s="70" t="s">
        <v>2551</v>
      </c>
      <c r="B625" s="70">
        <v>518</v>
      </c>
      <c r="C625" s="70">
        <v>8</v>
      </c>
      <c r="D625" s="70">
        <v>31</v>
      </c>
      <c r="E625" s="70">
        <v>2011</v>
      </c>
      <c r="F625" s="70" t="s">
        <v>178</v>
      </c>
      <c r="G625" s="70" t="s">
        <v>2543</v>
      </c>
      <c r="H625" s="70" t="s">
        <v>2544</v>
      </c>
      <c r="I625" s="148"/>
      <c r="J625" s="71">
        <v>8508.6589356469467</v>
      </c>
      <c r="K625" s="71">
        <v>476.1913419851021</v>
      </c>
      <c r="L625" s="71">
        <v>236.3373267217587</v>
      </c>
      <c r="M625" s="71">
        <v>10262.80204867626</v>
      </c>
      <c r="N625" s="71">
        <v>10247.715655161101</v>
      </c>
      <c r="O625" s="71">
        <v>6072.571236962579</v>
      </c>
      <c r="P625" s="71">
        <v>3352.6840352383861</v>
      </c>
      <c r="Q625" s="71">
        <v>501.73097090628698</v>
      </c>
      <c r="R625" s="71">
        <v>0</v>
      </c>
      <c r="S625" s="71">
        <v>809.87373245510855</v>
      </c>
      <c r="T625" s="72"/>
      <c r="U625" s="71">
        <v>1214372076</v>
      </c>
      <c r="V625" s="71">
        <v>198521</v>
      </c>
      <c r="W625" s="71">
        <v>5736</v>
      </c>
      <c r="X625" s="71">
        <v>2070264</v>
      </c>
      <c r="Y625" s="71">
        <v>2978999</v>
      </c>
      <c r="Z625" s="71">
        <v>3151100</v>
      </c>
      <c r="AA625" s="71">
        <v>677521</v>
      </c>
      <c r="AB625" s="71">
        <v>7149503</v>
      </c>
      <c r="AC625" s="71">
        <v>0</v>
      </c>
      <c r="AD625" s="71">
        <v>809.87373245510867</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29.793999999999997</v>
      </c>
      <c r="BJ625" s="71">
        <v>8241.7350000000006</v>
      </c>
      <c r="BK625" s="71">
        <v>6.8029999999999999</v>
      </c>
      <c r="BL625" s="71">
        <v>1756.7920000000001</v>
      </c>
      <c r="BM625" s="71">
        <v>0</v>
      </c>
      <c r="BN625" s="72"/>
      <c r="BO625" s="71">
        <v>0</v>
      </c>
      <c r="BP625" s="71">
        <v>6</v>
      </c>
      <c r="BQ625" s="71">
        <v>397</v>
      </c>
      <c r="BR625" s="71">
        <v>2</v>
      </c>
      <c r="BS625" s="71">
        <v>188</v>
      </c>
      <c r="BT625" s="71">
        <v>0</v>
      </c>
      <c r="BU625"/>
      <c r="BV625" s="70">
        <v>6490.3220000000001</v>
      </c>
      <c r="BW625" s="70">
        <v>403.73899999999998</v>
      </c>
      <c r="BX625" s="70">
        <v>2857.3620000000001</v>
      </c>
      <c r="BY625" s="70">
        <v>12.805999999999999</v>
      </c>
      <c r="BZ625" s="70">
        <v>248.89099999999999</v>
      </c>
      <c r="CA625" s="70">
        <v>0</v>
      </c>
      <c r="CB625" s="70">
        <v>4.0789999999999997</v>
      </c>
      <c r="CC625" s="70">
        <v>17.925000000000001</v>
      </c>
      <c r="CD625" s="70">
        <v>0</v>
      </c>
    </row>
    <row r="626" spans="1:82">
      <c r="A626" s="70" t="s">
        <v>2552</v>
      </c>
      <c r="B626" s="70">
        <v>519</v>
      </c>
      <c r="C626" s="70">
        <v>9</v>
      </c>
      <c r="D626" s="70">
        <v>31</v>
      </c>
      <c r="E626" s="70">
        <v>2012</v>
      </c>
      <c r="F626" s="70" t="s">
        <v>179</v>
      </c>
      <c r="G626" s="70" t="s">
        <v>2543</v>
      </c>
      <c r="H626" s="70" t="s">
        <v>2544</v>
      </c>
      <c r="I626" s="148"/>
      <c r="J626" s="71">
        <v>8894.6298561235726</v>
      </c>
      <c r="K626" s="71">
        <v>464.35055190468807</v>
      </c>
      <c r="L626" s="71">
        <v>234.61988431715329</v>
      </c>
      <c r="M626" s="71">
        <v>10609.328249243399</v>
      </c>
      <c r="N626" s="71">
        <v>11072.742165580319</v>
      </c>
      <c r="O626" s="71">
        <v>6084.4365637345491</v>
      </c>
      <c r="P626" s="71">
        <v>3367.2005688530248</v>
      </c>
      <c r="Q626" s="71">
        <v>554.48366792140803</v>
      </c>
      <c r="R626" s="71">
        <v>0</v>
      </c>
      <c r="S626" s="71">
        <v>825.89242410994768</v>
      </c>
      <c r="T626" s="72"/>
      <c r="U626" s="71">
        <v>1213933814</v>
      </c>
      <c r="V626" s="71">
        <v>198521</v>
      </c>
      <c r="W626" s="71">
        <v>5736</v>
      </c>
      <c r="X626" s="71">
        <v>2070264</v>
      </c>
      <c r="Y626" s="71">
        <v>3057860</v>
      </c>
      <c r="Z626" s="71">
        <v>3182299</v>
      </c>
      <c r="AA626" s="71">
        <v>676605</v>
      </c>
      <c r="AB626" s="71">
        <v>7272304</v>
      </c>
      <c r="AC626" s="71">
        <v>0</v>
      </c>
      <c r="AD626" s="71">
        <v>825.8924241099478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32.384999999999998</v>
      </c>
      <c r="BJ626" s="71">
        <v>8532.5409999999993</v>
      </c>
      <c r="BK626" s="71">
        <v>5.702</v>
      </c>
      <c r="BL626" s="71">
        <v>2085.2629999999999</v>
      </c>
      <c r="BM626" s="71">
        <v>0</v>
      </c>
      <c r="BN626" s="72"/>
      <c r="BO626" s="71">
        <v>0</v>
      </c>
      <c r="BP626" s="71">
        <v>6</v>
      </c>
      <c r="BQ626" s="71">
        <v>417</v>
      </c>
      <c r="BR626" s="71">
        <v>2</v>
      </c>
      <c r="BS626" s="71">
        <v>205</v>
      </c>
      <c r="BT626" s="71">
        <v>0</v>
      </c>
      <c r="BU626"/>
      <c r="BV626" s="70">
        <v>7240.902</v>
      </c>
      <c r="BW626" s="70">
        <v>340.44099999999997</v>
      </c>
      <c r="BX626" s="70">
        <v>2793.1640000000002</v>
      </c>
      <c r="BY626" s="70">
        <v>28.073</v>
      </c>
      <c r="BZ626" s="70">
        <v>242.09899999999999</v>
      </c>
      <c r="CA626" s="70">
        <v>7.1879999999999997</v>
      </c>
      <c r="CB626" s="70">
        <v>4.024</v>
      </c>
      <c r="CC626" s="70">
        <v>0</v>
      </c>
      <c r="CD626" s="70">
        <v>0</v>
      </c>
    </row>
    <row r="627" spans="1:82">
      <c r="A627" s="70" t="s">
        <v>2553</v>
      </c>
      <c r="B627" s="70">
        <v>520</v>
      </c>
      <c r="C627" s="70">
        <v>10</v>
      </c>
      <c r="D627" s="70">
        <v>31</v>
      </c>
      <c r="E627" s="70">
        <v>2013</v>
      </c>
      <c r="F627" s="70" t="s">
        <v>180</v>
      </c>
      <c r="G627" s="70" t="s">
        <v>2543</v>
      </c>
      <c r="H627" s="70" t="s">
        <v>2544</v>
      </c>
      <c r="I627" s="148"/>
      <c r="J627" s="71">
        <v>9333.5309826931498</v>
      </c>
      <c r="K627" s="71">
        <v>400.29035260823213</v>
      </c>
      <c r="L627" s="71">
        <v>241.96882112683369</v>
      </c>
      <c r="M627" s="71">
        <v>10221.229122944889</v>
      </c>
      <c r="N627" s="71">
        <v>11158.917581400139</v>
      </c>
      <c r="O627" s="71">
        <v>5895.6324935742696</v>
      </c>
      <c r="P627" s="71">
        <v>3394.4197186583197</v>
      </c>
      <c r="Q627" s="71">
        <v>563.82806294977502</v>
      </c>
      <c r="R627" s="71">
        <v>0</v>
      </c>
      <c r="S627" s="71">
        <v>808.38699044716952</v>
      </c>
      <c r="T627" s="72"/>
      <c r="U627" s="71">
        <v>1178770191</v>
      </c>
      <c r="V627" s="71">
        <v>198521</v>
      </c>
      <c r="W627" s="71">
        <v>5736</v>
      </c>
      <c r="X627" s="71">
        <v>2070264</v>
      </c>
      <c r="Y627" s="71">
        <v>3085738</v>
      </c>
      <c r="Z627" s="71">
        <v>3221225</v>
      </c>
      <c r="AA627" s="71">
        <v>679514</v>
      </c>
      <c r="AB627" s="71">
        <v>7288848</v>
      </c>
      <c r="AC627" s="71">
        <v>0</v>
      </c>
      <c r="AD627" s="71">
        <v>808.38699044716941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36.282000000000004</v>
      </c>
      <c r="BJ627" s="71">
        <v>9172.7720000000008</v>
      </c>
      <c r="BK627" s="71">
        <v>6.141</v>
      </c>
      <c r="BL627" s="71">
        <v>2101.9929999999999</v>
      </c>
      <c r="BM627" s="71">
        <v>0</v>
      </c>
      <c r="BN627" s="72"/>
      <c r="BO627" s="71">
        <v>0</v>
      </c>
      <c r="BP627" s="71">
        <v>6</v>
      </c>
      <c r="BQ627" s="71">
        <v>405</v>
      </c>
      <c r="BR627" s="71">
        <v>2</v>
      </c>
      <c r="BS627" s="71">
        <v>198</v>
      </c>
      <c r="BT627" s="71">
        <v>0</v>
      </c>
      <c r="BU627"/>
      <c r="BV627" s="70">
        <v>7851.3609999999999</v>
      </c>
      <c r="BW627" s="70">
        <v>346.43700000000001</v>
      </c>
      <c r="BX627" s="70">
        <v>2868.578</v>
      </c>
      <c r="BY627" s="70">
        <v>11.532</v>
      </c>
      <c r="BZ627" s="70">
        <v>227.91399999999999</v>
      </c>
      <c r="CA627" s="70">
        <v>7.5430000000000001</v>
      </c>
      <c r="CB627" s="70">
        <v>3.823</v>
      </c>
      <c r="CC627" s="70">
        <v>0</v>
      </c>
      <c r="CD627" s="70">
        <v>0</v>
      </c>
    </row>
    <row r="628" spans="1:82">
      <c r="A628" s="70" t="s">
        <v>2554</v>
      </c>
      <c r="B628" s="70">
        <v>521</v>
      </c>
      <c r="C628" s="70">
        <v>11</v>
      </c>
      <c r="D628" s="70">
        <v>31</v>
      </c>
      <c r="E628" s="70">
        <v>2014</v>
      </c>
      <c r="F628" s="70" t="s">
        <v>181</v>
      </c>
      <c r="G628" s="70" t="s">
        <v>2543</v>
      </c>
      <c r="H628" s="70" t="s">
        <v>2544</v>
      </c>
      <c r="I628" s="148"/>
      <c r="J628" s="71">
        <v>8828.8863434586292</v>
      </c>
      <c r="K628" s="71">
        <v>392.41447888953343</v>
      </c>
      <c r="L628" s="71">
        <v>296.37226663734401</v>
      </c>
      <c r="M628" s="71">
        <v>9491.7936808402301</v>
      </c>
      <c r="N628" s="71">
        <v>9815.6793492754405</v>
      </c>
      <c r="O628" s="71">
        <v>5638.6966907189435</v>
      </c>
      <c r="P628" s="71">
        <v>3435.1615075989862</v>
      </c>
      <c r="Q628" s="71">
        <v>542.15048398291503</v>
      </c>
      <c r="R628" s="71">
        <v>0</v>
      </c>
      <c r="S628" s="71">
        <v>865.23918104452844</v>
      </c>
      <c r="T628" s="72"/>
      <c r="U628" s="71">
        <v>1239080275</v>
      </c>
      <c r="V628" s="71">
        <v>171191</v>
      </c>
      <c r="W628" s="71">
        <v>6601</v>
      </c>
      <c r="X628" s="71">
        <v>2105768</v>
      </c>
      <c r="Y628" s="71">
        <v>3124151</v>
      </c>
      <c r="Z628" s="71">
        <v>3244812</v>
      </c>
      <c r="AA628" s="71">
        <v>684114</v>
      </c>
      <c r="AB628" s="71">
        <v>7304896</v>
      </c>
      <c r="AC628" s="71">
        <v>0</v>
      </c>
      <c r="AD628" s="71">
        <v>865.23918104452855</v>
      </c>
      <c r="AE628" s="72"/>
      <c r="AF628" s="71"/>
      <c r="AG628" s="71"/>
      <c r="AH628" s="71"/>
      <c r="AI628" s="71"/>
      <c r="AJ628" s="71"/>
      <c r="AK628" s="71"/>
      <c r="AL628" s="71"/>
      <c r="AM628" s="71"/>
      <c r="AN628" s="71"/>
      <c r="AO628" s="71"/>
      <c r="AP628" s="71"/>
      <c r="AQ628" s="72"/>
      <c r="AR628" s="71">
        <v>92355</v>
      </c>
      <c r="AS628" s="71">
        <v>10223</v>
      </c>
      <c r="AT628" s="71">
        <v>0</v>
      </c>
      <c r="AU628" s="71">
        <v>7</v>
      </c>
      <c r="AV628" s="71">
        <v>0</v>
      </c>
      <c r="AW628" s="71">
        <v>9</v>
      </c>
      <c r="AX628" s="71"/>
      <c r="AY628" s="72"/>
      <c r="AZ628" s="71">
        <v>349543.39999999991</v>
      </c>
      <c r="BA628" s="71">
        <v>390344.99999999988</v>
      </c>
      <c r="BB628" s="71">
        <v>0</v>
      </c>
      <c r="BC628" s="71">
        <v>9071</v>
      </c>
      <c r="BD628" s="71">
        <v>0</v>
      </c>
      <c r="BE628" s="71">
        <v>36151.800000000003</v>
      </c>
      <c r="BF628" s="71"/>
      <c r="BG628" s="72"/>
      <c r="BH628" s="71">
        <v>0</v>
      </c>
      <c r="BI628" s="71">
        <v>35.305</v>
      </c>
      <c r="BJ628" s="71">
        <v>9188.7513999999992</v>
      </c>
      <c r="BK628" s="71">
        <v>5.8959999999999999</v>
      </c>
      <c r="BL628" s="71">
        <v>2062.0493299999998</v>
      </c>
      <c r="BM628" s="71">
        <v>0</v>
      </c>
      <c r="BN628" s="72"/>
      <c r="BO628" s="71">
        <v>0</v>
      </c>
      <c r="BP628" s="71">
        <v>6</v>
      </c>
      <c r="BQ628" s="71">
        <v>414</v>
      </c>
      <c r="BR628" s="71">
        <v>2</v>
      </c>
      <c r="BS628" s="71">
        <v>203</v>
      </c>
      <c r="BT628" s="71">
        <v>0</v>
      </c>
      <c r="BU628"/>
      <c r="BV628" s="70">
        <v>7893.6264000000001</v>
      </c>
      <c r="BW628" s="70">
        <v>383.83300000000003</v>
      </c>
      <c r="BX628" s="70">
        <v>2777.1889999999999</v>
      </c>
      <c r="BY628" s="70">
        <v>12.200329999999999</v>
      </c>
      <c r="BZ628" s="70">
        <v>209.113</v>
      </c>
      <c r="CA628" s="70">
        <v>8.1319999999999997</v>
      </c>
      <c r="CB628" s="70">
        <v>7.9080000000000004</v>
      </c>
      <c r="CC628" s="70">
        <v>0</v>
      </c>
      <c r="CD628" s="70">
        <v>0</v>
      </c>
    </row>
    <row r="629" spans="1:82">
      <c r="A629" s="70" t="s">
        <v>2555</v>
      </c>
      <c r="B629" s="70">
        <v>522</v>
      </c>
      <c r="C629" s="70">
        <v>12</v>
      </c>
      <c r="D629" s="70">
        <v>31</v>
      </c>
      <c r="E629" s="70">
        <v>2015</v>
      </c>
      <c r="F629" s="70" t="s">
        <v>182</v>
      </c>
      <c r="G629" s="70" t="s">
        <v>2543</v>
      </c>
      <c r="H629" s="70" t="s">
        <v>2544</v>
      </c>
      <c r="I629" s="148"/>
      <c r="J629" s="71">
        <v>8466.6015045576514</v>
      </c>
      <c r="K629" s="71">
        <v>374.80606961467231</v>
      </c>
      <c r="L629" s="71">
        <v>326.76128106374199</v>
      </c>
      <c r="M629" s="71">
        <v>9946.5519996918483</v>
      </c>
      <c r="N629" s="71">
        <v>9857.4570627095563</v>
      </c>
      <c r="O629" s="71">
        <v>5618.1545975048984</v>
      </c>
      <c r="P629" s="71">
        <v>3445.9260104432897</v>
      </c>
      <c r="Q629" s="71">
        <v>532.07571816394795</v>
      </c>
      <c r="R629" s="71">
        <v>0</v>
      </c>
      <c r="S629" s="71">
        <v>836.71769198381423</v>
      </c>
      <c r="T629" s="72"/>
      <c r="U629" s="71">
        <v>1276025225</v>
      </c>
      <c r="V629" s="71">
        <v>171191</v>
      </c>
      <c r="W629" s="71">
        <v>6601</v>
      </c>
      <c r="X629" s="71">
        <v>2105768</v>
      </c>
      <c r="Y629" s="71">
        <v>3167510</v>
      </c>
      <c r="Z629" s="71">
        <v>3264105</v>
      </c>
      <c r="AA629" s="71">
        <v>685716</v>
      </c>
      <c r="AB629" s="71">
        <v>7323413</v>
      </c>
      <c r="AC629" s="71">
        <v>0</v>
      </c>
      <c r="AD629" s="71">
        <v>836.71769198381423</v>
      </c>
      <c r="AE629" s="72"/>
      <c r="AF629" s="71">
        <v>9663174231.6542492</v>
      </c>
      <c r="AG629" s="71">
        <v>309535894.59502423</v>
      </c>
      <c r="AH629" s="71">
        <v>68825261.663216665</v>
      </c>
      <c r="AI629" s="71">
        <v>14890852346.3627</v>
      </c>
      <c r="AJ629" s="71">
        <v>14905299406.521259</v>
      </c>
      <c r="AK629" s="71"/>
      <c r="AL629" s="71"/>
      <c r="AM629" s="71">
        <v>1003643031.087887</v>
      </c>
      <c r="AN629" s="71"/>
      <c r="AO629" s="71"/>
      <c r="AP629" s="71">
        <v>40841330171.884338</v>
      </c>
      <c r="AQ629" s="72"/>
      <c r="AR629" s="71">
        <v>103672</v>
      </c>
      <c r="AS629" s="71">
        <v>14851</v>
      </c>
      <c r="AT629" s="71">
        <v>0</v>
      </c>
      <c r="AU629" s="71">
        <v>8</v>
      </c>
      <c r="AV629" s="71">
        <v>0</v>
      </c>
      <c r="AW629" s="71">
        <v>12</v>
      </c>
      <c r="AX629" s="71"/>
      <c r="AY629" s="72"/>
      <c r="AZ629" s="71">
        <v>399555.20000000013</v>
      </c>
      <c r="BA629" s="71">
        <v>594815.70000000019</v>
      </c>
      <c r="BB629" s="71">
        <v>0</v>
      </c>
      <c r="BC629" s="71">
        <v>9079.9</v>
      </c>
      <c r="BD629" s="71">
        <v>0</v>
      </c>
      <c r="BE629" s="71">
        <v>44972.5</v>
      </c>
      <c r="BF629" s="71"/>
      <c r="BG629" s="72"/>
      <c r="BH629" s="71">
        <v>0</v>
      </c>
      <c r="BI629" s="71">
        <v>30.443999999999999</v>
      </c>
      <c r="BJ629" s="71">
        <v>8603.9930000000004</v>
      </c>
      <c r="BK629" s="71">
        <v>3.4689999999999999</v>
      </c>
      <c r="BL629" s="71">
        <v>2382.1280000000002</v>
      </c>
      <c r="BM629" s="71">
        <v>0</v>
      </c>
      <c r="BN629" s="72"/>
      <c r="BO629" s="71">
        <v>0</v>
      </c>
      <c r="BP629" s="71">
        <v>5</v>
      </c>
      <c r="BQ629" s="71">
        <v>415</v>
      </c>
      <c r="BR629" s="71">
        <v>2</v>
      </c>
      <c r="BS629" s="71">
        <v>208</v>
      </c>
      <c r="BT629" s="71">
        <v>0</v>
      </c>
      <c r="BU629"/>
      <c r="BV629" s="70">
        <v>7460.2250000000004</v>
      </c>
      <c r="BW629" s="70">
        <v>404.66300000000001</v>
      </c>
      <c r="BX629" s="70">
        <v>2901.319</v>
      </c>
      <c r="BY629" s="70">
        <v>17.48</v>
      </c>
      <c r="BZ629" s="70">
        <v>207.95699999999999</v>
      </c>
      <c r="CA629" s="70">
        <v>8.5809999999999995</v>
      </c>
      <c r="CB629" s="70">
        <v>10.894</v>
      </c>
      <c r="CC629" s="70">
        <v>8.9149999999999991</v>
      </c>
      <c r="CD629" s="70">
        <v>0</v>
      </c>
    </row>
    <row r="630" spans="1:82">
      <c r="A630" s="70" t="s">
        <v>2556</v>
      </c>
      <c r="B630" s="70">
        <v>523</v>
      </c>
      <c r="C630" s="70">
        <v>13</v>
      </c>
      <c r="D630" s="70">
        <v>31</v>
      </c>
      <c r="E630" s="70">
        <v>2016</v>
      </c>
      <c r="F630" s="70" t="s">
        <v>155</v>
      </c>
      <c r="G630" s="70" t="s">
        <v>2543</v>
      </c>
      <c r="H630" s="70" t="s">
        <v>2544</v>
      </c>
      <c r="I630" s="148"/>
      <c r="J630" s="71">
        <v>8049.2358477603402</v>
      </c>
      <c r="K630" s="71">
        <v>374.35265637987089</v>
      </c>
      <c r="L630" s="71">
        <v>382.85656527210864</v>
      </c>
      <c r="M630" s="71">
        <v>8704.8709923866463</v>
      </c>
      <c r="N630" s="71">
        <v>8792.4884655761944</v>
      </c>
      <c r="O630" s="71">
        <v>5594.3014553104294</v>
      </c>
      <c r="P630" s="71">
        <v>3382.6373517711377</v>
      </c>
      <c r="Q630" s="71">
        <v>518.70798055861644</v>
      </c>
      <c r="R630" s="71">
        <v>0</v>
      </c>
      <c r="S630" s="71">
        <v>826.56527397648574</v>
      </c>
      <c r="T630" s="72"/>
      <c r="U630" s="71">
        <v>1268280117</v>
      </c>
      <c r="V630" s="71">
        <v>171191</v>
      </c>
      <c r="W630" s="71">
        <v>6601</v>
      </c>
      <c r="X630" s="71">
        <v>2105768</v>
      </c>
      <c r="Y630" s="71">
        <v>3212080</v>
      </c>
      <c r="Z630" s="71">
        <v>3290201</v>
      </c>
      <c r="AA630" s="71">
        <v>696199</v>
      </c>
      <c r="AB630" s="71">
        <v>7343807</v>
      </c>
      <c r="AC630" s="71">
        <v>0</v>
      </c>
      <c r="AD630" s="71">
        <v>826.56527397648574</v>
      </c>
      <c r="AE630" s="72"/>
      <c r="AF630" s="71">
        <v>9361280326.0962524</v>
      </c>
      <c r="AG630" s="71">
        <v>297567274.15816861</v>
      </c>
      <c r="AH630" s="71">
        <v>59925569.395235553</v>
      </c>
      <c r="AI630" s="71">
        <v>13908715718.044531</v>
      </c>
      <c r="AJ630" s="71">
        <v>12885891223.01263</v>
      </c>
      <c r="AK630" s="71"/>
      <c r="AL630" s="71"/>
      <c r="AM630" s="71">
        <v>1007219846.769365</v>
      </c>
      <c r="AN630" s="71"/>
      <c r="AO630" s="71"/>
      <c r="AP630" s="71">
        <v>37520599957.476181</v>
      </c>
      <c r="AQ630" s="72"/>
      <c r="AR630" s="71">
        <v>113317</v>
      </c>
      <c r="AS630" s="71">
        <v>17750</v>
      </c>
      <c r="AT630" s="71">
        <v>0</v>
      </c>
      <c r="AU630" s="71">
        <v>9</v>
      </c>
      <c r="AV630" s="71">
        <v>0</v>
      </c>
      <c r="AW630" s="71">
        <v>14</v>
      </c>
      <c r="AX630" s="71"/>
      <c r="AY630" s="72"/>
      <c r="AZ630" s="71">
        <v>443188.80000000022</v>
      </c>
      <c r="BA630" s="71">
        <v>727789.10000000033</v>
      </c>
      <c r="BB630" s="71">
        <v>0</v>
      </c>
      <c r="BC630" s="71">
        <v>9142.9</v>
      </c>
      <c r="BD630" s="71">
        <v>0</v>
      </c>
      <c r="BE630" s="71">
        <v>47184.5</v>
      </c>
      <c r="BF630" s="71"/>
      <c r="BG630" s="72"/>
      <c r="BH630" s="71">
        <v>0</v>
      </c>
      <c r="BI630" s="71">
        <v>38.39</v>
      </c>
      <c r="BJ630" s="71">
        <v>8646.2662999999993</v>
      </c>
      <c r="BK630" s="71">
        <v>5.2619999999999996</v>
      </c>
      <c r="BL630" s="71">
        <v>1963.35367</v>
      </c>
      <c r="BM630" s="71">
        <v>0</v>
      </c>
      <c r="BN630" s="72"/>
      <c r="BO630" s="71">
        <v>0</v>
      </c>
      <c r="BP630" s="71">
        <v>7</v>
      </c>
      <c r="BQ630" s="71">
        <v>427</v>
      </c>
      <c r="BR630" s="71">
        <v>2</v>
      </c>
      <c r="BS630" s="71">
        <v>218</v>
      </c>
      <c r="BT630" s="71">
        <v>0</v>
      </c>
      <c r="BU630"/>
      <c r="BV630" s="70">
        <v>7481.3653000000004</v>
      </c>
      <c r="BW630" s="70">
        <v>441.363</v>
      </c>
      <c r="BX630" s="70">
        <v>2639.6970000000001</v>
      </c>
      <c r="BY630" s="70">
        <v>7.82667</v>
      </c>
      <c r="BZ630" s="70">
        <v>62.37</v>
      </c>
      <c r="CA630" s="70">
        <v>8.1829999999999998</v>
      </c>
      <c r="CB630" s="70">
        <v>9.3659999999999997</v>
      </c>
      <c r="CC630" s="70">
        <v>3.101</v>
      </c>
      <c r="CD630" s="70">
        <v>0</v>
      </c>
    </row>
    <row r="631" spans="1:82">
      <c r="A631" s="70" t="s">
        <v>2557</v>
      </c>
      <c r="B631" s="70">
        <v>524</v>
      </c>
      <c r="C631" s="70">
        <v>14</v>
      </c>
      <c r="D631" s="70">
        <v>31</v>
      </c>
      <c r="E631" s="70">
        <v>2017</v>
      </c>
      <c r="F631" s="70" t="s">
        <v>156</v>
      </c>
      <c r="G631" s="70" t="s">
        <v>2543</v>
      </c>
      <c r="H631" s="70" t="s">
        <v>2544</v>
      </c>
      <c r="I631" s="148"/>
      <c r="J631" s="71">
        <v>7886.625366154517</v>
      </c>
      <c r="K631" s="71">
        <v>389.94703996302491</v>
      </c>
      <c r="L631" s="71">
        <v>334.94722912347436</v>
      </c>
      <c r="M631" s="71">
        <v>8396.2300483089221</v>
      </c>
      <c r="N631" s="71">
        <v>9655.0671382491691</v>
      </c>
      <c r="O631" s="71">
        <v>5535.8512278922817</v>
      </c>
      <c r="P631" s="71">
        <v>3380.3813163398922</v>
      </c>
      <c r="Q631" s="71">
        <v>502.91384899801199</v>
      </c>
      <c r="R631" s="71">
        <v>0</v>
      </c>
      <c r="S631" s="71">
        <v>811.34817308889035</v>
      </c>
      <c r="T631" s="72"/>
      <c r="U631" s="71">
        <v>1350745607</v>
      </c>
      <c r="V631" s="71">
        <v>171191</v>
      </c>
      <c r="W631" s="71">
        <v>6601</v>
      </c>
      <c r="X631" s="71">
        <v>2105768</v>
      </c>
      <c r="Y631" s="71">
        <v>3259736</v>
      </c>
      <c r="Z631" s="71">
        <v>3309833</v>
      </c>
      <c r="AA631" s="71">
        <v>700170</v>
      </c>
      <c r="AB631" s="71">
        <v>7363011</v>
      </c>
      <c r="AC631" s="71">
        <v>0</v>
      </c>
      <c r="AD631" s="71">
        <v>811.34817308889035</v>
      </c>
      <c r="AE631" s="72"/>
      <c r="AF631" s="71">
        <v>9396529194.4773254</v>
      </c>
      <c r="AG631" s="71">
        <v>308758402.3994953</v>
      </c>
      <c r="AH631" s="71">
        <v>71625435.317930818</v>
      </c>
      <c r="AI631" s="71">
        <v>13941198651.73349</v>
      </c>
      <c r="AJ631" s="71">
        <v>14210557065.981489</v>
      </c>
      <c r="AK631" s="71"/>
      <c r="AL631" s="71"/>
      <c r="AM631" s="71">
        <v>1011433864.4933881</v>
      </c>
      <c r="AN631" s="71"/>
      <c r="AO631" s="71"/>
      <c r="AP631" s="71">
        <v>38940102614.403114</v>
      </c>
      <c r="AQ631" s="72"/>
      <c r="AR631" s="71">
        <v>121320</v>
      </c>
      <c r="AS631" s="71">
        <v>19679</v>
      </c>
      <c r="AT631" s="71">
        <v>0</v>
      </c>
      <c r="AU631" s="71">
        <v>10</v>
      </c>
      <c r="AV631" s="71">
        <v>0</v>
      </c>
      <c r="AW631" s="71">
        <v>16</v>
      </c>
      <c r="AX631" s="71"/>
      <c r="AY631" s="72"/>
      <c r="AZ631" s="71">
        <v>480154.00000000012</v>
      </c>
      <c r="BA631" s="71">
        <v>821409.9</v>
      </c>
      <c r="BB631" s="71">
        <v>0</v>
      </c>
      <c r="BC631" s="71">
        <v>17042.900000000001</v>
      </c>
      <c r="BD631" s="71">
        <v>0</v>
      </c>
      <c r="BE631" s="71">
        <v>48022.453999999998</v>
      </c>
      <c r="BF631" s="71"/>
      <c r="BG631" s="72"/>
      <c r="BH631" s="71">
        <v>0</v>
      </c>
      <c r="BI631" s="71">
        <v>32.906999999999996</v>
      </c>
      <c r="BJ631" s="71">
        <v>8639.0730000000003</v>
      </c>
      <c r="BK631" s="71">
        <v>5.67</v>
      </c>
      <c r="BL631" s="71">
        <v>2158.6210000000001</v>
      </c>
      <c r="BM631" s="71">
        <v>0</v>
      </c>
      <c r="BN631" s="72"/>
      <c r="BO631" s="71">
        <v>0</v>
      </c>
      <c r="BP631" s="71">
        <v>6</v>
      </c>
      <c r="BQ631" s="71">
        <v>421</v>
      </c>
      <c r="BR631" s="71">
        <v>2</v>
      </c>
      <c r="BS631" s="71">
        <v>213</v>
      </c>
      <c r="BT631" s="71">
        <v>0</v>
      </c>
      <c r="BU631"/>
      <c r="BV631" s="70">
        <v>7351.6009999999997</v>
      </c>
      <c r="BW631" s="70">
        <v>466.82400000000001</v>
      </c>
      <c r="BX631" s="70">
        <v>2787.06</v>
      </c>
      <c r="BY631" s="70">
        <v>23.768000000000001</v>
      </c>
      <c r="BZ631" s="70">
        <v>188.01900000000001</v>
      </c>
      <c r="CA631" s="70">
        <v>7.093</v>
      </c>
      <c r="CB631" s="70">
        <v>10.561</v>
      </c>
      <c r="CC631" s="70">
        <v>1.345</v>
      </c>
      <c r="CD631" s="70">
        <v>0</v>
      </c>
    </row>
    <row r="632" spans="1:82">
      <c r="A632" s="70" t="s">
        <v>2558</v>
      </c>
      <c r="B632" s="70">
        <v>525</v>
      </c>
      <c r="C632" s="70">
        <v>15</v>
      </c>
      <c r="D632" s="70">
        <v>31</v>
      </c>
      <c r="E632" s="70">
        <v>2018</v>
      </c>
      <c r="F632" s="70" t="s">
        <v>183</v>
      </c>
      <c r="G632" s="70" t="s">
        <v>2543</v>
      </c>
      <c r="H632" s="70" t="s">
        <v>2544</v>
      </c>
      <c r="I632" s="148"/>
      <c r="J632" s="71">
        <v>7763.441628295649</v>
      </c>
      <c r="K632" s="71">
        <v>366.64924087254502</v>
      </c>
      <c r="L632" s="71">
        <v>313.78426779746087</v>
      </c>
      <c r="M632" s="71">
        <v>8301.1319076235723</v>
      </c>
      <c r="N632" s="71">
        <v>9227.0180914774119</v>
      </c>
      <c r="O632" s="71">
        <v>5453.2613264710262</v>
      </c>
      <c r="P632" s="71">
        <v>3373.1745231118271</v>
      </c>
      <c r="Q632" s="71">
        <v>467.57866152574297</v>
      </c>
      <c r="R632" s="71">
        <v>0</v>
      </c>
      <c r="S632" s="71">
        <v>826.53218260538245</v>
      </c>
      <c r="T632" s="72"/>
      <c r="U632" s="71">
        <v>1414700789</v>
      </c>
      <c r="V632" s="71">
        <v>171191</v>
      </c>
      <c r="W632" s="71">
        <v>6601</v>
      </c>
      <c r="X632" s="71">
        <v>2105768</v>
      </c>
      <c r="Y632" s="71">
        <v>3306139</v>
      </c>
      <c r="Z632" s="71">
        <v>3322883</v>
      </c>
      <c r="AA632" s="71">
        <v>705702</v>
      </c>
      <c r="AB632" s="71">
        <v>7377288</v>
      </c>
      <c r="AC632" s="71">
        <v>0</v>
      </c>
      <c r="AD632" s="71">
        <v>826.53218260538245</v>
      </c>
      <c r="AE632" s="72"/>
      <c r="AF632" s="71">
        <v>9416723717.5543728</v>
      </c>
      <c r="AG632" s="71">
        <v>278827247.37384188</v>
      </c>
      <c r="AH632" s="71">
        <v>68361198.215957776</v>
      </c>
      <c r="AI632" s="71">
        <v>13585375845.9965</v>
      </c>
      <c r="AJ632" s="71">
        <v>14485125430.454121</v>
      </c>
      <c r="AK632" s="71"/>
      <c r="AL632" s="71"/>
      <c r="AM632" s="71">
        <v>1015491887.239718</v>
      </c>
      <c r="AN632" s="71"/>
      <c r="AO632" s="71"/>
      <c r="AP632" s="71">
        <v>38849905326.834503</v>
      </c>
      <c r="AQ632" s="72"/>
      <c r="AR632" s="71">
        <v>144307</v>
      </c>
      <c r="AS632" s="71">
        <v>21772</v>
      </c>
      <c r="AT632" s="71">
        <v>0</v>
      </c>
      <c r="AU632" s="71">
        <v>10</v>
      </c>
      <c r="AV632" s="71">
        <v>0</v>
      </c>
      <c r="AW632" s="71">
        <v>18</v>
      </c>
      <c r="AX632" s="71"/>
      <c r="AY632" s="72"/>
      <c r="AZ632" s="71">
        <v>571662.22000000556</v>
      </c>
      <c r="BA632" s="71">
        <v>912719.1</v>
      </c>
      <c r="BB632" s="71">
        <v>0</v>
      </c>
      <c r="BC632" s="71">
        <v>17043</v>
      </c>
      <c r="BD632" s="71">
        <v>0</v>
      </c>
      <c r="BE632" s="71">
        <v>49215.883999999998</v>
      </c>
      <c r="BF632" s="71"/>
      <c r="BG632" s="72"/>
      <c r="BH632" s="71">
        <v>0</v>
      </c>
      <c r="BI632" s="71">
        <v>33.371000000000002</v>
      </c>
      <c r="BJ632" s="71">
        <v>8513.6010000000006</v>
      </c>
      <c r="BK632" s="71">
        <v>6.7939999999999996</v>
      </c>
      <c r="BL632" s="71">
        <v>2161.201</v>
      </c>
      <c r="BM632" s="71">
        <v>0</v>
      </c>
      <c r="BN632" s="72"/>
      <c r="BO632" s="71">
        <v>0</v>
      </c>
      <c r="BP632" s="71">
        <v>6</v>
      </c>
      <c r="BQ632" s="71">
        <v>414</v>
      </c>
      <c r="BR632" s="71">
        <v>2</v>
      </c>
      <c r="BS632" s="71">
        <v>209</v>
      </c>
      <c r="BT632" s="71">
        <v>0</v>
      </c>
      <c r="BU632"/>
      <c r="BV632" s="70">
        <v>7187.2690000000002</v>
      </c>
      <c r="BW632" s="70">
        <v>490.69</v>
      </c>
      <c r="BX632" s="70">
        <v>2939.3429999999998</v>
      </c>
      <c r="BY632" s="70">
        <v>8.7200000000000006</v>
      </c>
      <c r="BZ632" s="70">
        <v>66.222999999999999</v>
      </c>
      <c r="CA632" s="70">
        <v>10.756</v>
      </c>
      <c r="CB632" s="70">
        <v>9.7319999999999993</v>
      </c>
      <c r="CC632" s="70">
        <v>2.234</v>
      </c>
      <c r="CD632" s="70">
        <v>0</v>
      </c>
    </row>
    <row r="633" spans="1:82">
      <c r="A633" s="70" t="s">
        <v>2559</v>
      </c>
      <c r="B633" s="70">
        <v>526</v>
      </c>
      <c r="C633" s="70">
        <v>16</v>
      </c>
      <c r="D633" s="70">
        <v>31</v>
      </c>
      <c r="E633" s="70">
        <v>2019</v>
      </c>
      <c r="F633" s="70" t="s">
        <v>158</v>
      </c>
      <c r="G633" s="70" t="s">
        <v>2543</v>
      </c>
      <c r="H633" s="70" t="s">
        <v>2544</v>
      </c>
      <c r="I633" s="148"/>
      <c r="J633" s="71">
        <v>7224.1333506739102</v>
      </c>
      <c r="K633" s="71">
        <v>323.69126111885458</v>
      </c>
      <c r="L633" s="71">
        <v>316.42572223125785</v>
      </c>
      <c r="M633" s="71">
        <v>7859.951805990092</v>
      </c>
      <c r="N633" s="71">
        <v>8137.404826363344</v>
      </c>
      <c r="O633" s="71">
        <v>5316.3589892499213</v>
      </c>
      <c r="P633" s="71">
        <v>3378.1504841576061</v>
      </c>
      <c r="Q633" s="71">
        <v>456.04185478182598</v>
      </c>
      <c r="R633" s="71">
        <v>0</v>
      </c>
      <c r="S633" s="71">
        <v>831.16266433897624</v>
      </c>
      <c r="T633" s="72"/>
      <c r="U633" s="71">
        <v>1375816504</v>
      </c>
      <c r="V633" s="71">
        <v>171191</v>
      </c>
      <c r="W633" s="71">
        <v>6601</v>
      </c>
      <c r="X633" s="71">
        <v>2105768</v>
      </c>
      <c r="Y633" s="71">
        <v>3353979</v>
      </c>
      <c r="Z633" s="71">
        <v>3328397</v>
      </c>
      <c r="AA633" s="71">
        <v>701453</v>
      </c>
      <c r="AB633" s="71">
        <v>7390054</v>
      </c>
      <c r="AC633" s="71">
        <v>0</v>
      </c>
      <c r="AD633" s="71">
        <v>831.1626643389759</v>
      </c>
      <c r="AE633" s="72"/>
      <c r="AF633" s="71">
        <v>8957713375.9526157</v>
      </c>
      <c r="AG633" s="71">
        <v>260377546.85337961</v>
      </c>
      <c r="AH633" s="71">
        <v>72484177.423401102</v>
      </c>
      <c r="AI633" s="71">
        <v>13399873456.093691</v>
      </c>
      <c r="AJ633" s="71">
        <v>12922834185.263781</v>
      </c>
      <c r="AK633" s="71">
        <v>0</v>
      </c>
      <c r="AL633" s="71">
        <v>0</v>
      </c>
      <c r="AM633" s="71">
        <v>1006469722.5032736</v>
      </c>
      <c r="AN633" s="71">
        <v>0</v>
      </c>
      <c r="AO633" s="71">
        <v>0</v>
      </c>
      <c r="AP633" s="71">
        <v>36619752464.090141</v>
      </c>
      <c r="AQ633" s="72"/>
      <c r="AR633" s="71">
        <v>139146</v>
      </c>
      <c r="AS633" s="71">
        <v>23183</v>
      </c>
      <c r="AT633" s="71">
        <v>0</v>
      </c>
      <c r="AU633" s="71">
        <v>10</v>
      </c>
      <c r="AV633" s="71">
        <v>0</v>
      </c>
      <c r="AW633" s="71">
        <v>19</v>
      </c>
      <c r="AX633" s="71"/>
      <c r="AY633" s="72"/>
      <c r="AZ633" s="71">
        <v>562705.7699999999</v>
      </c>
      <c r="BA633" s="71">
        <v>988562.90000000026</v>
      </c>
      <c r="BB633" s="71">
        <v>0</v>
      </c>
      <c r="BC633" s="71">
        <v>17042.900000000001</v>
      </c>
      <c r="BD633" s="71">
        <v>0</v>
      </c>
      <c r="BE633" s="71">
        <v>49615.983999999997</v>
      </c>
      <c r="BF633" s="71"/>
      <c r="BG633" s="72"/>
      <c r="BH633" s="71">
        <v>0</v>
      </c>
      <c r="BI633" s="71">
        <v>32.391999999999996</v>
      </c>
      <c r="BJ633" s="71">
        <v>8112.8490000000002</v>
      </c>
      <c r="BK633" s="71">
        <v>5.0250000000000004</v>
      </c>
      <c r="BL633" s="71">
        <v>2229.5450000000001</v>
      </c>
      <c r="BM633" s="71">
        <v>0</v>
      </c>
      <c r="BN633" s="72"/>
      <c r="BO633" s="71">
        <v>0</v>
      </c>
      <c r="BP633" s="71">
        <v>6</v>
      </c>
      <c r="BQ633" s="71">
        <v>425</v>
      </c>
      <c r="BR633" s="71">
        <v>2</v>
      </c>
      <c r="BS633" s="71">
        <v>207</v>
      </c>
      <c r="BT633" s="71">
        <v>0</v>
      </c>
      <c r="BU633"/>
      <c r="BV633" s="70">
        <v>6970.2060000000001</v>
      </c>
      <c r="BW633" s="70">
        <v>431.00700000000001</v>
      </c>
      <c r="BX633" s="70">
        <v>2742.65</v>
      </c>
      <c r="BY633" s="70">
        <v>19.087</v>
      </c>
      <c r="BZ633" s="70">
        <v>193.36500000000001</v>
      </c>
      <c r="CA633" s="70">
        <v>10.747999999999999</v>
      </c>
      <c r="CB633" s="70">
        <v>9.6359999999999992</v>
      </c>
      <c r="CC633" s="70">
        <v>3.1120000000000001</v>
      </c>
      <c r="CD633" s="70">
        <v>0</v>
      </c>
    </row>
    <row r="634" spans="1:82">
      <c r="A634" s="70" t="s">
        <v>2560</v>
      </c>
      <c r="B634" s="70">
        <v>527</v>
      </c>
      <c r="C634" s="70">
        <v>17</v>
      </c>
      <c r="D634" s="70">
        <v>31</v>
      </c>
      <c r="E634" s="70">
        <v>2020</v>
      </c>
      <c r="F634" s="70" t="s">
        <v>159</v>
      </c>
      <c r="G634" s="1064" t="s">
        <v>2543</v>
      </c>
      <c r="H634" s="70" t="s">
        <v>2544</v>
      </c>
      <c r="I634" s="148"/>
      <c r="J634" s="71">
        <v>7184.7711934055123</v>
      </c>
      <c r="K634" s="71">
        <v>347.43976775026857</v>
      </c>
      <c r="L634" s="71">
        <v>353.47429022806983</v>
      </c>
      <c r="M634" s="71">
        <v>7307.7556088670135</v>
      </c>
      <c r="N634" s="71">
        <v>8585.1731380589135</v>
      </c>
      <c r="O634" s="71">
        <v>4675.9558469424928</v>
      </c>
      <c r="P634" s="71">
        <v>3204.1360175536242</v>
      </c>
      <c r="Q634" s="71">
        <v>435.94668574238</v>
      </c>
      <c r="R634" s="71">
        <v>0</v>
      </c>
      <c r="S634" s="71">
        <v>828.55727888091781</v>
      </c>
      <c r="T634" s="72"/>
      <c r="U634" s="71">
        <v>1286295721</v>
      </c>
      <c r="V634" s="71">
        <v>167767</v>
      </c>
      <c r="W634" s="71">
        <v>7515</v>
      </c>
      <c r="X634" s="71">
        <v>2160841</v>
      </c>
      <c r="Y634" s="71">
        <v>3397969</v>
      </c>
      <c r="Z634" s="71">
        <v>3341312</v>
      </c>
      <c r="AA634" s="71">
        <v>707165</v>
      </c>
      <c r="AB634" s="71">
        <v>7393849</v>
      </c>
      <c r="AC634" s="71">
        <v>0</v>
      </c>
      <c r="AD634" s="71">
        <v>828.55727888091781</v>
      </c>
      <c r="AE634" s="72"/>
      <c r="AF634" s="71">
        <v>9014958116.235569</v>
      </c>
      <c r="AG634" s="71">
        <v>264985745.18634307</v>
      </c>
      <c r="AH634" s="71">
        <v>83359297.701149255</v>
      </c>
      <c r="AI634" s="71">
        <v>12477140241.492159</v>
      </c>
      <c r="AJ634" s="71">
        <v>14773412743.49828</v>
      </c>
      <c r="AK634" s="71">
        <v>0</v>
      </c>
      <c r="AL634" s="71">
        <v>0</v>
      </c>
      <c r="AM634" s="71">
        <v>964979441.87574148</v>
      </c>
      <c r="AN634" s="71">
        <v>0</v>
      </c>
      <c r="AO634" s="71">
        <v>0</v>
      </c>
      <c r="AP634" s="71">
        <v>37578835585.989235</v>
      </c>
      <c r="AQ634" s="72"/>
      <c r="AR634" s="71">
        <v>147553</v>
      </c>
      <c r="AS634" s="71">
        <v>23994</v>
      </c>
      <c r="AT634" s="71">
        <v>0</v>
      </c>
      <c r="AU634" s="71">
        <v>11</v>
      </c>
      <c r="AV634" s="71">
        <v>0</v>
      </c>
      <c r="AW634" s="71">
        <v>22</v>
      </c>
      <c r="AX634" s="71"/>
      <c r="AY634" s="72"/>
      <c r="AZ634" s="71">
        <v>603921.97000000032</v>
      </c>
      <c r="BA634" s="71">
        <v>1072794.8</v>
      </c>
      <c r="BB634" s="71">
        <v>0</v>
      </c>
      <c r="BC634" s="71">
        <v>28943.7</v>
      </c>
      <c r="BD634" s="71">
        <v>0</v>
      </c>
      <c r="BE634" s="71">
        <v>51779.883999999998</v>
      </c>
      <c r="BF634" s="71"/>
      <c r="BG634" s="72"/>
      <c r="BH634" s="71">
        <v>0</v>
      </c>
      <c r="BI634" s="71">
        <v>30.672000000000001</v>
      </c>
      <c r="BJ634" s="71">
        <v>7807.9780000000001</v>
      </c>
      <c r="BK634" s="71">
        <v>4.431</v>
      </c>
      <c r="BL634" s="71">
        <v>2081.4859999999999</v>
      </c>
      <c r="BM634" s="71">
        <v>0</v>
      </c>
      <c r="BN634" s="72"/>
      <c r="BO634" s="71">
        <v>0</v>
      </c>
      <c r="BP634" s="71">
        <v>6</v>
      </c>
      <c r="BQ634" s="71">
        <v>415</v>
      </c>
      <c r="BR634" s="71">
        <v>2</v>
      </c>
      <c r="BS634" s="71">
        <v>199</v>
      </c>
      <c r="BT634" s="71">
        <v>0</v>
      </c>
      <c r="BU634"/>
      <c r="BV634" s="70">
        <v>6394.5659999999998</v>
      </c>
      <c r="BW634" s="70">
        <v>465.43700000000001</v>
      </c>
      <c r="BX634" s="70">
        <v>2838.7020000000002</v>
      </c>
      <c r="BY634" s="70">
        <v>19.37</v>
      </c>
      <c r="BZ634" s="70">
        <v>190.12700000000001</v>
      </c>
      <c r="CA634" s="70">
        <v>5.3310000000000004</v>
      </c>
      <c r="CB634" s="70">
        <v>7.181</v>
      </c>
      <c r="CC634" s="70">
        <v>3.8530000000000002</v>
      </c>
      <c r="CD634" s="70">
        <v>0</v>
      </c>
    </row>
    <row r="635" spans="1:82">
      <c r="A635" s="70" t="s">
        <v>2561</v>
      </c>
      <c r="B635" s="70">
        <v>527</v>
      </c>
      <c r="C635" s="70">
        <v>18</v>
      </c>
      <c r="D635" s="70">
        <v>31</v>
      </c>
      <c r="E635" s="70">
        <v>2021</v>
      </c>
      <c r="F635" s="70" t="s">
        <v>160</v>
      </c>
      <c r="G635" s="1064" t="s">
        <v>2543</v>
      </c>
      <c r="H635" s="70" t="s">
        <v>2544</v>
      </c>
      <c r="I635" s="148"/>
      <c r="J635" s="71">
        <v>6891.7654063844375</v>
      </c>
      <c r="K635" s="71">
        <v>386.85369224443588</v>
      </c>
      <c r="L635" s="71">
        <v>324.99810411232306</v>
      </c>
      <c r="M635" s="71">
        <v>8283.5055231539645</v>
      </c>
      <c r="N635" s="71">
        <v>8550.0228163955926</v>
      </c>
      <c r="O635" s="71">
        <v>4555.9872120298523</v>
      </c>
      <c r="P635" s="71">
        <v>3308.0563406560818</v>
      </c>
      <c r="Q635" s="71">
        <v>431.238300397138</v>
      </c>
      <c r="R635" s="71">
        <v>0</v>
      </c>
      <c r="S635" s="71">
        <v>826.38992055120491</v>
      </c>
      <c r="T635" s="72"/>
      <c r="U635" s="71">
        <v>1425400238</v>
      </c>
      <c r="V635" s="71">
        <v>167767</v>
      </c>
      <c r="W635" s="71">
        <v>7515</v>
      </c>
      <c r="X635" s="71">
        <v>2160841</v>
      </c>
      <c r="Y635" s="71">
        <v>3431677</v>
      </c>
      <c r="Z635" s="71">
        <v>3352121</v>
      </c>
      <c r="AA635" s="71">
        <v>711929</v>
      </c>
      <c r="AB635" s="71">
        <v>7385848</v>
      </c>
      <c r="AC635" s="71">
        <v>0</v>
      </c>
      <c r="AD635" s="71">
        <v>826.38992055120491</v>
      </c>
      <c r="AE635" s="72"/>
      <c r="AF635" s="71">
        <v>8709681912.3650455</v>
      </c>
      <c r="AG635" s="71">
        <v>298271024.82011271</v>
      </c>
      <c r="AH635" s="71">
        <v>73403937.225480705</v>
      </c>
      <c r="AI635" s="71">
        <v>13971525054.85886</v>
      </c>
      <c r="AJ635" s="71">
        <v>13098018768.17379</v>
      </c>
      <c r="AK635" s="71">
        <v>0</v>
      </c>
      <c r="AL635" s="71">
        <v>0</v>
      </c>
      <c r="AM635" s="71">
        <v>969495123.23748553</v>
      </c>
      <c r="AN635" s="71">
        <v>0</v>
      </c>
      <c r="AO635" s="71">
        <v>0</v>
      </c>
      <c r="AP635" s="71">
        <v>37120395820.680779</v>
      </c>
      <c r="AQ635" s="72"/>
      <c r="AR635" s="71">
        <v>170332</v>
      </c>
      <c r="AS635" s="71">
        <v>24524</v>
      </c>
      <c r="AT635" s="71">
        <v>0</v>
      </c>
      <c r="AU635" s="71">
        <v>12</v>
      </c>
      <c r="AV635" s="71">
        <v>0</v>
      </c>
      <c r="AW635" s="71">
        <v>26</v>
      </c>
      <c r="AX635" s="71"/>
      <c r="AY635" s="72"/>
      <c r="AZ635" s="71">
        <v>700002.37000009092</v>
      </c>
      <c r="BA635" s="71">
        <v>1161891.5999999901</v>
      </c>
      <c r="BB635" s="71">
        <v>0</v>
      </c>
      <c r="BC635" s="71">
        <v>28993.599999999999</v>
      </c>
      <c r="BD635" s="71">
        <v>0</v>
      </c>
      <c r="BE635" s="71">
        <v>56240.883999999998</v>
      </c>
      <c r="BF635" s="71"/>
      <c r="BG635" s="72"/>
      <c r="BH635" s="71">
        <v>0</v>
      </c>
      <c r="BI635" s="71">
        <v>29.335000000000001</v>
      </c>
      <c r="BJ635" s="71">
        <v>7798.8710000000001</v>
      </c>
      <c r="BK635" s="71">
        <v>10.403</v>
      </c>
      <c r="BL635" s="71">
        <v>2102.8809999999999</v>
      </c>
      <c r="BM635" s="71">
        <v>0</v>
      </c>
      <c r="BN635" s="72"/>
      <c r="BO635" s="71">
        <v>0</v>
      </c>
      <c r="BP635" s="71">
        <v>6</v>
      </c>
      <c r="BQ635" s="71">
        <v>418</v>
      </c>
      <c r="BR635" s="71">
        <v>3</v>
      </c>
      <c r="BS635" s="71">
        <v>203</v>
      </c>
      <c r="BT635" s="71">
        <v>0</v>
      </c>
      <c r="BU635"/>
      <c r="BV635" s="70">
        <v>6376.7070000000003</v>
      </c>
      <c r="BW635" s="70">
        <v>562.05999999999995</v>
      </c>
      <c r="BX635" s="70">
        <v>2857.2779999999998</v>
      </c>
      <c r="BY635" s="70">
        <v>18.050999999999998</v>
      </c>
      <c r="BZ635" s="70">
        <v>105.71599999999999</v>
      </c>
      <c r="CA635" s="70">
        <v>6.27</v>
      </c>
      <c r="CB635" s="70">
        <v>10.574</v>
      </c>
      <c r="CC635" s="70">
        <v>4.8339999999999996</v>
      </c>
      <c r="CD635" s="70">
        <v>0</v>
      </c>
    </row>
    <row r="636" spans="1:82">
      <c r="A636" s="70" t="s">
        <v>2562</v>
      </c>
      <c r="B636" s="70">
        <v>527</v>
      </c>
      <c r="C636" s="70">
        <v>19</v>
      </c>
      <c r="D636" s="70">
        <v>31</v>
      </c>
      <c r="E636" s="70">
        <v>2022</v>
      </c>
      <c r="F636" s="70" t="s">
        <v>161</v>
      </c>
      <c r="G636" s="70" t="s">
        <v>2543</v>
      </c>
      <c r="H636" s="70" t="s">
        <v>2544</v>
      </c>
      <c r="I636" s="148"/>
      <c r="J636" s="71">
        <v>6646.3683827529821</v>
      </c>
      <c r="K636" s="71">
        <v>373.52493858685392</v>
      </c>
      <c r="L636" s="71">
        <v>267.36484561337704</v>
      </c>
      <c r="M636" s="71">
        <v>7978.5422662492056</v>
      </c>
      <c r="N636" s="71">
        <v>8751.5815913629795</v>
      </c>
      <c r="O636" s="71">
        <v>4811.8354602649188</v>
      </c>
      <c r="P636" s="71">
        <v>3297.0218318160505</v>
      </c>
      <c r="Q636" s="71">
        <v>434.52036798927674</v>
      </c>
      <c r="R636" s="71">
        <v>0</v>
      </c>
      <c r="S636" s="71">
        <v>810.72879639389134</v>
      </c>
      <c r="T636" s="72"/>
      <c r="U636" s="71">
        <v>1479978805</v>
      </c>
      <c r="V636" s="71">
        <v>167767</v>
      </c>
      <c r="W636" s="71">
        <v>7515</v>
      </c>
      <c r="X636" s="71">
        <v>2160841</v>
      </c>
      <c r="Y636" s="71">
        <v>3470089</v>
      </c>
      <c r="Z636" s="71">
        <v>3363728</v>
      </c>
      <c r="AA636" s="71">
        <v>720371</v>
      </c>
      <c r="AB636" s="71">
        <v>7381035</v>
      </c>
      <c r="AC636" s="71">
        <v>0</v>
      </c>
      <c r="AD636" s="71">
        <v>810.72879639389134</v>
      </c>
      <c r="AE636" s="72"/>
      <c r="AF636" s="71">
        <v>8226502955.7881622</v>
      </c>
      <c r="AG636" s="71">
        <v>299127579.53609335</v>
      </c>
      <c r="AH636" s="71">
        <v>72658644.833683342</v>
      </c>
      <c r="AI636" s="71">
        <v>13214358128.385689</v>
      </c>
      <c r="AJ636" s="71">
        <v>14558978152.849209</v>
      </c>
      <c r="AK636" s="71">
        <v>0</v>
      </c>
      <c r="AL636" s="71">
        <v>0</v>
      </c>
      <c r="AM636" s="71">
        <v>953093079.47422409</v>
      </c>
      <c r="AN636" s="71">
        <v>0</v>
      </c>
      <c r="AO636" s="71">
        <v>0</v>
      </c>
      <c r="AP636" s="71">
        <v>37324718540.867065</v>
      </c>
      <c r="AQ636" s="72"/>
      <c r="AR636" s="71">
        <v>182378</v>
      </c>
      <c r="AS636" s="71">
        <v>24842</v>
      </c>
      <c r="AT636" s="71">
        <v>0</v>
      </c>
      <c r="AU636" s="71">
        <v>12</v>
      </c>
      <c r="AV636" s="71">
        <v>0</v>
      </c>
      <c r="AW636" s="71">
        <v>27</v>
      </c>
      <c r="AX636" s="71"/>
      <c r="AY636" s="72"/>
      <c r="AZ636" s="71">
        <v>760457.3700001369</v>
      </c>
      <c r="BA636" s="71">
        <v>1206589.5999999892</v>
      </c>
      <c r="BB636" s="71">
        <v>0</v>
      </c>
      <c r="BC636" s="71">
        <v>28993.599999999999</v>
      </c>
      <c r="BD636" s="71">
        <v>0</v>
      </c>
      <c r="BE636" s="71">
        <v>41011.883999999998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2563</v>
      </c>
      <c r="B637" s="70">
        <v>527</v>
      </c>
      <c r="C637" s="70">
        <v>20</v>
      </c>
      <c r="D637" s="70">
        <v>31</v>
      </c>
      <c r="E637" s="70">
        <v>2023</v>
      </c>
      <c r="F637" s="70" t="s">
        <v>1539</v>
      </c>
      <c r="G637" s="70" t="s">
        <v>2543</v>
      </c>
      <c r="H637" s="70" t="s">
        <v>2544</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193484</v>
      </c>
      <c r="AS637" s="71">
        <v>25053</v>
      </c>
      <c r="AT637" s="71">
        <v>0</v>
      </c>
      <c r="AU637" s="71">
        <v>12</v>
      </c>
      <c r="AV637" s="71">
        <v>0</v>
      </c>
      <c r="AW637" s="71">
        <v>29</v>
      </c>
      <c r="AX637" s="71"/>
      <c r="AY637" s="72"/>
      <c r="AZ637" s="71">
        <v>814286.17000019294</v>
      </c>
      <c r="BA637" s="71">
        <v>1233359.4999999872</v>
      </c>
      <c r="BB637" s="71">
        <v>0</v>
      </c>
      <c r="BC637" s="71">
        <v>28993.599999999999</v>
      </c>
      <c r="BD637" s="71">
        <v>0</v>
      </c>
      <c r="BE637" s="71">
        <v>45762.976999999999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2564</v>
      </c>
      <c r="B638" s="70">
        <v>527</v>
      </c>
      <c r="C638" s="70">
        <v>21</v>
      </c>
      <c r="D638" s="70">
        <v>31</v>
      </c>
      <c r="E638" s="70">
        <v>2024</v>
      </c>
      <c r="F638" s="70" t="s">
        <v>1554</v>
      </c>
      <c r="G638" s="70" t="s">
        <v>2543</v>
      </c>
      <c r="H638" s="70" t="s">
        <v>2544</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2222</v>
      </c>
      <c r="B9" s="70">
        <v>1</v>
      </c>
      <c r="C9" s="70">
        <v>1</v>
      </c>
      <c r="D9" s="70">
        <v>1</v>
      </c>
      <c r="E9" s="70">
        <v>1990</v>
      </c>
      <c r="F9" s="70" t="s">
        <v>787</v>
      </c>
      <c r="G9" s="1073" t="s">
        <v>2223</v>
      </c>
      <c r="H9" s="70" t="s">
        <v>2224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2225</v>
      </c>
      <c r="B10" s="70">
        <v>2</v>
      </c>
      <c r="C10" s="70">
        <v>2</v>
      </c>
      <c r="D10" s="70">
        <v>1</v>
      </c>
      <c r="E10" s="70">
        <v>2005</v>
      </c>
      <c r="F10" s="70" t="s">
        <v>789</v>
      </c>
      <c r="G10" s="1073" t="s">
        <v>2223</v>
      </c>
      <c r="H10" s="70" t="s">
        <v>2224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2226</v>
      </c>
      <c r="B11" s="70">
        <v>3</v>
      </c>
      <c r="C11" s="70">
        <v>3</v>
      </c>
      <c r="D11" s="70">
        <v>1</v>
      </c>
      <c r="E11" s="70">
        <v>2006</v>
      </c>
      <c r="F11" s="70" t="s">
        <v>790</v>
      </c>
      <c r="G11" s="1073" t="s">
        <v>2223</v>
      </c>
      <c r="H11" s="70" t="s">
        <v>2224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2227</v>
      </c>
      <c r="B12" s="70">
        <v>4</v>
      </c>
      <c r="C12" s="70">
        <v>4</v>
      </c>
      <c r="D12" s="70">
        <v>1</v>
      </c>
      <c r="E12" s="70">
        <v>2007</v>
      </c>
      <c r="F12" s="70" t="s">
        <v>791</v>
      </c>
      <c r="G12" s="1073" t="s">
        <v>2223</v>
      </c>
      <c r="H12" s="70" t="s">
        <v>2224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2228</v>
      </c>
      <c r="B13" s="70">
        <v>5</v>
      </c>
      <c r="C13" s="70">
        <v>5</v>
      </c>
      <c r="D13" s="70">
        <v>1</v>
      </c>
      <c r="E13" s="70">
        <v>2008</v>
      </c>
      <c r="F13" s="70" t="s">
        <v>792</v>
      </c>
      <c r="G13" s="1073" t="s">
        <v>2223</v>
      </c>
      <c r="H13" s="70" t="s">
        <v>2224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2229</v>
      </c>
      <c r="B14" s="70">
        <v>6</v>
      </c>
      <c r="C14" s="70">
        <v>6</v>
      </c>
      <c r="D14" s="70">
        <v>1</v>
      </c>
      <c r="E14" s="70">
        <v>2009</v>
      </c>
      <c r="F14" s="70" t="s">
        <v>176</v>
      </c>
      <c r="G14" s="1073" t="s">
        <v>2223</v>
      </c>
      <c r="H14" s="70" t="s">
        <v>2224</v>
      </c>
      <c r="I14" s="1066"/>
      <c r="J14" s="73">
        <v>0</v>
      </c>
      <c r="K14" s="73">
        <v>0</v>
      </c>
      <c r="L14" s="73">
        <v>0</v>
      </c>
      <c r="M14" s="73">
        <v>0</v>
      </c>
      <c r="N14" s="73">
        <v>5.17</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5.17</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5.17</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5.17</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1</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1</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1</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1</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2230</v>
      </c>
      <c r="B15" s="70">
        <v>7</v>
      </c>
      <c r="C15" s="70">
        <v>7</v>
      </c>
      <c r="D15" s="70">
        <v>1</v>
      </c>
      <c r="E15" s="70">
        <v>2010</v>
      </c>
      <c r="F15" s="70" t="s">
        <v>177</v>
      </c>
      <c r="G15" s="1073" t="s">
        <v>2223</v>
      </c>
      <c r="H15" s="70" t="s">
        <v>2224</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2231</v>
      </c>
      <c r="B16" s="70">
        <v>8</v>
      </c>
      <c r="C16" s="70">
        <v>8</v>
      </c>
      <c r="D16" s="70">
        <v>1</v>
      </c>
      <c r="E16" s="70">
        <v>2011</v>
      </c>
      <c r="F16" s="70" t="s">
        <v>178</v>
      </c>
      <c r="G16" s="1073" t="s">
        <v>2223</v>
      </c>
      <c r="H16" s="70" t="s">
        <v>2224</v>
      </c>
      <c r="I16" s="1066"/>
      <c r="J16" s="73">
        <v>0</v>
      </c>
      <c r="K16" s="73">
        <v>0</v>
      </c>
      <c r="L16" s="73">
        <v>0</v>
      </c>
      <c r="M16" s="73">
        <v>0</v>
      </c>
      <c r="N16" s="73">
        <v>5.0599999999999996</v>
      </c>
      <c r="O16" s="73">
        <v>0</v>
      </c>
      <c r="P16" s="73">
        <v>0</v>
      </c>
      <c r="Q16" s="73">
        <v>0</v>
      </c>
      <c r="R16" s="73">
        <v>0</v>
      </c>
      <c r="S16" s="73">
        <v>0</v>
      </c>
      <c r="T16" s="73">
        <v>0</v>
      </c>
      <c r="U16" s="73">
        <v>0</v>
      </c>
      <c r="V16" s="73">
        <v>0</v>
      </c>
      <c r="W16" s="73">
        <v>0</v>
      </c>
      <c r="X16" s="73">
        <v>0</v>
      </c>
      <c r="Y16" s="73">
        <v>0</v>
      </c>
      <c r="Z16" s="73">
        <v>0</v>
      </c>
      <c r="AA16" s="73">
        <v>0</v>
      </c>
      <c r="AB16" s="73">
        <v>0</v>
      </c>
      <c r="AC16" s="73">
        <v>0</v>
      </c>
      <c r="AD16" s="73">
        <v>3.0369999999999999</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5.0599999999999996</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3.0369999999999999</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5.0599999999999996</v>
      </c>
      <c r="HJ16" s="73">
        <v>0</v>
      </c>
      <c r="HK16" s="73">
        <v>3.0369999999999999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5.0599999999999996</v>
      </c>
      <c r="IE16" s="73">
        <v>0</v>
      </c>
      <c r="IF16" s="73">
        <v>3.0369999999999999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1</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1</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1</v>
      </c>
      <c r="QW16" s="71">
        <v>0</v>
      </c>
      <c r="QX16" s="71">
        <v>1</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1</v>
      </c>
      <c r="RR16" s="71">
        <v>0</v>
      </c>
      <c r="RS16" s="71">
        <v>1</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2232</v>
      </c>
      <c r="B17" s="70">
        <v>9</v>
      </c>
      <c r="C17" s="70">
        <v>9</v>
      </c>
      <c r="D17" s="70">
        <v>1</v>
      </c>
      <c r="E17" s="70">
        <v>2012</v>
      </c>
      <c r="F17" s="70" t="s">
        <v>179</v>
      </c>
      <c r="G17" s="1073" t="s">
        <v>2223</v>
      </c>
      <c r="H17" s="70" t="s">
        <v>2224</v>
      </c>
      <c r="I17" s="1066"/>
      <c r="J17" s="73">
        <v>0</v>
      </c>
      <c r="K17" s="73">
        <v>0</v>
      </c>
      <c r="L17" s="73">
        <v>0</v>
      </c>
      <c r="M17" s="73">
        <v>0</v>
      </c>
      <c r="N17" s="73">
        <v>5.2779999999999996</v>
      </c>
      <c r="O17" s="73">
        <v>0</v>
      </c>
      <c r="P17" s="73">
        <v>0</v>
      </c>
      <c r="Q17" s="73">
        <v>0</v>
      </c>
      <c r="R17" s="73">
        <v>0</v>
      </c>
      <c r="S17" s="73">
        <v>0</v>
      </c>
      <c r="T17" s="73">
        <v>0</v>
      </c>
      <c r="U17" s="73">
        <v>0</v>
      </c>
      <c r="V17" s="73">
        <v>0</v>
      </c>
      <c r="W17" s="73">
        <v>0</v>
      </c>
      <c r="X17" s="73">
        <v>0</v>
      </c>
      <c r="Y17" s="73">
        <v>0</v>
      </c>
      <c r="Z17" s="73">
        <v>0</v>
      </c>
      <c r="AA17" s="73">
        <v>0</v>
      </c>
      <c r="AB17" s="73">
        <v>0</v>
      </c>
      <c r="AC17" s="73">
        <v>0</v>
      </c>
      <c r="AD17" s="73">
        <v>3.327</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5.2779999999999996</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3.327</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5.2779999999999996</v>
      </c>
      <c r="HJ17" s="73">
        <v>0</v>
      </c>
      <c r="HK17" s="73">
        <v>3.327</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5.2779999999999996</v>
      </c>
      <c r="IE17" s="73">
        <v>0</v>
      </c>
      <c r="IF17" s="73">
        <v>3.327</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1</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1</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1</v>
      </c>
      <c r="QW17" s="71">
        <v>0</v>
      </c>
      <c r="QX17" s="71">
        <v>1</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1</v>
      </c>
      <c r="RR17" s="71">
        <v>0</v>
      </c>
      <c r="RS17" s="71">
        <v>1</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2233</v>
      </c>
      <c r="B18" s="70">
        <v>10</v>
      </c>
      <c r="C18" s="70">
        <v>10</v>
      </c>
      <c r="D18" s="70">
        <v>1</v>
      </c>
      <c r="E18" s="70">
        <v>2013</v>
      </c>
      <c r="F18" s="70" t="s">
        <v>180</v>
      </c>
      <c r="G18" s="1073" t="s">
        <v>2223</v>
      </c>
      <c r="H18" s="70" t="s">
        <v>2224</v>
      </c>
      <c r="I18" s="1066"/>
      <c r="J18" s="73">
        <v>0</v>
      </c>
      <c r="K18" s="73">
        <v>0</v>
      </c>
      <c r="L18" s="73">
        <v>0</v>
      </c>
      <c r="M18" s="73">
        <v>0</v>
      </c>
      <c r="N18" s="73">
        <v>5.9029999999999996</v>
      </c>
      <c r="O18" s="73">
        <v>0</v>
      </c>
      <c r="P18" s="73">
        <v>0</v>
      </c>
      <c r="Q18" s="73">
        <v>0</v>
      </c>
      <c r="R18" s="73">
        <v>0</v>
      </c>
      <c r="S18" s="73">
        <v>0</v>
      </c>
      <c r="T18" s="73">
        <v>0</v>
      </c>
      <c r="U18" s="73">
        <v>0</v>
      </c>
      <c r="V18" s="73">
        <v>0</v>
      </c>
      <c r="W18" s="73">
        <v>0</v>
      </c>
      <c r="X18" s="73">
        <v>0</v>
      </c>
      <c r="Y18" s="73">
        <v>0</v>
      </c>
      <c r="Z18" s="73">
        <v>0</v>
      </c>
      <c r="AA18" s="73">
        <v>0</v>
      </c>
      <c r="AB18" s="73">
        <v>0</v>
      </c>
      <c r="AC18" s="73">
        <v>0</v>
      </c>
      <c r="AD18" s="73">
        <v>3.6760000000000002</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5.9029999999999996</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3.6760000000000002</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5.9029999999999996</v>
      </c>
      <c r="HJ18" s="73">
        <v>0</v>
      </c>
      <c r="HK18" s="73">
        <v>3.6760000000000002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5.9029999999999996</v>
      </c>
      <c r="IE18" s="73">
        <v>0</v>
      </c>
      <c r="IF18" s="73">
        <v>3.6760000000000002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1</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1</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1</v>
      </c>
      <c r="QW18" s="71">
        <v>0</v>
      </c>
      <c r="QX18" s="71">
        <v>1</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1</v>
      </c>
      <c r="RR18" s="71">
        <v>0</v>
      </c>
      <c r="RS18" s="71">
        <v>1</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2234</v>
      </c>
      <c r="B19" s="70">
        <v>11</v>
      </c>
      <c r="C19" s="70">
        <v>11</v>
      </c>
      <c r="D19" s="70">
        <v>1</v>
      </c>
      <c r="E19" s="70">
        <v>2014</v>
      </c>
      <c r="F19" s="70" t="s">
        <v>181</v>
      </c>
      <c r="G19" s="1073" t="s">
        <v>2223</v>
      </c>
      <c r="H19" s="70" t="s">
        <v>2224</v>
      </c>
      <c r="I19" s="1066"/>
      <c r="J19" s="73">
        <v>0</v>
      </c>
      <c r="K19" s="73">
        <v>0</v>
      </c>
      <c r="L19" s="73">
        <v>0</v>
      </c>
      <c r="M19" s="73">
        <v>0</v>
      </c>
      <c r="N19" s="73">
        <v>6.0650000000000004</v>
      </c>
      <c r="O19" s="73">
        <v>0</v>
      </c>
      <c r="P19" s="73">
        <v>0</v>
      </c>
      <c r="Q19" s="73">
        <v>0</v>
      </c>
      <c r="R19" s="73">
        <v>0</v>
      </c>
      <c r="S19" s="73">
        <v>0</v>
      </c>
      <c r="T19" s="73">
        <v>0</v>
      </c>
      <c r="U19" s="73">
        <v>0</v>
      </c>
      <c r="V19" s="73">
        <v>0</v>
      </c>
      <c r="W19" s="73">
        <v>0</v>
      </c>
      <c r="X19" s="73">
        <v>0</v>
      </c>
      <c r="Y19" s="73">
        <v>0</v>
      </c>
      <c r="Z19" s="73">
        <v>0</v>
      </c>
      <c r="AA19" s="73">
        <v>0</v>
      </c>
      <c r="AB19" s="73">
        <v>0</v>
      </c>
      <c r="AC19" s="73">
        <v>0</v>
      </c>
      <c r="AD19" s="73">
        <v>3.891</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6.0650000000000004</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3.891</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6.0650000000000004</v>
      </c>
      <c r="HJ19" s="73">
        <v>0</v>
      </c>
      <c r="HK19" s="73">
        <v>3.891</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6.0650000000000004</v>
      </c>
      <c r="IE19" s="73">
        <v>0</v>
      </c>
      <c r="IF19" s="73">
        <v>3.891</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1</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1</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1</v>
      </c>
      <c r="QW19" s="71">
        <v>0</v>
      </c>
      <c r="QX19" s="71">
        <v>1</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1</v>
      </c>
      <c r="RR19" s="71">
        <v>0</v>
      </c>
      <c r="RS19" s="71">
        <v>1</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2235</v>
      </c>
      <c r="B20" s="70">
        <v>12</v>
      </c>
      <c r="C20" s="70">
        <v>12</v>
      </c>
      <c r="D20" s="70">
        <v>1</v>
      </c>
      <c r="E20" s="70">
        <v>2015</v>
      </c>
      <c r="F20" s="70" t="s">
        <v>182</v>
      </c>
      <c r="G20" s="1073" t="s">
        <v>2223</v>
      </c>
      <c r="H20" s="70" t="s">
        <v>2224</v>
      </c>
      <c r="I20" s="1066"/>
      <c r="J20" s="73">
        <v>0</v>
      </c>
      <c r="K20" s="73">
        <v>0</v>
      </c>
      <c r="L20" s="73">
        <v>0</v>
      </c>
      <c r="M20" s="73">
        <v>0</v>
      </c>
      <c r="N20" s="73">
        <v>5.8890000000000002</v>
      </c>
      <c r="O20" s="73">
        <v>0</v>
      </c>
      <c r="P20" s="73">
        <v>0</v>
      </c>
      <c r="Q20" s="73">
        <v>0</v>
      </c>
      <c r="R20" s="73">
        <v>0</v>
      </c>
      <c r="S20" s="73">
        <v>0</v>
      </c>
      <c r="T20" s="73">
        <v>0</v>
      </c>
      <c r="U20" s="73">
        <v>0</v>
      </c>
      <c r="V20" s="73">
        <v>0</v>
      </c>
      <c r="W20" s="73">
        <v>0</v>
      </c>
      <c r="X20" s="73">
        <v>0</v>
      </c>
      <c r="Y20" s="73">
        <v>0</v>
      </c>
      <c r="Z20" s="73">
        <v>0</v>
      </c>
      <c r="AA20" s="73">
        <v>0</v>
      </c>
      <c r="AB20" s="73">
        <v>0</v>
      </c>
      <c r="AC20" s="73">
        <v>0</v>
      </c>
      <c r="AD20" s="73">
        <v>3.8010000000000002</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5.8890000000000002</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3.8010000000000002</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5.8890000000000002</v>
      </c>
      <c r="HJ20" s="73">
        <v>0</v>
      </c>
      <c r="HK20" s="73">
        <v>3.8010000000000002</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5.8890000000000002</v>
      </c>
      <c r="IE20" s="73">
        <v>0</v>
      </c>
      <c r="IF20" s="73">
        <v>3.8010000000000002</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1</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1</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1</v>
      </c>
      <c r="QW20" s="71">
        <v>0</v>
      </c>
      <c r="QX20" s="71">
        <v>1</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1</v>
      </c>
      <c r="RR20" s="71">
        <v>0</v>
      </c>
      <c r="RS20" s="71">
        <v>1</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2236</v>
      </c>
      <c r="B21" s="70">
        <v>13</v>
      </c>
      <c r="C21" s="70">
        <v>13</v>
      </c>
      <c r="D21" s="70">
        <v>1</v>
      </c>
      <c r="E21" s="70">
        <v>2016</v>
      </c>
      <c r="F21" s="70" t="s">
        <v>155</v>
      </c>
      <c r="G21" s="1073" t="s">
        <v>2223</v>
      </c>
      <c r="H21" s="70" t="s">
        <v>2224</v>
      </c>
      <c r="I21" s="1066"/>
      <c r="J21" s="73">
        <v>0</v>
      </c>
      <c r="K21" s="73">
        <v>0</v>
      </c>
      <c r="L21" s="73">
        <v>0</v>
      </c>
      <c r="M21" s="73">
        <v>0</v>
      </c>
      <c r="N21" s="73">
        <v>9.8260000000000005</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9.8260000000000005</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9.8260000000000005</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9.8260000000000005</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2</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2</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2</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2</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2237</v>
      </c>
      <c r="B22" s="70">
        <v>14</v>
      </c>
      <c r="C22" s="70">
        <v>14</v>
      </c>
      <c r="D22" s="70">
        <v>1</v>
      </c>
      <c r="E22" s="70">
        <v>2017</v>
      </c>
      <c r="F22" s="70" t="s">
        <v>156</v>
      </c>
      <c r="G22" s="1073" t="s">
        <v>2223</v>
      </c>
      <c r="H22" s="70" t="s">
        <v>2224</v>
      </c>
      <c r="I22" s="1066"/>
      <c r="J22" s="73">
        <v>0</v>
      </c>
      <c r="K22" s="73">
        <v>0</v>
      </c>
      <c r="L22" s="73">
        <v>0</v>
      </c>
      <c r="M22" s="73">
        <v>0</v>
      </c>
      <c r="N22" s="73">
        <v>9.1579999999999995</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9.1579999999999995</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9.1579999999999995</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9.1579999999999995</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2</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2</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2</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2</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2238</v>
      </c>
      <c r="B23" s="70">
        <v>15</v>
      </c>
      <c r="C23" s="70">
        <v>15</v>
      </c>
      <c r="D23" s="70">
        <v>1</v>
      </c>
      <c r="E23" s="70">
        <v>2018</v>
      </c>
      <c r="F23" s="70" t="s">
        <v>183</v>
      </c>
      <c r="G23" s="1073" t="s">
        <v>2223</v>
      </c>
      <c r="H23" s="70" t="s">
        <v>2224</v>
      </c>
      <c r="I23" s="1066"/>
      <c r="J23" s="73">
        <v>0</v>
      </c>
      <c r="K23" s="73">
        <v>0</v>
      </c>
      <c r="L23" s="73">
        <v>0</v>
      </c>
      <c r="M23" s="73">
        <v>0</v>
      </c>
      <c r="N23" s="73">
        <v>5.6669999999999998</v>
      </c>
      <c r="O23" s="73">
        <v>0</v>
      </c>
      <c r="P23" s="73">
        <v>0</v>
      </c>
      <c r="Q23" s="73">
        <v>0</v>
      </c>
      <c r="R23" s="73">
        <v>0</v>
      </c>
      <c r="S23" s="73">
        <v>0</v>
      </c>
      <c r="T23" s="73">
        <v>0</v>
      </c>
      <c r="U23" s="73">
        <v>0</v>
      </c>
      <c r="V23" s="73">
        <v>0</v>
      </c>
      <c r="W23" s="73">
        <v>0</v>
      </c>
      <c r="X23" s="73">
        <v>0</v>
      </c>
      <c r="Y23" s="73">
        <v>0</v>
      </c>
      <c r="Z23" s="73">
        <v>0</v>
      </c>
      <c r="AA23" s="73">
        <v>0</v>
      </c>
      <c r="AB23" s="73">
        <v>0</v>
      </c>
      <c r="AC23" s="73">
        <v>0</v>
      </c>
      <c r="AD23" s="73">
        <v>3.1539999999999999</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5.6669999999999998</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3.1539999999999999</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5.6669999999999998</v>
      </c>
      <c r="HJ23" s="73">
        <v>0</v>
      </c>
      <c r="HK23" s="73">
        <v>3.1539999999999999</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5.6669999999999998</v>
      </c>
      <c r="IE23" s="73">
        <v>0</v>
      </c>
      <c r="IF23" s="73">
        <v>3.1539999999999999</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1</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1</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1</v>
      </c>
      <c r="QW23" s="71">
        <v>0</v>
      </c>
      <c r="QX23" s="71">
        <v>1</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1</v>
      </c>
      <c r="RR23" s="71">
        <v>0</v>
      </c>
      <c r="RS23" s="71">
        <v>1</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2239</v>
      </c>
      <c r="B24" s="70">
        <v>16</v>
      </c>
      <c r="C24" s="70">
        <v>16</v>
      </c>
      <c r="D24" s="70">
        <v>1</v>
      </c>
      <c r="E24" s="70">
        <v>2019</v>
      </c>
      <c r="F24" s="70" t="s">
        <v>158</v>
      </c>
      <c r="G24" s="1073" t="s">
        <v>2223</v>
      </c>
      <c r="H24" s="70" t="s">
        <v>2224</v>
      </c>
      <c r="I24" s="1066"/>
      <c r="J24" s="73">
        <v>0</v>
      </c>
      <c r="K24" s="73">
        <v>0</v>
      </c>
      <c r="L24" s="73">
        <v>0</v>
      </c>
      <c r="M24" s="73">
        <v>0</v>
      </c>
      <c r="N24" s="73">
        <v>5.9960000000000004</v>
      </c>
      <c r="O24" s="73">
        <v>0</v>
      </c>
      <c r="P24" s="73">
        <v>0</v>
      </c>
      <c r="Q24" s="73">
        <v>0</v>
      </c>
      <c r="R24" s="73">
        <v>0</v>
      </c>
      <c r="S24" s="73">
        <v>0</v>
      </c>
      <c r="T24" s="73">
        <v>0</v>
      </c>
      <c r="U24" s="73">
        <v>0</v>
      </c>
      <c r="V24" s="73">
        <v>0</v>
      </c>
      <c r="W24" s="73">
        <v>0</v>
      </c>
      <c r="X24" s="73">
        <v>0</v>
      </c>
      <c r="Y24" s="73">
        <v>0</v>
      </c>
      <c r="Z24" s="73">
        <v>0</v>
      </c>
      <c r="AA24" s="73">
        <v>0</v>
      </c>
      <c r="AB24" s="73">
        <v>0</v>
      </c>
      <c r="AC24" s="73">
        <v>0</v>
      </c>
      <c r="AD24" s="73">
        <v>2.9369999999999998</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5.9960000000000004</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2.9369999999999998</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5.9960000000000004</v>
      </c>
      <c r="HJ24" s="73">
        <v>0</v>
      </c>
      <c r="HK24" s="73">
        <v>2.9369999999999998</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5.9960000000000004</v>
      </c>
      <c r="IE24" s="73">
        <v>0</v>
      </c>
      <c r="IF24" s="73">
        <v>2.9369999999999998</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1</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1</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1</v>
      </c>
      <c r="QW24" s="71">
        <v>0</v>
      </c>
      <c r="QX24" s="71">
        <v>1</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1</v>
      </c>
      <c r="RR24" s="71">
        <v>0</v>
      </c>
      <c r="RS24" s="71">
        <v>1</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2240</v>
      </c>
      <c r="B25" s="70">
        <v>17</v>
      </c>
      <c r="C25" s="70">
        <v>17</v>
      </c>
      <c r="D25" s="70">
        <v>1</v>
      </c>
      <c r="E25" s="70">
        <v>2020</v>
      </c>
      <c r="F25" s="70" t="s">
        <v>159</v>
      </c>
      <c r="G25" s="1073" t="s">
        <v>2223</v>
      </c>
      <c r="H25" s="70" t="s">
        <v>2224</v>
      </c>
      <c r="I25" s="1066"/>
      <c r="J25" s="73">
        <v>0</v>
      </c>
      <c r="K25" s="73">
        <v>0</v>
      </c>
      <c r="L25" s="73">
        <v>0</v>
      </c>
      <c r="M25" s="73">
        <v>0</v>
      </c>
      <c r="N25" s="73">
        <v>5.931</v>
      </c>
      <c r="O25" s="73">
        <v>0</v>
      </c>
      <c r="P25" s="73">
        <v>0</v>
      </c>
      <c r="Q25" s="73">
        <v>0</v>
      </c>
      <c r="R25" s="73">
        <v>0</v>
      </c>
      <c r="S25" s="73">
        <v>0</v>
      </c>
      <c r="T25" s="73">
        <v>0</v>
      </c>
      <c r="U25" s="73">
        <v>0</v>
      </c>
      <c r="V25" s="73">
        <v>0</v>
      </c>
      <c r="W25" s="73">
        <v>0</v>
      </c>
      <c r="X25" s="73">
        <v>0</v>
      </c>
      <c r="Y25" s="73">
        <v>0</v>
      </c>
      <c r="Z25" s="73">
        <v>0</v>
      </c>
      <c r="AA25" s="73">
        <v>0</v>
      </c>
      <c r="AB25" s="73">
        <v>0</v>
      </c>
      <c r="AC25" s="73">
        <v>0</v>
      </c>
      <c r="AD25" s="73">
        <v>3.1890000000000001</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5.931</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3.1890000000000001</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5.931</v>
      </c>
      <c r="HJ25" s="73">
        <v>0</v>
      </c>
      <c r="HK25" s="73">
        <v>3.1890000000000001</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5.931</v>
      </c>
      <c r="IE25" s="73">
        <v>0</v>
      </c>
      <c r="IF25" s="73">
        <v>3.1890000000000001</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1</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1</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1</v>
      </c>
      <c r="QW25" s="71">
        <v>0</v>
      </c>
      <c r="QX25" s="71">
        <v>1</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1</v>
      </c>
      <c r="RR25" s="71">
        <v>0</v>
      </c>
      <c r="RS25" s="71">
        <v>1</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2241</v>
      </c>
      <c r="B26" s="70">
        <v>18</v>
      </c>
      <c r="C26" s="70">
        <v>18</v>
      </c>
      <c r="D26" s="70">
        <v>1</v>
      </c>
      <c r="E26" s="70">
        <v>2021</v>
      </c>
      <c r="F26" s="70" t="s">
        <v>160</v>
      </c>
      <c r="G26" s="1073" t="s">
        <v>2223</v>
      </c>
      <c r="H26" s="70" t="s">
        <v>2224</v>
      </c>
      <c r="I26" s="1066"/>
      <c r="J26" s="73">
        <v>0</v>
      </c>
      <c r="K26" s="73">
        <v>0</v>
      </c>
      <c r="L26" s="73">
        <v>0</v>
      </c>
      <c r="M26" s="73">
        <v>0</v>
      </c>
      <c r="N26" s="73">
        <v>6.4829999999999997</v>
      </c>
      <c r="O26" s="73">
        <v>0</v>
      </c>
      <c r="P26" s="73">
        <v>0</v>
      </c>
      <c r="Q26" s="73">
        <v>0</v>
      </c>
      <c r="R26" s="73">
        <v>0</v>
      </c>
      <c r="S26" s="73">
        <v>0</v>
      </c>
      <c r="T26" s="73">
        <v>0</v>
      </c>
      <c r="U26" s="73">
        <v>0</v>
      </c>
      <c r="V26" s="73">
        <v>0</v>
      </c>
      <c r="W26" s="73">
        <v>0</v>
      </c>
      <c r="X26" s="73">
        <v>0</v>
      </c>
      <c r="Y26" s="73">
        <v>0</v>
      </c>
      <c r="Z26" s="73">
        <v>0</v>
      </c>
      <c r="AA26" s="73">
        <v>0</v>
      </c>
      <c r="AB26" s="73">
        <v>0</v>
      </c>
      <c r="AC26" s="73">
        <v>0</v>
      </c>
      <c r="AD26" s="73">
        <v>3.37</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6.4829999999999997</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3.37</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6.4829999999999997</v>
      </c>
      <c r="HJ26" s="73">
        <v>0</v>
      </c>
      <c r="HK26" s="73">
        <v>3.37</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6.4829999999999997</v>
      </c>
      <c r="IE26" s="73">
        <v>0</v>
      </c>
      <c r="IF26" s="73">
        <v>3.37</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1</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1</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1</v>
      </c>
      <c r="QW26" s="71">
        <v>0</v>
      </c>
      <c r="QX26" s="71">
        <v>1</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1</v>
      </c>
      <c r="RR26" s="71">
        <v>0</v>
      </c>
      <c r="RS26" s="71">
        <v>1</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2242</v>
      </c>
      <c r="B27" s="70">
        <v>19</v>
      </c>
      <c r="C27" s="70">
        <v>19</v>
      </c>
      <c r="D27" s="70">
        <v>1</v>
      </c>
      <c r="E27" s="70">
        <v>2022</v>
      </c>
      <c r="F27" s="70" t="s">
        <v>161</v>
      </c>
      <c r="G27" s="1073" t="s">
        <v>2223</v>
      </c>
      <c r="H27" s="70" t="s">
        <v>2224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2243</v>
      </c>
      <c r="B28" s="70">
        <v>20</v>
      </c>
      <c r="C28" s="70">
        <v>20</v>
      </c>
      <c r="D28" s="70">
        <v>1</v>
      </c>
      <c r="E28" s="70">
        <v>2023</v>
      </c>
      <c r="F28" s="70" t="s">
        <v>1539</v>
      </c>
      <c r="G28" s="1073" t="s">
        <v>2223</v>
      </c>
      <c r="H28" s="70" t="s">
        <v>2224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2244</v>
      </c>
      <c r="B29" s="70">
        <v>21</v>
      </c>
      <c r="C29" s="70">
        <v>21</v>
      </c>
      <c r="D29" s="70">
        <v>1</v>
      </c>
      <c r="E29" s="70">
        <v>2024</v>
      </c>
      <c r="F29" s="70" t="s">
        <v>1554</v>
      </c>
      <c r="G29" s="1073" t="s">
        <v>2223</v>
      </c>
      <c r="H29" s="70" t="s">
        <v>2224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2565</v>
      </c>
      <c r="B30" s="70">
        <v>22</v>
      </c>
      <c r="C30" s="70">
        <v>22</v>
      </c>
      <c r="D30" s="70">
        <v>1</v>
      </c>
      <c r="E30" s="70">
        <v>2025</v>
      </c>
      <c r="F30" s="70" t="s">
        <v>1564</v>
      </c>
      <c r="G30" s="1073" t="s">
        <v>2223</v>
      </c>
      <c r="H30" s="70" t="s">
        <v>2224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2566</v>
      </c>
      <c r="B31" s="70">
        <v>23</v>
      </c>
      <c r="C31" s="70">
        <v>23</v>
      </c>
      <c r="D31" s="70">
        <v>1</v>
      </c>
      <c r="E31" s="70">
        <v>2026</v>
      </c>
      <c r="F31" s="70" t="s">
        <v>1565</v>
      </c>
      <c r="G31" s="1073" t="s">
        <v>2223</v>
      </c>
      <c r="H31" s="70" t="s">
        <v>2224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2567</v>
      </c>
      <c r="B32" s="70">
        <v>24</v>
      </c>
      <c r="C32" s="70">
        <v>24</v>
      </c>
      <c r="D32" s="70">
        <v>1</v>
      </c>
      <c r="E32" s="70">
        <v>2027</v>
      </c>
      <c r="F32" s="70" t="s">
        <v>1566</v>
      </c>
      <c r="G32" s="1073" t="s">
        <v>2223</v>
      </c>
      <c r="H32" s="70" t="s">
        <v>2224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2568</v>
      </c>
      <c r="B33" s="70">
        <v>25</v>
      </c>
      <c r="C33" s="70">
        <v>25</v>
      </c>
      <c r="D33" s="70">
        <v>1</v>
      </c>
      <c r="E33" s="70">
        <v>2028</v>
      </c>
      <c r="F33" s="70" t="s">
        <v>1567</v>
      </c>
      <c r="G33" s="1073" t="s">
        <v>2223</v>
      </c>
      <c r="H33" s="70" t="s">
        <v>2224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2569</v>
      </c>
      <c r="B34" s="70">
        <v>26</v>
      </c>
      <c r="C34" s="70">
        <v>26</v>
      </c>
      <c r="D34" s="70">
        <v>1</v>
      </c>
      <c r="E34" s="70">
        <v>2029</v>
      </c>
      <c r="F34" s="70" t="s">
        <v>1568</v>
      </c>
      <c r="G34" s="1073" t="s">
        <v>2223</v>
      </c>
      <c r="H34" s="70" t="s">
        <v>2224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2570</v>
      </c>
      <c r="B35" s="70">
        <v>27</v>
      </c>
      <c r="C35" s="70">
        <v>27</v>
      </c>
      <c r="D35" s="70">
        <v>1</v>
      </c>
      <c r="E35" s="70">
        <v>2030</v>
      </c>
      <c r="F35" s="70" t="s">
        <v>1569</v>
      </c>
      <c r="G35" s="1073" t="s">
        <v>2223</v>
      </c>
      <c r="H35" s="70" t="s">
        <v>2224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2449</v>
      </c>
      <c r="B10" s="70">
        <v>2</v>
      </c>
      <c r="C10" s="70">
        <v>18</v>
      </c>
      <c r="D10" s="70">
        <v>2</v>
      </c>
      <c r="E10" s="70">
        <v>2024</v>
      </c>
      <c r="F10" s="70" t="s">
        <v>1554</v>
      </c>
      <c r="G10" s="1073" t="s">
        <v>2446</v>
      </c>
      <c r="H10" s="70" t="s">
        <v>2447</v>
      </c>
      <c r="I10" s="1066"/>
      <c r="J10" s="73">
        <v>542507</v>
      </c>
      <c r="K10" s="71">
        <v>741515985</v>
      </c>
      <c r="L10" s="71">
        <v>97647</v>
      </c>
      <c r="M10" s="71">
        <v>132047981</v>
      </c>
      <c r="N10" s="71">
        <v>0</v>
      </c>
      <c r="O10" s="71">
        <v>0</v>
      </c>
      <c r="P10" s="71">
        <v>0</v>
      </c>
      <c r="Q10" s="71">
        <v>0</v>
      </c>
      <c r="R10" s="71">
        <v>0</v>
      </c>
      <c r="S10" s="71">
        <v>0</v>
      </c>
      <c r="T10" s="71">
        <v>0</v>
      </c>
      <c r="U10" s="71">
        <v>0</v>
      </c>
      <c r="V10" s="71">
        <v>44</v>
      </c>
      <c r="W10" s="71">
        <v>0</v>
      </c>
      <c r="X10" s="71">
        <v>0</v>
      </c>
      <c r="Y10" s="71">
        <v>268827</v>
      </c>
      <c r="Z10" s="71">
        <v>873832793</v>
      </c>
      <c r="AA10" s="71">
        <v>1319912415</v>
      </c>
      <c r="AB10" s="71">
        <v>6370757980</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2525</v>
      </c>
      <c r="B11" s="70">
        <v>3</v>
      </c>
      <c r="C11" s="70">
        <v>18</v>
      </c>
      <c r="D11" s="70">
        <v>3</v>
      </c>
      <c r="E11" s="70">
        <v>2024</v>
      </c>
      <c r="F11" s="70" t="s">
        <v>1554</v>
      </c>
      <c r="G11" s="1073" t="s">
        <v>2522</v>
      </c>
      <c r="H11" s="70" t="s">
        <v>2523</v>
      </c>
      <c r="I11" s="1066"/>
      <c r="J11" s="73">
        <v>222993</v>
      </c>
      <c r="K11" s="71">
        <v>302179335.00000006</v>
      </c>
      <c r="L11" s="71">
        <v>16905</v>
      </c>
      <c r="M11" s="71">
        <v>22705523</v>
      </c>
      <c r="N11" s="71">
        <v>0</v>
      </c>
      <c r="O11" s="71">
        <v>0</v>
      </c>
      <c r="P11" s="71">
        <v>0</v>
      </c>
      <c r="Q11" s="71">
        <v>0</v>
      </c>
      <c r="R11" s="71">
        <v>0</v>
      </c>
      <c r="S11" s="71">
        <v>0</v>
      </c>
      <c r="T11" s="71">
        <v>0</v>
      </c>
      <c r="U11" s="71">
        <v>0</v>
      </c>
      <c r="V11" s="71">
        <v>39</v>
      </c>
      <c r="W11" s="71">
        <v>0</v>
      </c>
      <c r="X11" s="71">
        <v>0</v>
      </c>
      <c r="Y11" s="71">
        <v>240374</v>
      </c>
      <c r="Z11" s="71">
        <v>325125231.99999994</v>
      </c>
      <c r="AA11" s="71">
        <v>592981910</v>
      </c>
      <c r="AB11" s="71">
        <v>2698901348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1754</v>
      </c>
      <c r="B12" s="70">
        <v>4</v>
      </c>
      <c r="C12" s="70">
        <v>18</v>
      </c>
      <c r="D12" s="70">
        <v>4</v>
      </c>
      <c r="E12" s="70">
        <v>2024</v>
      </c>
      <c r="F12" s="70" t="s">
        <v>1554</v>
      </c>
      <c r="G12" s="1073" t="s">
        <v>1751</v>
      </c>
      <c r="H12" s="70" t="s">
        <v>1752</v>
      </c>
      <c r="I12" s="1066"/>
      <c r="J12" s="73">
        <v>129276.99999999999</v>
      </c>
      <c r="K12" s="71">
        <v>179059632.00000003</v>
      </c>
      <c r="L12" s="71">
        <v>36486</v>
      </c>
      <c r="M12" s="71">
        <v>50018331</v>
      </c>
      <c r="N12" s="71">
        <v>0</v>
      </c>
      <c r="O12" s="71">
        <v>0</v>
      </c>
      <c r="P12" s="71">
        <v>0</v>
      </c>
      <c r="Q12" s="71">
        <v>0</v>
      </c>
      <c r="R12" s="71">
        <v>0</v>
      </c>
      <c r="S12" s="71">
        <v>0</v>
      </c>
      <c r="T12" s="71">
        <v>0</v>
      </c>
      <c r="U12" s="71">
        <v>0</v>
      </c>
      <c r="V12" s="71">
        <v>42</v>
      </c>
      <c r="W12" s="71">
        <v>0</v>
      </c>
      <c r="X12" s="71">
        <v>0</v>
      </c>
      <c r="Y12" s="71">
        <v>254846.00000000003</v>
      </c>
      <c r="Z12" s="71">
        <v>229332809</v>
      </c>
      <c r="AA12" s="71">
        <v>350584683</v>
      </c>
      <c r="AB12" s="71">
        <v>1438253600</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2529</v>
      </c>
      <c r="B13" s="70">
        <v>5</v>
      </c>
      <c r="C13" s="70">
        <v>18</v>
      </c>
      <c r="D13" s="70">
        <v>5</v>
      </c>
      <c r="E13" s="70">
        <v>2024</v>
      </c>
      <c r="F13" s="70" t="s">
        <v>1554</v>
      </c>
      <c r="G13" s="1073" t="s">
        <v>2526</v>
      </c>
      <c r="H13" s="70" t="s">
        <v>2527</v>
      </c>
      <c r="I13" s="1066"/>
      <c r="J13" s="73">
        <v>389092</v>
      </c>
      <c r="K13" s="71">
        <v>529627312.99999994</v>
      </c>
      <c r="L13" s="71">
        <v>160566</v>
      </c>
      <c r="M13" s="71">
        <v>216620298.00000003</v>
      </c>
      <c r="N13" s="71">
        <v>0</v>
      </c>
      <c r="O13" s="71">
        <v>0</v>
      </c>
      <c r="P13" s="71">
        <v>0</v>
      </c>
      <c r="Q13" s="71">
        <v>0</v>
      </c>
      <c r="R13" s="71">
        <v>0</v>
      </c>
      <c r="S13" s="71">
        <v>0</v>
      </c>
      <c r="T13" s="71">
        <v>0</v>
      </c>
      <c r="U13" s="71">
        <v>0</v>
      </c>
      <c r="V13" s="71">
        <v>0</v>
      </c>
      <c r="W13" s="71">
        <v>0</v>
      </c>
      <c r="X13" s="71">
        <v>0</v>
      </c>
      <c r="Y13" s="71">
        <v>0</v>
      </c>
      <c r="Z13" s="71">
        <v>746247611</v>
      </c>
      <c r="AA13" s="71">
        <v>883162639</v>
      </c>
      <c r="AB13" s="71">
        <v>4363955279</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1778</v>
      </c>
      <c r="B14" s="70">
        <v>6</v>
      </c>
      <c r="C14" s="70">
        <v>18</v>
      </c>
      <c r="D14" s="70">
        <v>6</v>
      </c>
      <c r="E14" s="70">
        <v>2024</v>
      </c>
      <c r="F14" s="70" t="s">
        <v>1554</v>
      </c>
      <c r="G14" s="1073" t="s">
        <v>1775</v>
      </c>
      <c r="H14" s="70" t="s">
        <v>1776</v>
      </c>
      <c r="I14" s="1066"/>
      <c r="J14" s="73">
        <v>91941</v>
      </c>
      <c r="K14" s="71">
        <v>127245167</v>
      </c>
      <c r="L14" s="71">
        <v>62559</v>
      </c>
      <c r="M14" s="71">
        <v>86059175</v>
      </c>
      <c r="N14" s="71">
        <v>0</v>
      </c>
      <c r="O14" s="71">
        <v>0</v>
      </c>
      <c r="P14" s="71">
        <v>595</v>
      </c>
      <c r="Q14" s="71">
        <v>3199898</v>
      </c>
      <c r="R14" s="71">
        <v>0</v>
      </c>
      <c r="S14" s="71">
        <v>0</v>
      </c>
      <c r="T14" s="71">
        <v>0</v>
      </c>
      <c r="U14" s="71">
        <v>0</v>
      </c>
      <c r="V14" s="71">
        <v>0</v>
      </c>
      <c r="W14" s="71">
        <v>0</v>
      </c>
      <c r="X14" s="71">
        <v>0</v>
      </c>
      <c r="Y14" s="71">
        <v>0</v>
      </c>
      <c r="Z14" s="71">
        <v>216504240</v>
      </c>
      <c r="AA14" s="71">
        <v>261020443</v>
      </c>
      <c r="AB14" s="71">
        <v>993023270</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1774</v>
      </c>
      <c r="B15" s="70">
        <v>7</v>
      </c>
      <c r="C15" s="70">
        <v>18</v>
      </c>
      <c r="D15" s="70">
        <v>7</v>
      </c>
      <c r="E15" s="70">
        <v>2024</v>
      </c>
      <c r="F15" s="70" t="s">
        <v>1554</v>
      </c>
      <c r="G15" s="1073" t="s">
        <v>1771</v>
      </c>
      <c r="H15" s="70" t="s">
        <v>1772</v>
      </c>
      <c r="I15" s="1066"/>
      <c r="J15" s="73">
        <v>146195</v>
      </c>
      <c r="K15" s="71">
        <v>204894896.00000003</v>
      </c>
      <c r="L15" s="71">
        <v>110884</v>
      </c>
      <c r="M15" s="71">
        <v>154016597.00000003</v>
      </c>
      <c r="N15" s="71">
        <v>8000</v>
      </c>
      <c r="O15" s="71">
        <v>14147986.999999998</v>
      </c>
      <c r="P15" s="71">
        <v>62</v>
      </c>
      <c r="Q15" s="71">
        <v>343312</v>
      </c>
      <c r="R15" s="71">
        <v>0</v>
      </c>
      <c r="S15" s="71">
        <v>0</v>
      </c>
      <c r="T15" s="71">
        <v>0</v>
      </c>
      <c r="U15" s="71">
        <v>0</v>
      </c>
      <c r="V15" s="71">
        <v>0</v>
      </c>
      <c r="W15" s="71">
        <v>0</v>
      </c>
      <c r="X15" s="71">
        <v>0</v>
      </c>
      <c r="Y15" s="71">
        <v>0</v>
      </c>
      <c r="Z15" s="71">
        <v>373402792.00000006</v>
      </c>
      <c r="AA15" s="71">
        <v>356263272</v>
      </c>
      <c r="AB15" s="71">
        <v>1505897042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1679</v>
      </c>
      <c r="B16" s="70">
        <v>8</v>
      </c>
      <c r="C16" s="70">
        <v>18</v>
      </c>
      <c r="D16" s="70">
        <v>8</v>
      </c>
      <c r="E16" s="70">
        <v>2024</v>
      </c>
      <c r="F16" s="70" t="s">
        <v>1554</v>
      </c>
      <c r="G16" s="1073" t="s">
        <v>1676</v>
      </c>
      <c r="H16" s="70" t="s">
        <v>1677</v>
      </c>
      <c r="I16" s="1066"/>
      <c r="J16" s="73">
        <v>212939</v>
      </c>
      <c r="K16" s="71">
        <v>293782047.00000006</v>
      </c>
      <c r="L16" s="71">
        <v>106503</v>
      </c>
      <c r="M16" s="71">
        <v>145353684.00000003</v>
      </c>
      <c r="N16" s="71">
        <v>0</v>
      </c>
      <c r="O16" s="71">
        <v>0</v>
      </c>
      <c r="P16" s="71">
        <v>0</v>
      </c>
      <c r="Q16" s="71">
        <v>0</v>
      </c>
      <c r="R16" s="71">
        <v>0</v>
      </c>
      <c r="S16" s="71">
        <v>0</v>
      </c>
      <c r="T16" s="71">
        <v>0</v>
      </c>
      <c r="U16" s="71">
        <v>0</v>
      </c>
      <c r="V16" s="71">
        <v>0</v>
      </c>
      <c r="W16" s="71">
        <v>0</v>
      </c>
      <c r="X16" s="71">
        <v>0</v>
      </c>
      <c r="Y16" s="71">
        <v>0</v>
      </c>
      <c r="Z16" s="71">
        <v>439135731.00000006</v>
      </c>
      <c r="AA16" s="71">
        <v>494975157</v>
      </c>
      <c r="AB16" s="71">
        <v>3500500901</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1782</v>
      </c>
      <c r="B17" s="70">
        <v>9</v>
      </c>
      <c r="C17" s="70">
        <v>18</v>
      </c>
      <c r="D17" s="70">
        <v>9</v>
      </c>
      <c r="E17" s="70">
        <v>2024</v>
      </c>
      <c r="F17" s="70" t="s">
        <v>1554</v>
      </c>
      <c r="G17" s="1073" t="s">
        <v>1779</v>
      </c>
      <c r="H17" s="70" t="s">
        <v>1780</v>
      </c>
      <c r="I17" s="1066"/>
      <c r="J17" s="73">
        <v>57968</v>
      </c>
      <c r="K17" s="71">
        <v>79732794</v>
      </c>
      <c r="L17" s="71">
        <v>47413</v>
      </c>
      <c r="M17" s="71">
        <v>64641747.000000007</v>
      </c>
      <c r="N17" s="71">
        <v>4700</v>
      </c>
      <c r="O17" s="71">
        <v>8551484</v>
      </c>
      <c r="P17" s="71">
        <v>99</v>
      </c>
      <c r="Q17" s="71">
        <v>552549</v>
      </c>
      <c r="R17" s="71">
        <v>0</v>
      </c>
      <c r="S17" s="71">
        <v>0</v>
      </c>
      <c r="T17" s="71">
        <v>0</v>
      </c>
      <c r="U17" s="71">
        <v>0</v>
      </c>
      <c r="V17" s="71">
        <v>0</v>
      </c>
      <c r="W17" s="71">
        <v>0</v>
      </c>
      <c r="X17" s="71">
        <v>0</v>
      </c>
      <c r="Y17" s="71">
        <v>0</v>
      </c>
      <c r="Z17" s="71">
        <v>153478574.00000003</v>
      </c>
      <c r="AA17" s="71">
        <v>140868002</v>
      </c>
      <c r="AB17" s="71">
        <v>687420580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1643</v>
      </c>
      <c r="B18" s="70">
        <v>10</v>
      </c>
      <c r="C18" s="70">
        <v>18</v>
      </c>
      <c r="D18" s="70">
        <v>10</v>
      </c>
      <c r="E18" s="70">
        <v>2024</v>
      </c>
      <c r="F18" s="70" t="s">
        <v>1554</v>
      </c>
      <c r="G18" s="1073" t="s">
        <v>1640</v>
      </c>
      <c r="H18" s="70" t="s">
        <v>1641</v>
      </c>
      <c r="I18" s="1066"/>
      <c r="J18" s="73">
        <v>585700</v>
      </c>
      <c r="K18" s="71">
        <v>804357429</v>
      </c>
      <c r="L18" s="71">
        <v>69712</v>
      </c>
      <c r="M18" s="71">
        <v>94738805</v>
      </c>
      <c r="N18" s="71">
        <v>0</v>
      </c>
      <c r="O18" s="71">
        <v>0</v>
      </c>
      <c r="P18" s="71">
        <v>0</v>
      </c>
      <c r="Q18" s="71">
        <v>0</v>
      </c>
      <c r="R18" s="71">
        <v>0</v>
      </c>
      <c r="S18" s="71">
        <v>0</v>
      </c>
      <c r="T18" s="71">
        <v>0</v>
      </c>
      <c r="U18" s="71">
        <v>0</v>
      </c>
      <c r="V18" s="71">
        <v>39</v>
      </c>
      <c r="W18" s="71">
        <v>0</v>
      </c>
      <c r="X18" s="71">
        <v>0</v>
      </c>
      <c r="Y18" s="71">
        <v>241356</v>
      </c>
      <c r="Z18" s="71">
        <v>899337590</v>
      </c>
      <c r="AA18" s="71">
        <v>1417923676</v>
      </c>
      <c r="AB18" s="71">
        <v>6604567846.000001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1700</v>
      </c>
      <c r="B19" s="70">
        <v>11</v>
      </c>
      <c r="C19" s="70">
        <v>18</v>
      </c>
      <c r="D19" s="70">
        <v>11</v>
      </c>
      <c r="E19" s="70">
        <v>2024</v>
      </c>
      <c r="F19" s="70" t="s">
        <v>1554</v>
      </c>
      <c r="G19" s="1073" t="s">
        <v>1697</v>
      </c>
      <c r="H19" s="70" t="s">
        <v>1698</v>
      </c>
      <c r="I19" s="1066"/>
      <c r="J19" s="73">
        <v>560803</v>
      </c>
      <c r="K19" s="71">
        <v>790124432.00000012</v>
      </c>
      <c r="L19" s="71">
        <v>190569</v>
      </c>
      <c r="M19" s="71">
        <v>266394153.00000003</v>
      </c>
      <c r="N19" s="71">
        <v>0</v>
      </c>
      <c r="O19" s="71">
        <v>0</v>
      </c>
      <c r="P19" s="71">
        <v>0</v>
      </c>
      <c r="Q19" s="71">
        <v>0</v>
      </c>
      <c r="R19" s="71">
        <v>0</v>
      </c>
      <c r="S19" s="71">
        <v>0</v>
      </c>
      <c r="T19" s="71">
        <v>0</v>
      </c>
      <c r="U19" s="71">
        <v>0</v>
      </c>
      <c r="V19" s="71">
        <v>0</v>
      </c>
      <c r="W19" s="71">
        <v>0</v>
      </c>
      <c r="X19" s="71">
        <v>0</v>
      </c>
      <c r="Y19" s="71">
        <v>0</v>
      </c>
      <c r="Z19" s="71">
        <v>1056518585</v>
      </c>
      <c r="AA19" s="71">
        <v>1368019646</v>
      </c>
      <c r="AB19" s="71">
        <v>5810296329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2481</v>
      </c>
      <c r="B20" s="70">
        <v>12</v>
      </c>
      <c r="C20" s="70">
        <v>18</v>
      </c>
      <c r="D20" s="70">
        <v>12</v>
      </c>
      <c r="E20" s="70">
        <v>2024</v>
      </c>
      <c r="F20" s="70" t="s">
        <v>1554</v>
      </c>
      <c r="G20" s="1073" t="s">
        <v>2478</v>
      </c>
      <c r="H20" s="70" t="s">
        <v>2479</v>
      </c>
      <c r="I20" s="1066"/>
      <c r="J20" s="73">
        <v>97752</v>
      </c>
      <c r="K20" s="71">
        <v>139605935</v>
      </c>
      <c r="L20" s="71">
        <v>156147</v>
      </c>
      <c r="M20" s="71">
        <v>221559041.99999997</v>
      </c>
      <c r="N20" s="71">
        <v>0</v>
      </c>
      <c r="O20" s="71">
        <v>0</v>
      </c>
      <c r="P20" s="71">
        <v>107</v>
      </c>
      <c r="Q20" s="71">
        <v>585705</v>
      </c>
      <c r="R20" s="71">
        <v>0</v>
      </c>
      <c r="S20" s="71">
        <v>0</v>
      </c>
      <c r="T20" s="71">
        <v>0</v>
      </c>
      <c r="U20" s="71">
        <v>0</v>
      </c>
      <c r="V20" s="71">
        <v>0</v>
      </c>
      <c r="W20" s="71">
        <v>0</v>
      </c>
      <c r="X20" s="71">
        <v>0</v>
      </c>
      <c r="Y20" s="71">
        <v>0</v>
      </c>
      <c r="Z20" s="71">
        <v>361750682</v>
      </c>
      <c r="AA20" s="71">
        <v>242865706</v>
      </c>
      <c r="AB20" s="71">
        <v>1226658878</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1721</v>
      </c>
      <c r="B21" s="70">
        <v>13</v>
      </c>
      <c r="C21" s="70">
        <v>18</v>
      </c>
      <c r="D21" s="70">
        <v>13</v>
      </c>
      <c r="E21" s="70">
        <v>2024</v>
      </c>
      <c r="F21" s="70" t="s">
        <v>1554</v>
      </c>
      <c r="G21" s="1073" t="s">
        <v>1718</v>
      </c>
      <c r="H21" s="70" t="s">
        <v>1719</v>
      </c>
      <c r="I21" s="1066"/>
      <c r="J21" s="73">
        <v>140303</v>
      </c>
      <c r="K21" s="71">
        <v>200639527.99999997</v>
      </c>
      <c r="L21" s="71">
        <v>157765</v>
      </c>
      <c r="M21" s="71">
        <v>223852277.00000003</v>
      </c>
      <c r="N21" s="71">
        <v>0</v>
      </c>
      <c r="O21" s="71">
        <v>0</v>
      </c>
      <c r="P21" s="71">
        <v>0</v>
      </c>
      <c r="Q21" s="71">
        <v>0</v>
      </c>
      <c r="R21" s="71">
        <v>0</v>
      </c>
      <c r="S21" s="71">
        <v>0</v>
      </c>
      <c r="T21" s="71">
        <v>0</v>
      </c>
      <c r="U21" s="71">
        <v>0</v>
      </c>
      <c r="V21" s="71">
        <v>0</v>
      </c>
      <c r="W21" s="71">
        <v>0</v>
      </c>
      <c r="X21" s="71">
        <v>0</v>
      </c>
      <c r="Y21" s="71">
        <v>0</v>
      </c>
      <c r="Z21" s="71">
        <v>424491805</v>
      </c>
      <c r="AA21" s="71">
        <v>341485112</v>
      </c>
      <c r="AB21" s="71">
        <v>1616309824</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1562</v>
      </c>
      <c r="B22" s="70">
        <v>14</v>
      </c>
      <c r="C22" s="70">
        <v>18</v>
      </c>
      <c r="D22" s="70">
        <v>14</v>
      </c>
      <c r="E22" s="70">
        <v>2024</v>
      </c>
      <c r="F22" s="70" t="s">
        <v>1554</v>
      </c>
      <c r="G22" s="1073" t="s">
        <v>1559</v>
      </c>
      <c r="H22" s="70" t="s">
        <v>1560</v>
      </c>
      <c r="I22" s="1066"/>
      <c r="J22" s="73">
        <v>1034589</v>
      </c>
      <c r="K22" s="71">
        <v>1384324090</v>
      </c>
      <c r="L22" s="71">
        <v>46016</v>
      </c>
      <c r="M22" s="71">
        <v>60983885</v>
      </c>
      <c r="N22" s="71">
        <v>0</v>
      </c>
      <c r="O22" s="71">
        <v>0</v>
      </c>
      <c r="P22" s="71">
        <v>0</v>
      </c>
      <c r="Q22" s="71">
        <v>0</v>
      </c>
      <c r="R22" s="71">
        <v>0</v>
      </c>
      <c r="S22" s="71">
        <v>0</v>
      </c>
      <c r="T22" s="71">
        <v>0</v>
      </c>
      <c r="U22" s="71">
        <v>0</v>
      </c>
      <c r="V22" s="71">
        <v>189</v>
      </c>
      <c r="W22" s="71">
        <v>0</v>
      </c>
      <c r="X22" s="71">
        <v>0</v>
      </c>
      <c r="Y22" s="71">
        <v>1158212</v>
      </c>
      <c r="Z22" s="71">
        <v>1446466187.0000002</v>
      </c>
      <c r="AA22" s="71">
        <v>2825233284</v>
      </c>
      <c r="AB22" s="71">
        <v>12504922615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1651</v>
      </c>
      <c r="B23" s="70">
        <v>15</v>
      </c>
      <c r="C23" s="70">
        <v>18</v>
      </c>
      <c r="D23" s="70">
        <v>15</v>
      </c>
      <c r="E23" s="70">
        <v>2024</v>
      </c>
      <c r="F23" s="70" t="s">
        <v>1554</v>
      </c>
      <c r="G23" s="1073" t="s">
        <v>1648</v>
      </c>
      <c r="H23" s="70" t="s">
        <v>1649</v>
      </c>
      <c r="I23" s="1066"/>
      <c r="J23" s="73">
        <v>930070</v>
      </c>
      <c r="K23" s="71">
        <v>1282850430</v>
      </c>
      <c r="L23" s="71">
        <v>308284</v>
      </c>
      <c r="M23" s="71">
        <v>421151116</v>
      </c>
      <c r="N23" s="71">
        <v>0</v>
      </c>
      <c r="O23" s="71">
        <v>0</v>
      </c>
      <c r="P23" s="71">
        <v>0</v>
      </c>
      <c r="Q23" s="71">
        <v>0</v>
      </c>
      <c r="R23" s="71">
        <v>0</v>
      </c>
      <c r="S23" s="71">
        <v>0</v>
      </c>
      <c r="T23" s="71">
        <v>0</v>
      </c>
      <c r="U23" s="71">
        <v>0</v>
      </c>
      <c r="V23" s="71">
        <v>0</v>
      </c>
      <c r="W23" s="71">
        <v>0</v>
      </c>
      <c r="X23" s="71">
        <v>0</v>
      </c>
      <c r="Y23" s="71">
        <v>0</v>
      </c>
      <c r="Z23" s="71">
        <v>1704001545.9999998</v>
      </c>
      <c r="AA23" s="71">
        <v>2339727603</v>
      </c>
      <c r="AB23" s="71">
        <v>10242702377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1717</v>
      </c>
      <c r="B24" s="70">
        <v>16</v>
      </c>
      <c r="C24" s="70">
        <v>18</v>
      </c>
      <c r="D24" s="70">
        <v>16</v>
      </c>
      <c r="E24" s="70">
        <v>2024</v>
      </c>
      <c r="F24" s="70" t="s">
        <v>1554</v>
      </c>
      <c r="G24" s="1073" t="s">
        <v>1714</v>
      </c>
      <c r="H24" s="70" t="s">
        <v>1715</v>
      </c>
      <c r="I24" s="1066"/>
      <c r="J24" s="73">
        <v>126833</v>
      </c>
      <c r="K24" s="71">
        <v>177617059</v>
      </c>
      <c r="L24" s="71">
        <v>129985.99999999999</v>
      </c>
      <c r="M24" s="71">
        <v>180864696.99999997</v>
      </c>
      <c r="N24" s="71">
        <v>0</v>
      </c>
      <c r="O24" s="71">
        <v>0</v>
      </c>
      <c r="P24" s="71">
        <v>0</v>
      </c>
      <c r="Q24" s="71">
        <v>0</v>
      </c>
      <c r="R24" s="71">
        <v>0</v>
      </c>
      <c r="S24" s="71">
        <v>0</v>
      </c>
      <c r="T24" s="71">
        <v>0</v>
      </c>
      <c r="U24" s="71">
        <v>0</v>
      </c>
      <c r="V24" s="71">
        <v>0</v>
      </c>
      <c r="W24" s="71">
        <v>0</v>
      </c>
      <c r="X24" s="71">
        <v>0</v>
      </c>
      <c r="Y24" s="71">
        <v>0</v>
      </c>
      <c r="Z24" s="71">
        <v>358481756</v>
      </c>
      <c r="AA24" s="71">
        <v>327985676</v>
      </c>
      <c r="AB24" s="71">
        <v>1441383648</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2505</v>
      </c>
      <c r="B25" s="70">
        <v>17</v>
      </c>
      <c r="C25" s="70">
        <v>18</v>
      </c>
      <c r="D25" s="70">
        <v>17</v>
      </c>
      <c r="E25" s="70">
        <v>2024</v>
      </c>
      <c r="F25" s="70" t="s">
        <v>1554</v>
      </c>
      <c r="G25" s="1073" t="s">
        <v>2502</v>
      </c>
      <c r="H25" s="70" t="s">
        <v>2503</v>
      </c>
      <c r="I25" s="1066"/>
      <c r="J25" s="73">
        <v>183455</v>
      </c>
      <c r="K25" s="71">
        <v>255564747</v>
      </c>
      <c r="L25" s="71">
        <v>104875</v>
      </c>
      <c r="M25" s="71">
        <v>144714507.00000003</v>
      </c>
      <c r="N25" s="71">
        <v>0</v>
      </c>
      <c r="O25" s="71">
        <v>0</v>
      </c>
      <c r="P25" s="71">
        <v>0</v>
      </c>
      <c r="Q25" s="71">
        <v>0</v>
      </c>
      <c r="R25" s="71">
        <v>0</v>
      </c>
      <c r="S25" s="71">
        <v>0</v>
      </c>
      <c r="T25" s="71">
        <v>0</v>
      </c>
      <c r="U25" s="71">
        <v>0</v>
      </c>
      <c r="V25" s="71">
        <v>0</v>
      </c>
      <c r="W25" s="71">
        <v>0</v>
      </c>
      <c r="X25" s="71">
        <v>0</v>
      </c>
      <c r="Y25" s="71">
        <v>0</v>
      </c>
      <c r="Z25" s="71">
        <v>400279254</v>
      </c>
      <c r="AA25" s="71">
        <v>448528922.00000006</v>
      </c>
      <c r="AB25" s="71">
        <v>2548845742</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2501</v>
      </c>
      <c r="B26" s="70">
        <v>18</v>
      </c>
      <c r="C26" s="70">
        <v>18</v>
      </c>
      <c r="D26" s="70">
        <v>18</v>
      </c>
      <c r="E26" s="70">
        <v>2024</v>
      </c>
      <c r="F26" s="70" t="s">
        <v>1554</v>
      </c>
      <c r="G26" s="1073" t="s">
        <v>2498</v>
      </c>
      <c r="H26" s="70" t="s">
        <v>2499</v>
      </c>
      <c r="I26" s="1066"/>
      <c r="J26" s="73">
        <v>357727</v>
      </c>
      <c r="K26" s="71">
        <v>506375476.00000006</v>
      </c>
      <c r="L26" s="71">
        <v>70355</v>
      </c>
      <c r="M26" s="71">
        <v>98709229.000000015</v>
      </c>
      <c r="N26" s="71">
        <v>0</v>
      </c>
      <c r="O26" s="71">
        <v>0</v>
      </c>
      <c r="P26" s="71">
        <v>0</v>
      </c>
      <c r="Q26" s="71">
        <v>0</v>
      </c>
      <c r="R26" s="71">
        <v>0</v>
      </c>
      <c r="S26" s="71">
        <v>0</v>
      </c>
      <c r="T26" s="71">
        <v>0</v>
      </c>
      <c r="U26" s="71">
        <v>0</v>
      </c>
      <c r="V26" s="71">
        <v>0</v>
      </c>
      <c r="W26" s="71">
        <v>0</v>
      </c>
      <c r="X26" s="71">
        <v>0</v>
      </c>
      <c r="Y26" s="71">
        <v>0</v>
      </c>
      <c r="Z26" s="71">
        <v>605084705.00000012</v>
      </c>
      <c r="AA26" s="71">
        <v>878177445</v>
      </c>
      <c r="AB26" s="71">
        <v>3894593405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2517</v>
      </c>
      <c r="B27" s="70">
        <v>19</v>
      </c>
      <c r="C27" s="70">
        <v>18</v>
      </c>
      <c r="D27" s="70">
        <v>19</v>
      </c>
      <c r="E27" s="70">
        <v>2024</v>
      </c>
      <c r="F27" s="70" t="s">
        <v>1554</v>
      </c>
      <c r="G27" s="1073" t="s">
        <v>2514</v>
      </c>
      <c r="H27" s="70" t="s">
        <v>2515</v>
      </c>
      <c r="I27" s="1066"/>
      <c r="J27" s="73">
        <v>521235</v>
      </c>
      <c r="K27" s="71">
        <v>724294309</v>
      </c>
      <c r="L27" s="71">
        <v>73039</v>
      </c>
      <c r="M27" s="71">
        <v>100573101</v>
      </c>
      <c r="N27" s="71">
        <v>0</v>
      </c>
      <c r="O27" s="71">
        <v>0</v>
      </c>
      <c r="P27" s="71">
        <v>0</v>
      </c>
      <c r="Q27" s="71">
        <v>0</v>
      </c>
      <c r="R27" s="71">
        <v>0</v>
      </c>
      <c r="S27" s="71">
        <v>0</v>
      </c>
      <c r="T27" s="71">
        <v>0</v>
      </c>
      <c r="U27" s="71">
        <v>0</v>
      </c>
      <c r="V27" s="71">
        <v>0</v>
      </c>
      <c r="W27" s="71">
        <v>0</v>
      </c>
      <c r="X27" s="71">
        <v>0</v>
      </c>
      <c r="Y27" s="71">
        <v>0</v>
      </c>
      <c r="Z27" s="71">
        <v>824867409.99999988</v>
      </c>
      <c r="AA27" s="71">
        <v>1211045563</v>
      </c>
      <c r="AB27" s="71">
        <v>5388920914</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2453</v>
      </c>
      <c r="B28" s="70">
        <v>20</v>
      </c>
      <c r="C28" s="70">
        <v>18</v>
      </c>
      <c r="D28" s="70">
        <v>20</v>
      </c>
      <c r="E28" s="70">
        <v>2024</v>
      </c>
      <c r="F28" s="70" t="s">
        <v>1554</v>
      </c>
      <c r="G28" s="1073" t="s">
        <v>2450</v>
      </c>
      <c r="H28" s="70" t="s">
        <v>2451</v>
      </c>
      <c r="I28" s="1066"/>
      <c r="J28" s="73">
        <v>824700</v>
      </c>
      <c r="K28" s="71">
        <v>1170895423</v>
      </c>
      <c r="L28" s="71">
        <v>552850</v>
      </c>
      <c r="M28" s="71">
        <v>778225812</v>
      </c>
      <c r="N28" s="71">
        <v>0</v>
      </c>
      <c r="O28" s="71">
        <v>0</v>
      </c>
      <c r="P28" s="71">
        <v>0</v>
      </c>
      <c r="Q28" s="71">
        <v>0</v>
      </c>
      <c r="R28" s="71">
        <v>0</v>
      </c>
      <c r="S28" s="71">
        <v>0</v>
      </c>
      <c r="T28" s="71">
        <v>0</v>
      </c>
      <c r="U28" s="71">
        <v>0</v>
      </c>
      <c r="V28" s="71">
        <v>0</v>
      </c>
      <c r="W28" s="71">
        <v>0</v>
      </c>
      <c r="X28" s="71">
        <v>0</v>
      </c>
      <c r="Y28" s="71">
        <v>0</v>
      </c>
      <c r="Z28" s="71">
        <v>1949121235</v>
      </c>
      <c r="AA28" s="71">
        <v>2168327022</v>
      </c>
      <c r="AB28" s="71">
        <v>9821936847</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1725</v>
      </c>
      <c r="B29" s="70">
        <v>21</v>
      </c>
      <c r="C29" s="70">
        <v>18</v>
      </c>
      <c r="D29" s="70">
        <v>21</v>
      </c>
      <c r="E29" s="70">
        <v>2024</v>
      </c>
      <c r="F29" s="70" t="s">
        <v>1554</v>
      </c>
      <c r="G29" s="1073" t="s">
        <v>1722</v>
      </c>
      <c r="H29" s="70" t="s">
        <v>1723</v>
      </c>
      <c r="I29" s="1066"/>
      <c r="J29" s="73">
        <v>381956</v>
      </c>
      <c r="K29" s="71">
        <v>538327757</v>
      </c>
      <c r="L29" s="71">
        <v>193470</v>
      </c>
      <c r="M29" s="71">
        <v>270145264</v>
      </c>
      <c r="N29" s="71">
        <v>0</v>
      </c>
      <c r="O29" s="71">
        <v>0</v>
      </c>
      <c r="P29" s="71">
        <v>0</v>
      </c>
      <c r="Q29" s="71">
        <v>0</v>
      </c>
      <c r="R29" s="71">
        <v>0</v>
      </c>
      <c r="S29" s="71">
        <v>0</v>
      </c>
      <c r="T29" s="71">
        <v>0</v>
      </c>
      <c r="U29" s="71">
        <v>0</v>
      </c>
      <c r="V29" s="71">
        <v>0</v>
      </c>
      <c r="W29" s="71">
        <v>0</v>
      </c>
      <c r="X29" s="71">
        <v>0</v>
      </c>
      <c r="Y29" s="71">
        <v>0</v>
      </c>
      <c r="Z29" s="71">
        <v>808473021.00000012</v>
      </c>
      <c r="AA29" s="71">
        <v>905704637.99999988</v>
      </c>
      <c r="AB29" s="71">
        <v>4549116795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1659</v>
      </c>
      <c r="B30" s="70">
        <v>22</v>
      </c>
      <c r="C30" s="70">
        <v>18</v>
      </c>
      <c r="D30" s="70">
        <v>22</v>
      </c>
      <c r="E30" s="70">
        <v>2024</v>
      </c>
      <c r="F30" s="70" t="s">
        <v>1554</v>
      </c>
      <c r="G30" s="1073" t="s">
        <v>1656</v>
      </c>
      <c r="H30" s="70" t="s">
        <v>1657</v>
      </c>
      <c r="I30" s="1066"/>
      <c r="J30" s="73">
        <v>729816</v>
      </c>
      <c r="K30" s="71">
        <v>992230068</v>
      </c>
      <c r="L30" s="71">
        <v>26772</v>
      </c>
      <c r="M30" s="71">
        <v>36020000</v>
      </c>
      <c r="N30" s="71">
        <v>0</v>
      </c>
      <c r="O30" s="71">
        <v>0</v>
      </c>
      <c r="P30" s="71">
        <v>0</v>
      </c>
      <c r="Q30" s="71">
        <v>0</v>
      </c>
      <c r="R30" s="71">
        <v>0</v>
      </c>
      <c r="S30" s="71">
        <v>0</v>
      </c>
      <c r="T30" s="71">
        <v>0</v>
      </c>
      <c r="U30" s="71">
        <v>0</v>
      </c>
      <c r="V30" s="71">
        <v>17</v>
      </c>
      <c r="W30" s="71">
        <v>0</v>
      </c>
      <c r="X30" s="71">
        <v>0</v>
      </c>
      <c r="Y30" s="71">
        <v>105225</v>
      </c>
      <c r="Z30" s="71">
        <v>1028355293.0000001</v>
      </c>
      <c r="AA30" s="71">
        <v>1851715481</v>
      </c>
      <c r="AB30" s="71">
        <v>7677892324</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1558</v>
      </c>
      <c r="B31" s="70">
        <v>23</v>
      </c>
      <c r="C31" s="70">
        <v>18</v>
      </c>
      <c r="D31" s="70">
        <v>23</v>
      </c>
      <c r="E31" s="70">
        <v>2024</v>
      </c>
      <c r="F31" s="70" t="s">
        <v>1554</v>
      </c>
      <c r="G31" s="1073" t="s">
        <v>1555</v>
      </c>
      <c r="H31" s="70" t="s">
        <v>1556</v>
      </c>
      <c r="I31" s="1066"/>
      <c r="J31" s="73">
        <v>2545574</v>
      </c>
      <c r="K31" s="71">
        <v>3430791070</v>
      </c>
      <c r="L31" s="71">
        <v>369984</v>
      </c>
      <c r="M31" s="71">
        <v>493839769</v>
      </c>
      <c r="N31" s="71">
        <v>0</v>
      </c>
      <c r="O31" s="71">
        <v>0</v>
      </c>
      <c r="P31" s="71">
        <v>0</v>
      </c>
      <c r="Q31" s="71">
        <v>0</v>
      </c>
      <c r="R31" s="71">
        <v>0</v>
      </c>
      <c r="S31" s="71">
        <v>0</v>
      </c>
      <c r="T31" s="71">
        <v>0</v>
      </c>
      <c r="U31" s="71">
        <v>0</v>
      </c>
      <c r="V31" s="71">
        <v>1041</v>
      </c>
      <c r="W31" s="71">
        <v>0</v>
      </c>
      <c r="X31" s="71">
        <v>0</v>
      </c>
      <c r="Y31" s="71">
        <v>6381450</v>
      </c>
      <c r="Z31" s="71">
        <v>3931012289</v>
      </c>
      <c r="AA31" s="71">
        <v>6508026005.000001</v>
      </c>
      <c r="AB31" s="71">
        <v>39000184587</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1647</v>
      </c>
      <c r="B32" s="70">
        <v>24</v>
      </c>
      <c r="C32" s="70">
        <v>18</v>
      </c>
      <c r="D32" s="70">
        <v>24</v>
      </c>
      <c r="E32" s="70">
        <v>2024</v>
      </c>
      <c r="F32" s="70" t="s">
        <v>1554</v>
      </c>
      <c r="G32" s="1073" t="s">
        <v>1644</v>
      </c>
      <c r="H32" s="70" t="s">
        <v>1645</v>
      </c>
      <c r="I32" s="1066"/>
      <c r="J32" s="73">
        <v>279334</v>
      </c>
      <c r="K32" s="71">
        <v>382299760</v>
      </c>
      <c r="L32" s="71">
        <v>106457</v>
      </c>
      <c r="M32" s="71">
        <v>144307496</v>
      </c>
      <c r="N32" s="71">
        <v>0</v>
      </c>
      <c r="O32" s="71">
        <v>0</v>
      </c>
      <c r="P32" s="71">
        <v>0</v>
      </c>
      <c r="Q32" s="71">
        <v>0</v>
      </c>
      <c r="R32" s="71">
        <v>0</v>
      </c>
      <c r="S32" s="71">
        <v>0</v>
      </c>
      <c r="T32" s="71">
        <v>0</v>
      </c>
      <c r="U32" s="71">
        <v>0</v>
      </c>
      <c r="V32" s="71">
        <v>0</v>
      </c>
      <c r="W32" s="71">
        <v>0</v>
      </c>
      <c r="X32" s="71">
        <v>0</v>
      </c>
      <c r="Y32" s="71">
        <v>0</v>
      </c>
      <c r="Z32" s="71">
        <v>526607256.00000006</v>
      </c>
      <c r="AA32" s="71">
        <v>653620844</v>
      </c>
      <c r="AB32" s="71">
        <v>3779729137.0000005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2509</v>
      </c>
      <c r="B33" s="70">
        <v>25</v>
      </c>
      <c r="C33" s="70">
        <v>18</v>
      </c>
      <c r="D33" s="70">
        <v>25</v>
      </c>
      <c r="E33" s="70">
        <v>2024</v>
      </c>
      <c r="F33" s="70" t="s">
        <v>1554</v>
      </c>
      <c r="G33" s="1073" t="s">
        <v>2506</v>
      </c>
      <c r="H33" s="70" t="s">
        <v>2507</v>
      </c>
      <c r="I33" s="1066"/>
      <c r="J33" s="73">
        <v>191241</v>
      </c>
      <c r="K33" s="71">
        <v>266665726</v>
      </c>
      <c r="L33" s="71">
        <v>33536</v>
      </c>
      <c r="M33" s="71">
        <v>46324527</v>
      </c>
      <c r="N33" s="71">
        <v>0</v>
      </c>
      <c r="O33" s="71">
        <v>0</v>
      </c>
      <c r="P33" s="71">
        <v>0</v>
      </c>
      <c r="Q33" s="71">
        <v>0</v>
      </c>
      <c r="R33" s="71">
        <v>0</v>
      </c>
      <c r="S33" s="71">
        <v>0</v>
      </c>
      <c r="T33" s="71">
        <v>0</v>
      </c>
      <c r="U33" s="71">
        <v>0</v>
      </c>
      <c r="V33" s="71">
        <v>0</v>
      </c>
      <c r="W33" s="71">
        <v>0</v>
      </c>
      <c r="X33" s="71">
        <v>0</v>
      </c>
      <c r="Y33" s="71">
        <v>0</v>
      </c>
      <c r="Z33" s="71">
        <v>312990252.99999994</v>
      </c>
      <c r="AA33" s="71">
        <v>460863421</v>
      </c>
      <c r="AB33" s="71">
        <v>2438732635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2521</v>
      </c>
      <c r="B34" s="70">
        <v>26</v>
      </c>
      <c r="C34" s="70">
        <v>18</v>
      </c>
      <c r="D34" s="70">
        <v>26</v>
      </c>
      <c r="E34" s="70">
        <v>2024</v>
      </c>
      <c r="F34" s="70" t="s">
        <v>1554</v>
      </c>
      <c r="G34" s="1073" t="s">
        <v>2518</v>
      </c>
      <c r="H34" s="70" t="s">
        <v>2519</v>
      </c>
      <c r="I34" s="1066"/>
      <c r="J34" s="73">
        <v>401922</v>
      </c>
      <c r="K34" s="71">
        <v>547970760</v>
      </c>
      <c r="L34" s="71">
        <v>233162</v>
      </c>
      <c r="M34" s="71">
        <v>314827961</v>
      </c>
      <c r="N34" s="71">
        <v>0</v>
      </c>
      <c r="O34" s="71">
        <v>0</v>
      </c>
      <c r="P34" s="71">
        <v>0</v>
      </c>
      <c r="Q34" s="71">
        <v>0</v>
      </c>
      <c r="R34" s="71">
        <v>0</v>
      </c>
      <c r="S34" s="71">
        <v>0</v>
      </c>
      <c r="T34" s="71">
        <v>0</v>
      </c>
      <c r="U34" s="71">
        <v>0</v>
      </c>
      <c r="V34" s="71">
        <v>0</v>
      </c>
      <c r="W34" s="71">
        <v>0</v>
      </c>
      <c r="X34" s="71">
        <v>0</v>
      </c>
      <c r="Y34" s="71">
        <v>0</v>
      </c>
      <c r="Z34" s="71">
        <v>862798721.00000012</v>
      </c>
      <c r="AA34" s="71">
        <v>1034529401</v>
      </c>
      <c r="AB34" s="71">
        <v>4881592578</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1671</v>
      </c>
      <c r="B35" s="70">
        <v>27</v>
      </c>
      <c r="C35" s="70">
        <v>18</v>
      </c>
      <c r="D35" s="70">
        <v>27</v>
      </c>
      <c r="E35" s="70">
        <v>2024</v>
      </c>
      <c r="F35" s="70" t="s">
        <v>1554</v>
      </c>
      <c r="G35" s="1073" t="s">
        <v>1668</v>
      </c>
      <c r="H35" s="70" t="s">
        <v>1669</v>
      </c>
      <c r="I35" s="1066"/>
      <c r="J35" s="73">
        <v>120253</v>
      </c>
      <c r="K35" s="71">
        <v>165286015.00000003</v>
      </c>
      <c r="L35" s="71">
        <v>12967</v>
      </c>
      <c r="M35" s="71">
        <v>17648712</v>
      </c>
      <c r="N35" s="71">
        <v>0</v>
      </c>
      <c r="O35" s="71">
        <v>0</v>
      </c>
      <c r="P35" s="71">
        <v>0</v>
      </c>
      <c r="Q35" s="71">
        <v>0</v>
      </c>
      <c r="R35" s="71">
        <v>0</v>
      </c>
      <c r="S35" s="71">
        <v>0</v>
      </c>
      <c r="T35" s="71">
        <v>0</v>
      </c>
      <c r="U35" s="71">
        <v>0</v>
      </c>
      <c r="V35" s="71">
        <v>14</v>
      </c>
      <c r="W35" s="71">
        <v>0</v>
      </c>
      <c r="X35" s="71">
        <v>0</v>
      </c>
      <c r="Y35" s="71">
        <v>83150</v>
      </c>
      <c r="Z35" s="71">
        <v>183017877</v>
      </c>
      <c r="AA35" s="71">
        <v>300523276</v>
      </c>
      <c r="AB35" s="71">
        <v>1767306006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2461</v>
      </c>
      <c r="B36" s="70">
        <v>28</v>
      </c>
      <c r="C36" s="70">
        <v>18</v>
      </c>
      <c r="D36" s="70">
        <v>28</v>
      </c>
      <c r="E36" s="70">
        <v>2024</v>
      </c>
      <c r="F36" s="70" t="s">
        <v>1554</v>
      </c>
      <c r="G36" s="1073" t="s">
        <v>2458</v>
      </c>
      <c r="H36" s="70" t="s">
        <v>2459</v>
      </c>
      <c r="I36" s="1066"/>
      <c r="J36" s="73">
        <v>153447</v>
      </c>
      <c r="K36" s="71">
        <v>214057213</v>
      </c>
      <c r="L36" s="71">
        <v>45584</v>
      </c>
      <c r="M36" s="71">
        <v>62955839.999999993</v>
      </c>
      <c r="N36" s="71">
        <v>0</v>
      </c>
      <c r="O36" s="71">
        <v>0</v>
      </c>
      <c r="P36" s="71">
        <v>0</v>
      </c>
      <c r="Q36" s="71">
        <v>0</v>
      </c>
      <c r="R36" s="71">
        <v>0</v>
      </c>
      <c r="S36" s="71">
        <v>0</v>
      </c>
      <c r="T36" s="71">
        <v>0</v>
      </c>
      <c r="U36" s="71">
        <v>0</v>
      </c>
      <c r="V36" s="71">
        <v>78</v>
      </c>
      <c r="W36" s="71">
        <v>0</v>
      </c>
      <c r="X36" s="71">
        <v>0</v>
      </c>
      <c r="Y36" s="71">
        <v>477315</v>
      </c>
      <c r="Z36" s="71">
        <v>277490368</v>
      </c>
      <c r="AA36" s="71">
        <v>360817979</v>
      </c>
      <c r="AB36" s="71">
        <v>1984381390</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1770</v>
      </c>
      <c r="B37" s="70">
        <v>29</v>
      </c>
      <c r="C37" s="70">
        <v>18</v>
      </c>
      <c r="D37" s="70">
        <v>29</v>
      </c>
      <c r="E37" s="70">
        <v>2024</v>
      </c>
      <c r="F37" s="70" t="s">
        <v>1554</v>
      </c>
      <c r="G37" s="1073" t="s">
        <v>1767</v>
      </c>
      <c r="H37" s="70" t="s">
        <v>1768</v>
      </c>
      <c r="I37" s="1066"/>
      <c r="J37" s="73">
        <v>160848</v>
      </c>
      <c r="K37" s="71">
        <v>224512190</v>
      </c>
      <c r="L37" s="71">
        <v>31251</v>
      </c>
      <c r="M37" s="71">
        <v>43223116.999999993</v>
      </c>
      <c r="N37" s="71">
        <v>0</v>
      </c>
      <c r="O37" s="71">
        <v>0</v>
      </c>
      <c r="P37" s="71">
        <v>0</v>
      </c>
      <c r="Q37" s="71">
        <v>0</v>
      </c>
      <c r="R37" s="71">
        <v>0</v>
      </c>
      <c r="S37" s="71">
        <v>0</v>
      </c>
      <c r="T37" s="71">
        <v>0</v>
      </c>
      <c r="U37" s="71">
        <v>0</v>
      </c>
      <c r="V37" s="71">
        <v>0</v>
      </c>
      <c r="W37" s="71">
        <v>0</v>
      </c>
      <c r="X37" s="71">
        <v>0</v>
      </c>
      <c r="Y37" s="71">
        <v>2943</v>
      </c>
      <c r="Z37" s="71">
        <v>267738250</v>
      </c>
      <c r="AA37" s="71">
        <v>382105081</v>
      </c>
      <c r="AB37" s="71">
        <v>2295483830</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1639</v>
      </c>
      <c r="B38" s="70">
        <v>30</v>
      </c>
      <c r="C38" s="70">
        <v>18</v>
      </c>
      <c r="D38" s="70">
        <v>30</v>
      </c>
      <c r="E38" s="70">
        <v>2024</v>
      </c>
      <c r="F38" s="70" t="s">
        <v>1554</v>
      </c>
      <c r="G38" s="1073" t="s">
        <v>1636</v>
      </c>
      <c r="H38" s="70" t="s">
        <v>1637</v>
      </c>
      <c r="I38" s="1066"/>
      <c r="J38" s="73">
        <v>472855</v>
      </c>
      <c r="K38" s="71">
        <v>634286438</v>
      </c>
      <c r="L38" s="71">
        <v>4867</v>
      </c>
      <c r="M38" s="71">
        <v>6467040</v>
      </c>
      <c r="N38" s="71">
        <v>0</v>
      </c>
      <c r="O38" s="71">
        <v>0</v>
      </c>
      <c r="P38" s="71">
        <v>0</v>
      </c>
      <c r="Q38" s="71">
        <v>0</v>
      </c>
      <c r="R38" s="71">
        <v>0</v>
      </c>
      <c r="S38" s="71">
        <v>0</v>
      </c>
      <c r="T38" s="71">
        <v>0</v>
      </c>
      <c r="U38" s="71">
        <v>0</v>
      </c>
      <c r="V38" s="71">
        <v>1</v>
      </c>
      <c r="W38" s="71">
        <v>0</v>
      </c>
      <c r="X38" s="71">
        <v>0</v>
      </c>
      <c r="Y38" s="71">
        <v>7113</v>
      </c>
      <c r="Z38" s="71">
        <v>640760591</v>
      </c>
      <c r="AA38" s="71">
        <v>1244727016</v>
      </c>
      <c r="AB38" s="71">
        <v>7837618406.999999</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2469</v>
      </c>
      <c r="B39" s="70">
        <v>31</v>
      </c>
      <c r="C39" s="70">
        <v>18</v>
      </c>
      <c r="D39" s="70">
        <v>31</v>
      </c>
      <c r="E39" s="70">
        <v>2024</v>
      </c>
      <c r="F39" s="70" t="s">
        <v>1554</v>
      </c>
      <c r="G39" s="1073" t="s">
        <v>2466</v>
      </c>
      <c r="H39" s="70" t="s">
        <v>2467</v>
      </c>
      <c r="I39" s="1066"/>
      <c r="J39" s="73">
        <v>343532</v>
      </c>
      <c r="K39" s="71">
        <v>471430001</v>
      </c>
      <c r="L39" s="71">
        <v>177169</v>
      </c>
      <c r="M39" s="71">
        <v>241368625</v>
      </c>
      <c r="N39" s="71">
        <v>3600</v>
      </c>
      <c r="O39" s="71">
        <v>6104224</v>
      </c>
      <c r="P39" s="71">
        <v>6619</v>
      </c>
      <c r="Q39" s="71">
        <v>35601567</v>
      </c>
      <c r="R39" s="71">
        <v>0</v>
      </c>
      <c r="S39" s="71">
        <v>0</v>
      </c>
      <c r="T39" s="71">
        <v>0</v>
      </c>
      <c r="U39" s="71">
        <v>0</v>
      </c>
      <c r="V39" s="71">
        <v>0</v>
      </c>
      <c r="W39" s="71">
        <v>0</v>
      </c>
      <c r="X39" s="71">
        <v>0</v>
      </c>
      <c r="Y39" s="71">
        <v>0</v>
      </c>
      <c r="Z39" s="71">
        <v>754504417.00000012</v>
      </c>
      <c r="AA39" s="71">
        <v>866948459</v>
      </c>
      <c r="AB39" s="71">
        <v>3431436770</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1762</v>
      </c>
      <c r="B40" s="70">
        <v>32</v>
      </c>
      <c r="C40" s="70">
        <v>18</v>
      </c>
      <c r="D40" s="70">
        <v>32</v>
      </c>
      <c r="E40" s="70">
        <v>2024</v>
      </c>
      <c r="F40" s="70" t="s">
        <v>1554</v>
      </c>
      <c r="G40" s="1073" t="s">
        <v>1759</v>
      </c>
      <c r="H40" s="70" t="s">
        <v>1760</v>
      </c>
      <c r="I40" s="1066"/>
      <c r="J40" s="73">
        <v>163950</v>
      </c>
      <c r="K40" s="71">
        <v>223838776.00000003</v>
      </c>
      <c r="L40" s="71">
        <v>76574</v>
      </c>
      <c r="M40" s="71">
        <v>103506969</v>
      </c>
      <c r="N40" s="71">
        <v>0</v>
      </c>
      <c r="O40" s="71">
        <v>0</v>
      </c>
      <c r="P40" s="71">
        <v>0</v>
      </c>
      <c r="Q40" s="71">
        <v>0</v>
      </c>
      <c r="R40" s="71">
        <v>0</v>
      </c>
      <c r="S40" s="71">
        <v>0</v>
      </c>
      <c r="T40" s="71">
        <v>0</v>
      </c>
      <c r="U40" s="71">
        <v>0</v>
      </c>
      <c r="V40" s="71">
        <v>0</v>
      </c>
      <c r="W40" s="71">
        <v>0</v>
      </c>
      <c r="X40" s="71">
        <v>0</v>
      </c>
      <c r="Y40" s="71">
        <v>0</v>
      </c>
      <c r="Z40" s="71">
        <v>327345745</v>
      </c>
      <c r="AA40" s="71">
        <v>433913570</v>
      </c>
      <c r="AB40" s="71">
        <v>2774793324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1789</v>
      </c>
      <c r="B41" s="70">
        <v>33</v>
      </c>
      <c r="C41" s="70">
        <v>18</v>
      </c>
      <c r="D41" s="70">
        <v>33</v>
      </c>
      <c r="E41" s="70">
        <v>2024</v>
      </c>
      <c r="F41" s="70" t="s">
        <v>1554</v>
      </c>
      <c r="G41" s="1073" t="s">
        <v>1786</v>
      </c>
      <c r="H41" s="70" t="s">
        <v>1787</v>
      </c>
      <c r="I41" s="1066"/>
      <c r="J41" s="73">
        <v>77161</v>
      </c>
      <c r="K41" s="71">
        <v>107441301.00000001</v>
      </c>
      <c r="L41" s="71">
        <v>42915</v>
      </c>
      <c r="M41" s="71">
        <v>59329379</v>
      </c>
      <c r="N41" s="71">
        <v>11600</v>
      </c>
      <c r="O41" s="71">
        <v>20409865</v>
      </c>
      <c r="P41" s="71">
        <v>358</v>
      </c>
      <c r="Q41" s="71">
        <v>1988989.0000000002</v>
      </c>
      <c r="R41" s="71">
        <v>0</v>
      </c>
      <c r="S41" s="71">
        <v>0</v>
      </c>
      <c r="T41" s="71">
        <v>0</v>
      </c>
      <c r="U41" s="71">
        <v>0</v>
      </c>
      <c r="V41" s="71">
        <v>0</v>
      </c>
      <c r="W41" s="71">
        <v>0</v>
      </c>
      <c r="X41" s="71">
        <v>0</v>
      </c>
      <c r="Y41" s="71">
        <v>0</v>
      </c>
      <c r="Z41" s="71">
        <v>189169534</v>
      </c>
      <c r="AA41" s="71">
        <v>209737297.99999997</v>
      </c>
      <c r="AB41" s="71">
        <v>911847464</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1655</v>
      </c>
      <c r="B42" s="70">
        <v>34</v>
      </c>
      <c r="C42" s="70">
        <v>18</v>
      </c>
      <c r="D42" s="70">
        <v>34</v>
      </c>
      <c r="E42" s="70">
        <v>2024</v>
      </c>
      <c r="F42" s="70" t="s">
        <v>1554</v>
      </c>
      <c r="G42" s="1073" t="s">
        <v>1652</v>
      </c>
      <c r="H42" s="70" t="s">
        <v>1653</v>
      </c>
      <c r="I42" s="1066"/>
      <c r="J42" s="73">
        <v>728094</v>
      </c>
      <c r="K42" s="71">
        <v>991115399</v>
      </c>
      <c r="L42" s="71">
        <v>302250</v>
      </c>
      <c r="M42" s="71">
        <v>407478208</v>
      </c>
      <c r="N42" s="71">
        <v>0</v>
      </c>
      <c r="O42" s="71">
        <v>0</v>
      </c>
      <c r="P42" s="71">
        <v>0</v>
      </c>
      <c r="Q42" s="71">
        <v>0</v>
      </c>
      <c r="R42" s="71">
        <v>0</v>
      </c>
      <c r="S42" s="71">
        <v>0</v>
      </c>
      <c r="T42" s="71">
        <v>0</v>
      </c>
      <c r="U42" s="71">
        <v>0</v>
      </c>
      <c r="V42" s="71">
        <v>2</v>
      </c>
      <c r="W42" s="71">
        <v>0</v>
      </c>
      <c r="X42" s="71">
        <v>0</v>
      </c>
      <c r="Y42" s="71">
        <v>10792</v>
      </c>
      <c r="Z42" s="71">
        <v>1398604399</v>
      </c>
      <c r="AA42" s="71">
        <v>1827660692</v>
      </c>
      <c r="AB42" s="71">
        <v>7918751455</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2533</v>
      </c>
      <c r="B43" s="70">
        <v>35</v>
      </c>
      <c r="C43" s="70">
        <v>18</v>
      </c>
      <c r="D43" s="70">
        <v>35</v>
      </c>
      <c r="E43" s="70">
        <v>2024</v>
      </c>
      <c r="F43" s="70" t="s">
        <v>1554</v>
      </c>
      <c r="G43" s="1073" t="s">
        <v>2530</v>
      </c>
      <c r="H43" s="70" t="s">
        <v>2531</v>
      </c>
      <c r="I43" s="1066"/>
      <c r="J43" s="73">
        <v>244886</v>
      </c>
      <c r="K43" s="71">
        <v>326334912.00000006</v>
      </c>
      <c r="L43" s="71">
        <v>66</v>
      </c>
      <c r="M43" s="71">
        <v>86961</v>
      </c>
      <c r="N43" s="71">
        <v>0</v>
      </c>
      <c r="O43" s="71">
        <v>0</v>
      </c>
      <c r="P43" s="71">
        <v>0</v>
      </c>
      <c r="Q43" s="71">
        <v>0</v>
      </c>
      <c r="R43" s="71">
        <v>0</v>
      </c>
      <c r="S43" s="71">
        <v>0</v>
      </c>
      <c r="T43" s="71">
        <v>0</v>
      </c>
      <c r="U43" s="71">
        <v>0</v>
      </c>
      <c r="V43" s="71">
        <v>0</v>
      </c>
      <c r="W43" s="71">
        <v>0</v>
      </c>
      <c r="X43" s="71">
        <v>0</v>
      </c>
      <c r="Y43" s="71">
        <v>0</v>
      </c>
      <c r="Z43" s="71">
        <v>326421873</v>
      </c>
      <c r="AA43" s="71">
        <v>776120360</v>
      </c>
      <c r="AB43" s="71">
        <v>3754202546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1704</v>
      </c>
      <c r="B44" s="70">
        <v>36</v>
      </c>
      <c r="C44" s="70">
        <v>18</v>
      </c>
      <c r="D44" s="70">
        <v>36</v>
      </c>
      <c r="E44" s="70">
        <v>2024</v>
      </c>
      <c r="F44" s="70" t="s">
        <v>1554</v>
      </c>
      <c r="G44" s="1073" t="s">
        <v>1701</v>
      </c>
      <c r="H44" s="70" t="s">
        <v>1702</v>
      </c>
      <c r="I44" s="1066"/>
      <c r="J44" s="73">
        <v>47396</v>
      </c>
      <c r="K44" s="71">
        <v>66486134.000000007</v>
      </c>
      <c r="L44" s="71">
        <v>26483</v>
      </c>
      <c r="M44" s="71">
        <v>36890218</v>
      </c>
      <c r="N44" s="71">
        <v>1100</v>
      </c>
      <c r="O44" s="71">
        <v>1865567</v>
      </c>
      <c r="P44" s="71">
        <v>0</v>
      </c>
      <c r="Q44" s="71">
        <v>0</v>
      </c>
      <c r="R44" s="71">
        <v>0</v>
      </c>
      <c r="S44" s="71">
        <v>0</v>
      </c>
      <c r="T44" s="71">
        <v>0</v>
      </c>
      <c r="U44" s="71">
        <v>0</v>
      </c>
      <c r="V44" s="71">
        <v>0</v>
      </c>
      <c r="W44" s="71">
        <v>0</v>
      </c>
      <c r="X44" s="71">
        <v>0</v>
      </c>
      <c r="Y44" s="71">
        <v>0</v>
      </c>
      <c r="Z44" s="71">
        <v>105241919</v>
      </c>
      <c r="AA44" s="71">
        <v>120319311.99999999</v>
      </c>
      <c r="AB44" s="71">
        <v>531281035.99999994</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1729</v>
      </c>
      <c r="B45" s="70">
        <v>37</v>
      </c>
      <c r="C45" s="70">
        <v>18</v>
      </c>
      <c r="D45" s="70">
        <v>37</v>
      </c>
      <c r="E45" s="70">
        <v>2024</v>
      </c>
      <c r="F45" s="70" t="s">
        <v>1554</v>
      </c>
      <c r="G45" s="1073" t="s">
        <v>1726</v>
      </c>
      <c r="H45" s="70" t="s">
        <v>1727</v>
      </c>
      <c r="I45" s="1066"/>
      <c r="J45" s="73">
        <v>85746</v>
      </c>
      <c r="K45" s="71">
        <v>121109533</v>
      </c>
      <c r="L45" s="71">
        <v>138073</v>
      </c>
      <c r="M45" s="71">
        <v>193455475</v>
      </c>
      <c r="N45" s="71">
        <v>0</v>
      </c>
      <c r="O45" s="71">
        <v>0</v>
      </c>
      <c r="P45" s="71">
        <v>0</v>
      </c>
      <c r="Q45" s="71">
        <v>0</v>
      </c>
      <c r="R45" s="71">
        <v>0</v>
      </c>
      <c r="S45" s="71">
        <v>0</v>
      </c>
      <c r="T45" s="71">
        <v>0</v>
      </c>
      <c r="U45" s="71">
        <v>0</v>
      </c>
      <c r="V45" s="71">
        <v>0</v>
      </c>
      <c r="W45" s="71">
        <v>0</v>
      </c>
      <c r="X45" s="71">
        <v>0</v>
      </c>
      <c r="Y45" s="71">
        <v>0</v>
      </c>
      <c r="Z45" s="71">
        <v>314565008.00000006</v>
      </c>
      <c r="AA45" s="71">
        <v>232329296</v>
      </c>
      <c r="AB45" s="71">
        <v>1348897818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1683</v>
      </c>
      <c r="B46" s="70">
        <v>38</v>
      </c>
      <c r="C46" s="70">
        <v>18</v>
      </c>
      <c r="D46" s="70">
        <v>38</v>
      </c>
      <c r="E46" s="70">
        <v>2024</v>
      </c>
      <c r="F46" s="70" t="s">
        <v>1554</v>
      </c>
      <c r="G46" s="1073" t="s">
        <v>1680</v>
      </c>
      <c r="H46" s="70" t="s">
        <v>1681</v>
      </c>
      <c r="I46" s="1066"/>
      <c r="J46" s="73">
        <v>327981</v>
      </c>
      <c r="K46" s="71">
        <v>445686346</v>
      </c>
      <c r="L46" s="71">
        <v>61825</v>
      </c>
      <c r="M46" s="71">
        <v>83138221</v>
      </c>
      <c r="N46" s="71">
        <v>0</v>
      </c>
      <c r="O46" s="71">
        <v>0</v>
      </c>
      <c r="P46" s="71">
        <v>0</v>
      </c>
      <c r="Q46" s="71">
        <v>0</v>
      </c>
      <c r="R46" s="71">
        <v>0</v>
      </c>
      <c r="S46" s="71">
        <v>0</v>
      </c>
      <c r="T46" s="71">
        <v>0</v>
      </c>
      <c r="U46" s="71">
        <v>0</v>
      </c>
      <c r="V46" s="71">
        <v>0</v>
      </c>
      <c r="W46" s="71">
        <v>0</v>
      </c>
      <c r="X46" s="71">
        <v>0</v>
      </c>
      <c r="Y46" s="71">
        <v>0</v>
      </c>
      <c r="Z46" s="71">
        <v>528824567.00000006</v>
      </c>
      <c r="AA46" s="71">
        <v>787624261</v>
      </c>
      <c r="AB46" s="71">
        <v>6825501070</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2465</v>
      </c>
      <c r="B47" s="70">
        <v>39</v>
      </c>
      <c r="C47" s="70">
        <v>18</v>
      </c>
      <c r="D47" s="70">
        <v>39</v>
      </c>
      <c r="E47" s="70">
        <v>2024</v>
      </c>
      <c r="F47" s="70" t="s">
        <v>1554</v>
      </c>
      <c r="G47" s="1073" t="s">
        <v>2462</v>
      </c>
      <c r="H47" s="70" t="s">
        <v>2463</v>
      </c>
      <c r="I47" s="1066"/>
      <c r="J47" s="73">
        <v>198676</v>
      </c>
      <c r="K47" s="71">
        <v>275183771.00000006</v>
      </c>
      <c r="L47" s="71">
        <v>64626.999999999993</v>
      </c>
      <c r="M47" s="71">
        <v>88582814</v>
      </c>
      <c r="N47" s="71">
        <v>0</v>
      </c>
      <c r="O47" s="71">
        <v>0</v>
      </c>
      <c r="P47" s="71">
        <v>0</v>
      </c>
      <c r="Q47" s="71">
        <v>0</v>
      </c>
      <c r="R47" s="71">
        <v>0</v>
      </c>
      <c r="S47" s="71">
        <v>0</v>
      </c>
      <c r="T47" s="71">
        <v>0</v>
      </c>
      <c r="U47" s="71">
        <v>0</v>
      </c>
      <c r="V47" s="71">
        <v>118</v>
      </c>
      <c r="W47" s="71">
        <v>0</v>
      </c>
      <c r="X47" s="71">
        <v>0</v>
      </c>
      <c r="Y47" s="71">
        <v>726274</v>
      </c>
      <c r="Z47" s="71">
        <v>364492859</v>
      </c>
      <c r="AA47" s="71">
        <v>462733737</v>
      </c>
      <c r="AB47" s="71">
        <v>2417086537</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2477</v>
      </c>
      <c r="B48" s="70">
        <v>40</v>
      </c>
      <c r="C48" s="70">
        <v>18</v>
      </c>
      <c r="D48" s="70">
        <v>40</v>
      </c>
      <c r="E48" s="70">
        <v>2024</v>
      </c>
      <c r="F48" s="70" t="s">
        <v>1554</v>
      </c>
      <c r="G48" s="1073" t="s">
        <v>2474</v>
      </c>
      <c r="H48" s="70" t="s">
        <v>2475</v>
      </c>
      <c r="I48" s="1066"/>
      <c r="J48" s="73">
        <v>63935</v>
      </c>
      <c r="K48" s="71">
        <v>88362683.999999985</v>
      </c>
      <c r="L48" s="71">
        <v>78897</v>
      </c>
      <c r="M48" s="71">
        <v>107980482.99999999</v>
      </c>
      <c r="N48" s="71">
        <v>0</v>
      </c>
      <c r="O48" s="71">
        <v>0</v>
      </c>
      <c r="P48" s="71">
        <v>0</v>
      </c>
      <c r="Q48" s="71">
        <v>0</v>
      </c>
      <c r="R48" s="71">
        <v>0</v>
      </c>
      <c r="S48" s="71">
        <v>0</v>
      </c>
      <c r="T48" s="71">
        <v>0</v>
      </c>
      <c r="U48" s="71">
        <v>0</v>
      </c>
      <c r="V48" s="71">
        <v>0</v>
      </c>
      <c r="W48" s="71">
        <v>0</v>
      </c>
      <c r="X48" s="71">
        <v>0</v>
      </c>
      <c r="Y48" s="71">
        <v>0</v>
      </c>
      <c r="Z48" s="71">
        <v>196343167</v>
      </c>
      <c r="AA48" s="71">
        <v>138038549</v>
      </c>
      <c r="AB48" s="71">
        <v>626731405</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2457</v>
      </c>
      <c r="B49" s="70">
        <v>41</v>
      </c>
      <c r="C49" s="70">
        <v>18</v>
      </c>
      <c r="D49" s="70">
        <v>41</v>
      </c>
      <c r="E49" s="70">
        <v>2024</v>
      </c>
      <c r="F49" s="70" t="s">
        <v>1554</v>
      </c>
      <c r="G49" s="1073" t="s">
        <v>2454</v>
      </c>
      <c r="H49" s="70" t="s">
        <v>2455</v>
      </c>
      <c r="I49" s="1066"/>
      <c r="J49" s="73">
        <v>272304</v>
      </c>
      <c r="K49" s="71">
        <v>386520248.00000006</v>
      </c>
      <c r="L49" s="71">
        <v>68885</v>
      </c>
      <c r="M49" s="71">
        <v>97025084</v>
      </c>
      <c r="N49" s="71">
        <v>0</v>
      </c>
      <c r="O49" s="71">
        <v>0</v>
      </c>
      <c r="P49" s="71">
        <v>0</v>
      </c>
      <c r="Q49" s="71">
        <v>0</v>
      </c>
      <c r="R49" s="71">
        <v>0</v>
      </c>
      <c r="S49" s="71">
        <v>0</v>
      </c>
      <c r="T49" s="71">
        <v>0</v>
      </c>
      <c r="U49" s="71">
        <v>0</v>
      </c>
      <c r="V49" s="71">
        <v>0</v>
      </c>
      <c r="W49" s="71">
        <v>0</v>
      </c>
      <c r="X49" s="71">
        <v>0</v>
      </c>
      <c r="Y49" s="71">
        <v>0</v>
      </c>
      <c r="Z49" s="71">
        <v>483545332.00000006</v>
      </c>
      <c r="AA49" s="71">
        <v>635779193</v>
      </c>
      <c r="AB49" s="71">
        <v>2804170220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2497</v>
      </c>
      <c r="B50" s="70">
        <v>42</v>
      </c>
      <c r="C50" s="70">
        <v>18</v>
      </c>
      <c r="D50" s="70">
        <v>42</v>
      </c>
      <c r="E50" s="70">
        <v>2024</v>
      </c>
      <c r="F50" s="70" t="s">
        <v>1554</v>
      </c>
      <c r="G50" s="1073" t="s">
        <v>2494</v>
      </c>
      <c r="H50" s="70" t="s">
        <v>2495</v>
      </c>
      <c r="I50" s="1066"/>
      <c r="J50" s="73">
        <v>276689</v>
      </c>
      <c r="K50" s="71">
        <v>377007347</v>
      </c>
      <c r="L50" s="71">
        <v>96731</v>
      </c>
      <c r="M50" s="71">
        <v>130612466.00000001</v>
      </c>
      <c r="N50" s="71">
        <v>22600</v>
      </c>
      <c r="O50" s="71">
        <v>38414112</v>
      </c>
      <c r="P50" s="71">
        <v>1126</v>
      </c>
      <c r="Q50" s="71">
        <v>6261654.9999999991</v>
      </c>
      <c r="R50" s="71">
        <v>0</v>
      </c>
      <c r="S50" s="71">
        <v>0</v>
      </c>
      <c r="T50" s="71">
        <v>0</v>
      </c>
      <c r="U50" s="71">
        <v>0</v>
      </c>
      <c r="V50" s="71">
        <v>0</v>
      </c>
      <c r="W50" s="71">
        <v>0</v>
      </c>
      <c r="X50" s="71">
        <v>0</v>
      </c>
      <c r="Y50" s="71">
        <v>0</v>
      </c>
      <c r="Z50" s="71">
        <v>552295580.00000012</v>
      </c>
      <c r="AA50" s="71">
        <v>671535112</v>
      </c>
      <c r="AB50" s="71">
        <v>3262255950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1750</v>
      </c>
      <c r="B51" s="70">
        <v>43</v>
      </c>
      <c r="C51" s="70">
        <v>18</v>
      </c>
      <c r="D51" s="70">
        <v>43</v>
      </c>
      <c r="E51" s="70">
        <v>2024</v>
      </c>
      <c r="F51" s="70" t="s">
        <v>1554</v>
      </c>
      <c r="G51" s="1073" t="s">
        <v>1747</v>
      </c>
      <c r="H51" s="70" t="s">
        <v>1748</v>
      </c>
      <c r="I51" s="1066"/>
      <c r="J51" s="73">
        <v>23518</v>
      </c>
      <c r="K51" s="71">
        <v>32785730</v>
      </c>
      <c r="L51" s="71">
        <v>20825</v>
      </c>
      <c r="M51" s="71">
        <v>28817228</v>
      </c>
      <c r="N51" s="71">
        <v>6400</v>
      </c>
      <c r="O51" s="71">
        <v>10784528</v>
      </c>
      <c r="P51" s="71">
        <v>16</v>
      </c>
      <c r="Q51" s="71">
        <v>89099</v>
      </c>
      <c r="R51" s="71">
        <v>0</v>
      </c>
      <c r="S51" s="71">
        <v>0</v>
      </c>
      <c r="T51" s="71">
        <v>0</v>
      </c>
      <c r="U51" s="71">
        <v>0</v>
      </c>
      <c r="V51" s="71">
        <v>0</v>
      </c>
      <c r="W51" s="71">
        <v>0</v>
      </c>
      <c r="X51" s="71">
        <v>0</v>
      </c>
      <c r="Y51" s="71">
        <v>0</v>
      </c>
      <c r="Z51" s="71">
        <v>72476585</v>
      </c>
      <c r="AA51" s="71">
        <v>53274055</v>
      </c>
      <c r="AB51" s="71">
        <v>203153368.99999997</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2489</v>
      </c>
      <c r="B52" s="70">
        <v>44</v>
      </c>
      <c r="C52" s="70">
        <v>18</v>
      </c>
      <c r="D52" s="70">
        <v>44</v>
      </c>
      <c r="E52" s="70">
        <v>2024</v>
      </c>
      <c r="F52" s="70" t="s">
        <v>1554</v>
      </c>
      <c r="G52" s="1073" t="s">
        <v>2486</v>
      </c>
      <c r="H52" s="70" t="s">
        <v>2487</v>
      </c>
      <c r="I52" s="1066"/>
      <c r="J52" s="73">
        <v>338780</v>
      </c>
      <c r="K52" s="71">
        <v>474323397</v>
      </c>
      <c r="L52" s="71">
        <v>180672</v>
      </c>
      <c r="M52" s="71">
        <v>250795028</v>
      </c>
      <c r="N52" s="71">
        <v>0</v>
      </c>
      <c r="O52" s="71">
        <v>0</v>
      </c>
      <c r="P52" s="71">
        <v>0</v>
      </c>
      <c r="Q52" s="71">
        <v>0</v>
      </c>
      <c r="R52" s="71">
        <v>0</v>
      </c>
      <c r="S52" s="71">
        <v>0</v>
      </c>
      <c r="T52" s="71">
        <v>0</v>
      </c>
      <c r="U52" s="71">
        <v>0</v>
      </c>
      <c r="V52" s="71">
        <v>0</v>
      </c>
      <c r="W52" s="71">
        <v>0</v>
      </c>
      <c r="X52" s="71">
        <v>0</v>
      </c>
      <c r="Y52" s="71">
        <v>0</v>
      </c>
      <c r="Z52" s="71">
        <v>725118425</v>
      </c>
      <c r="AA52" s="71">
        <v>815937880.00000012</v>
      </c>
      <c r="AB52" s="71">
        <v>3803911077</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1766</v>
      </c>
      <c r="B53" s="70">
        <v>45</v>
      </c>
      <c r="C53" s="70">
        <v>18</v>
      </c>
      <c r="D53" s="70">
        <v>45</v>
      </c>
      <c r="E53" s="70">
        <v>2024</v>
      </c>
      <c r="F53" s="70" t="s">
        <v>1554</v>
      </c>
      <c r="G53" s="1073" t="s">
        <v>1763</v>
      </c>
      <c r="H53" s="70" t="s">
        <v>1764</v>
      </c>
      <c r="I53" s="1066"/>
      <c r="J53" s="73">
        <v>217840</v>
      </c>
      <c r="K53" s="71">
        <v>298230932</v>
      </c>
      <c r="L53" s="71">
        <v>204509</v>
      </c>
      <c r="M53" s="71">
        <v>277498151</v>
      </c>
      <c r="N53" s="71">
        <v>700</v>
      </c>
      <c r="O53" s="71">
        <v>1189769</v>
      </c>
      <c r="P53" s="71">
        <v>0</v>
      </c>
      <c r="Q53" s="71">
        <v>0</v>
      </c>
      <c r="R53" s="71">
        <v>0</v>
      </c>
      <c r="S53" s="71">
        <v>0</v>
      </c>
      <c r="T53" s="71">
        <v>0</v>
      </c>
      <c r="U53" s="71">
        <v>0</v>
      </c>
      <c r="V53" s="71">
        <v>0</v>
      </c>
      <c r="W53" s="71">
        <v>0</v>
      </c>
      <c r="X53" s="71">
        <v>0</v>
      </c>
      <c r="Y53" s="71">
        <v>0</v>
      </c>
      <c r="Z53" s="71">
        <v>576918852</v>
      </c>
      <c r="AA53" s="71">
        <v>502677092.99999994</v>
      </c>
      <c r="AB53" s="71">
        <v>2167464958</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2541</v>
      </c>
      <c r="B54" s="70">
        <v>46</v>
      </c>
      <c r="C54" s="70">
        <v>18</v>
      </c>
      <c r="D54" s="70">
        <v>46</v>
      </c>
      <c r="E54" s="70">
        <v>2024</v>
      </c>
      <c r="F54" s="70" t="s">
        <v>1554</v>
      </c>
      <c r="G54" s="1073" t="s">
        <v>2538</v>
      </c>
      <c r="H54" s="70" t="s">
        <v>2539</v>
      </c>
      <c r="I54" s="1066"/>
      <c r="J54" s="73">
        <v>681278</v>
      </c>
      <c r="K54" s="71">
        <v>963507233</v>
      </c>
      <c r="L54" s="71">
        <v>1075270</v>
      </c>
      <c r="M54" s="71">
        <v>1509849787</v>
      </c>
      <c r="N54" s="71">
        <v>0</v>
      </c>
      <c r="O54" s="71">
        <v>0</v>
      </c>
      <c r="P54" s="71">
        <v>0</v>
      </c>
      <c r="Q54" s="71">
        <v>0</v>
      </c>
      <c r="R54" s="71">
        <v>81</v>
      </c>
      <c r="S54" s="71">
        <v>479770</v>
      </c>
      <c r="T54" s="71">
        <v>0</v>
      </c>
      <c r="U54" s="71">
        <v>0</v>
      </c>
      <c r="V54" s="71">
        <v>0</v>
      </c>
      <c r="W54" s="71">
        <v>0</v>
      </c>
      <c r="X54" s="71">
        <v>0</v>
      </c>
      <c r="Y54" s="71">
        <v>0</v>
      </c>
      <c r="Z54" s="71">
        <v>2473836790.2809501</v>
      </c>
      <c r="AA54" s="71">
        <v>1756140410</v>
      </c>
      <c r="AB54" s="71">
        <v>7476528582</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1696</v>
      </c>
      <c r="B55" s="70">
        <v>47</v>
      </c>
      <c r="C55" s="70">
        <v>18</v>
      </c>
      <c r="D55" s="70">
        <v>47</v>
      </c>
      <c r="E55" s="70">
        <v>2024</v>
      </c>
      <c r="F55" s="70" t="s">
        <v>1554</v>
      </c>
      <c r="G55" s="1073" t="s">
        <v>1693</v>
      </c>
      <c r="H55" s="70" t="s">
        <v>1694</v>
      </c>
      <c r="I55" s="1066"/>
      <c r="J55" s="73">
        <v>191653</v>
      </c>
      <c r="K55" s="71">
        <v>263229184.99999997</v>
      </c>
      <c r="L55" s="71">
        <v>29788</v>
      </c>
      <c r="M55" s="71">
        <v>40469809</v>
      </c>
      <c r="N55" s="71">
        <v>0</v>
      </c>
      <c r="O55" s="71">
        <v>0</v>
      </c>
      <c r="P55" s="71">
        <v>0</v>
      </c>
      <c r="Q55" s="71">
        <v>0</v>
      </c>
      <c r="R55" s="71">
        <v>0</v>
      </c>
      <c r="S55" s="71">
        <v>0</v>
      </c>
      <c r="T55" s="71">
        <v>0</v>
      </c>
      <c r="U55" s="71">
        <v>0</v>
      </c>
      <c r="V55" s="71">
        <v>11</v>
      </c>
      <c r="W55" s="71">
        <v>0</v>
      </c>
      <c r="X55" s="71">
        <v>0</v>
      </c>
      <c r="Y55" s="71">
        <v>64509</v>
      </c>
      <c r="Z55" s="71">
        <v>303763502.99999994</v>
      </c>
      <c r="AA55" s="71">
        <v>523034705</v>
      </c>
      <c r="AB55" s="71">
        <v>2843068186</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1692</v>
      </c>
      <c r="B56" s="70">
        <v>48</v>
      </c>
      <c r="C56" s="70">
        <v>18</v>
      </c>
      <c r="D56" s="70">
        <v>48</v>
      </c>
      <c r="E56" s="70">
        <v>2024</v>
      </c>
      <c r="F56" s="70" t="s">
        <v>1554</v>
      </c>
      <c r="G56" s="1073" t="s">
        <v>1689</v>
      </c>
      <c r="H56" s="70" t="s">
        <v>1690</v>
      </c>
      <c r="I56" s="1066"/>
      <c r="J56" s="73">
        <v>213818</v>
      </c>
      <c r="K56" s="71">
        <v>293830251</v>
      </c>
      <c r="L56" s="71">
        <v>35955</v>
      </c>
      <c r="M56" s="71">
        <v>48882614.000000007</v>
      </c>
      <c r="N56" s="71">
        <v>0</v>
      </c>
      <c r="O56" s="71">
        <v>0</v>
      </c>
      <c r="P56" s="71">
        <v>0</v>
      </c>
      <c r="Q56" s="71">
        <v>0</v>
      </c>
      <c r="R56" s="71">
        <v>0</v>
      </c>
      <c r="S56" s="71">
        <v>0</v>
      </c>
      <c r="T56" s="71">
        <v>0</v>
      </c>
      <c r="U56" s="71">
        <v>0</v>
      </c>
      <c r="V56" s="71">
        <v>0</v>
      </c>
      <c r="W56" s="71">
        <v>0</v>
      </c>
      <c r="X56" s="71">
        <v>0</v>
      </c>
      <c r="Y56" s="71">
        <v>0</v>
      </c>
      <c r="Z56" s="71">
        <v>342712865</v>
      </c>
      <c r="AA56" s="71">
        <v>565014984</v>
      </c>
      <c r="AB56" s="71">
        <v>4108876427</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1667</v>
      </c>
      <c r="B57" s="70">
        <v>49</v>
      </c>
      <c r="C57" s="70">
        <v>18</v>
      </c>
      <c r="D57" s="70">
        <v>49</v>
      </c>
      <c r="E57" s="70">
        <v>2024</v>
      </c>
      <c r="F57" s="70" t="s">
        <v>1554</v>
      </c>
      <c r="G57" s="1073" t="s">
        <v>1664</v>
      </c>
      <c r="H57" s="70" t="s">
        <v>1665</v>
      </c>
      <c r="I57" s="1066"/>
      <c r="J57" s="73">
        <v>371658</v>
      </c>
      <c r="K57" s="71">
        <v>530066095</v>
      </c>
      <c r="L57" s="71">
        <v>290864</v>
      </c>
      <c r="M57" s="71">
        <v>411635997</v>
      </c>
      <c r="N57" s="71">
        <v>3900</v>
      </c>
      <c r="O57" s="71">
        <v>6481538</v>
      </c>
      <c r="P57" s="71">
        <v>0</v>
      </c>
      <c r="Q57" s="71">
        <v>0</v>
      </c>
      <c r="R57" s="71">
        <v>0</v>
      </c>
      <c r="S57" s="71">
        <v>0</v>
      </c>
      <c r="T57" s="71">
        <v>0</v>
      </c>
      <c r="U57" s="71">
        <v>0</v>
      </c>
      <c r="V57" s="71">
        <v>0</v>
      </c>
      <c r="W57" s="71">
        <v>0</v>
      </c>
      <c r="X57" s="71">
        <v>0</v>
      </c>
      <c r="Y57" s="71">
        <v>0</v>
      </c>
      <c r="Z57" s="71">
        <v>948183630</v>
      </c>
      <c r="AA57" s="71">
        <v>895520537</v>
      </c>
      <c r="AB57" s="71">
        <v>4177725203</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2473</v>
      </c>
      <c r="B58" s="70">
        <v>50</v>
      </c>
      <c r="C58" s="70">
        <v>18</v>
      </c>
      <c r="D58" s="70">
        <v>50</v>
      </c>
      <c r="E58" s="70">
        <v>2024</v>
      </c>
      <c r="F58" s="70" t="s">
        <v>1554</v>
      </c>
      <c r="G58" s="1073" t="s">
        <v>2470</v>
      </c>
      <c r="H58" s="70" t="s">
        <v>2471</v>
      </c>
      <c r="I58" s="1066"/>
      <c r="J58" s="73">
        <v>99437</v>
      </c>
      <c r="K58" s="71">
        <v>137671203.00000003</v>
      </c>
      <c r="L58" s="71">
        <v>16303.999999999998</v>
      </c>
      <c r="M58" s="71">
        <v>22355844</v>
      </c>
      <c r="N58" s="71">
        <v>0</v>
      </c>
      <c r="O58" s="71">
        <v>0</v>
      </c>
      <c r="P58" s="71">
        <v>0</v>
      </c>
      <c r="Q58" s="71">
        <v>0</v>
      </c>
      <c r="R58" s="71">
        <v>0</v>
      </c>
      <c r="S58" s="71">
        <v>0</v>
      </c>
      <c r="T58" s="71">
        <v>0</v>
      </c>
      <c r="U58" s="71">
        <v>0</v>
      </c>
      <c r="V58" s="71">
        <v>1</v>
      </c>
      <c r="W58" s="71">
        <v>0</v>
      </c>
      <c r="X58" s="71">
        <v>0</v>
      </c>
      <c r="Y58" s="71">
        <v>3923.9999999999995</v>
      </c>
      <c r="Z58" s="71">
        <v>160030971.00000003</v>
      </c>
      <c r="AA58" s="71">
        <v>254880736</v>
      </c>
      <c r="AB58" s="71">
        <v>1336634172</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2537</v>
      </c>
      <c r="B59" s="70">
        <v>51</v>
      </c>
      <c r="C59" s="70">
        <v>18</v>
      </c>
      <c r="D59" s="70">
        <v>51</v>
      </c>
      <c r="E59" s="70">
        <v>2024</v>
      </c>
      <c r="F59" s="70" t="s">
        <v>1554</v>
      </c>
      <c r="G59" s="1073" t="s">
        <v>2534</v>
      </c>
      <c r="H59" s="70" t="s">
        <v>2535</v>
      </c>
      <c r="I59" s="1066"/>
      <c r="J59" s="73">
        <v>314742</v>
      </c>
      <c r="K59" s="71">
        <v>426947634</v>
      </c>
      <c r="L59" s="71">
        <v>7542</v>
      </c>
      <c r="M59" s="71">
        <v>10151810</v>
      </c>
      <c r="N59" s="71">
        <v>0</v>
      </c>
      <c r="O59" s="71">
        <v>0</v>
      </c>
      <c r="P59" s="71">
        <v>0</v>
      </c>
      <c r="Q59" s="71">
        <v>0</v>
      </c>
      <c r="R59" s="71">
        <v>0</v>
      </c>
      <c r="S59" s="71">
        <v>0</v>
      </c>
      <c r="T59" s="71">
        <v>0</v>
      </c>
      <c r="U59" s="71">
        <v>0</v>
      </c>
      <c r="V59" s="71">
        <v>0</v>
      </c>
      <c r="W59" s="71">
        <v>0</v>
      </c>
      <c r="X59" s="71">
        <v>0</v>
      </c>
      <c r="Y59" s="71">
        <v>0</v>
      </c>
      <c r="Z59" s="71">
        <v>437099444</v>
      </c>
      <c r="AA59" s="71">
        <v>712375233</v>
      </c>
      <c r="AB59" s="71">
        <v>2695182364</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1785</v>
      </c>
      <c r="B60" s="70">
        <v>52</v>
      </c>
      <c r="C60" s="70">
        <v>18</v>
      </c>
      <c r="D60" s="70">
        <v>52</v>
      </c>
      <c r="E60" s="70">
        <v>2024</v>
      </c>
      <c r="F60" s="70" t="s">
        <v>1554</v>
      </c>
      <c r="G60" s="1073" t="s">
        <v>1783</v>
      </c>
      <c r="H60" s="70" t="s">
        <v>1742</v>
      </c>
      <c r="I60" s="1066"/>
      <c r="J60" s="73">
        <v>85298</v>
      </c>
      <c r="K60" s="71">
        <v>110773945.00000001</v>
      </c>
      <c r="L60" s="71">
        <v>271475</v>
      </c>
      <c r="M60" s="71">
        <v>351014827.99999994</v>
      </c>
      <c r="N60" s="71">
        <v>3400</v>
      </c>
      <c r="O60" s="71">
        <v>5608244</v>
      </c>
      <c r="P60" s="71">
        <v>0</v>
      </c>
      <c r="Q60" s="71">
        <v>0</v>
      </c>
      <c r="R60" s="71">
        <v>0</v>
      </c>
      <c r="S60" s="71">
        <v>0</v>
      </c>
      <c r="T60" s="71">
        <v>0</v>
      </c>
      <c r="U60" s="71">
        <v>0</v>
      </c>
      <c r="V60" s="71">
        <v>0</v>
      </c>
      <c r="W60" s="71">
        <v>0</v>
      </c>
      <c r="X60" s="71">
        <v>0</v>
      </c>
      <c r="Y60" s="71">
        <v>0</v>
      </c>
      <c r="Z60" s="71">
        <v>467397017</v>
      </c>
      <c r="AA60" s="71">
        <v>192272411</v>
      </c>
      <c r="AB60" s="71">
        <v>941174741.99999988</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2244</v>
      </c>
      <c r="B61" s="70">
        <v>53</v>
      </c>
      <c r="C61" s="70">
        <v>18</v>
      </c>
      <c r="D61" s="70">
        <v>53</v>
      </c>
      <c r="E61" s="70">
        <v>2024</v>
      </c>
      <c r="F61" s="70" t="s">
        <v>1554</v>
      </c>
      <c r="G61" s="1073" t="s">
        <v>2223</v>
      </c>
      <c r="H61" s="70" t="s">
        <v>2224</v>
      </c>
      <c r="I61" s="1066"/>
      <c r="J61" s="73">
        <v>68036</v>
      </c>
      <c r="K61" s="71">
        <v>95006891.000000015</v>
      </c>
      <c r="L61" s="71">
        <v>23775</v>
      </c>
      <c r="M61" s="71">
        <v>32937006.000000004</v>
      </c>
      <c r="N61" s="71">
        <v>6300</v>
      </c>
      <c r="O61" s="71">
        <v>10357488</v>
      </c>
      <c r="P61" s="71">
        <v>24</v>
      </c>
      <c r="Q61" s="71">
        <v>127810</v>
      </c>
      <c r="R61" s="71">
        <v>0</v>
      </c>
      <c r="S61" s="71">
        <v>0</v>
      </c>
      <c r="T61" s="71">
        <v>0</v>
      </c>
      <c r="U61" s="71">
        <v>0</v>
      </c>
      <c r="V61" s="71">
        <v>0</v>
      </c>
      <c r="W61" s="71">
        <v>0</v>
      </c>
      <c r="X61" s="71">
        <v>0</v>
      </c>
      <c r="Y61" s="71">
        <v>0</v>
      </c>
      <c r="Z61" s="71">
        <v>138429195</v>
      </c>
      <c r="AA61" s="71">
        <v>173044914</v>
      </c>
      <c r="AB61" s="71">
        <v>806171195</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2513</v>
      </c>
      <c r="B62" s="70">
        <v>54</v>
      </c>
      <c r="C62" s="70">
        <v>18</v>
      </c>
      <c r="D62" s="70">
        <v>54</v>
      </c>
      <c r="E62" s="70">
        <v>2024</v>
      </c>
      <c r="F62" s="70" t="s">
        <v>1554</v>
      </c>
      <c r="G62" s="1073" t="s">
        <v>2510</v>
      </c>
      <c r="H62" s="70" t="s">
        <v>2511</v>
      </c>
      <c r="I62" s="1066"/>
      <c r="J62" s="73">
        <v>106995</v>
      </c>
      <c r="K62" s="71">
        <v>149140659.00000003</v>
      </c>
      <c r="L62" s="71">
        <v>17691</v>
      </c>
      <c r="M62" s="71">
        <v>24400035</v>
      </c>
      <c r="N62" s="71">
        <v>0</v>
      </c>
      <c r="O62" s="71">
        <v>0</v>
      </c>
      <c r="P62" s="71">
        <v>0</v>
      </c>
      <c r="Q62" s="71">
        <v>0</v>
      </c>
      <c r="R62" s="71">
        <v>0</v>
      </c>
      <c r="S62" s="71">
        <v>0</v>
      </c>
      <c r="T62" s="71">
        <v>0</v>
      </c>
      <c r="U62" s="71">
        <v>0</v>
      </c>
      <c r="V62" s="71">
        <v>11</v>
      </c>
      <c r="W62" s="71">
        <v>0</v>
      </c>
      <c r="X62" s="71">
        <v>0</v>
      </c>
      <c r="Y62" s="71">
        <v>67206.999999999985</v>
      </c>
      <c r="Z62" s="71">
        <v>173607901</v>
      </c>
      <c r="AA62" s="71">
        <v>236848958.99999997</v>
      </c>
      <c r="AB62" s="71">
        <v>1658850543.9999998</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1746</v>
      </c>
      <c r="B63" s="70">
        <v>55</v>
      </c>
      <c r="C63" s="70">
        <v>18</v>
      </c>
      <c r="D63" s="70">
        <v>55</v>
      </c>
      <c r="E63" s="70">
        <v>2024</v>
      </c>
      <c r="F63" s="70" t="s">
        <v>1554</v>
      </c>
      <c r="G63" s="1073" t="s">
        <v>1743</v>
      </c>
      <c r="H63" s="70" t="s">
        <v>1744</v>
      </c>
      <c r="I63" s="1066"/>
      <c r="J63" s="73">
        <v>131173</v>
      </c>
      <c r="K63" s="71">
        <v>178292647</v>
      </c>
      <c r="L63" s="71">
        <v>112691</v>
      </c>
      <c r="M63" s="71">
        <v>152122775</v>
      </c>
      <c r="N63" s="71">
        <v>0</v>
      </c>
      <c r="O63" s="71">
        <v>0</v>
      </c>
      <c r="P63" s="71">
        <v>0</v>
      </c>
      <c r="Q63" s="71">
        <v>0</v>
      </c>
      <c r="R63" s="71">
        <v>0</v>
      </c>
      <c r="S63" s="71">
        <v>0</v>
      </c>
      <c r="T63" s="71">
        <v>0</v>
      </c>
      <c r="U63" s="71">
        <v>0</v>
      </c>
      <c r="V63" s="71">
        <v>0</v>
      </c>
      <c r="W63" s="71">
        <v>0</v>
      </c>
      <c r="X63" s="71">
        <v>0</v>
      </c>
      <c r="Y63" s="71">
        <v>0</v>
      </c>
      <c r="Z63" s="71">
        <v>330415421.99999994</v>
      </c>
      <c r="AA63" s="71">
        <v>364199372</v>
      </c>
      <c r="AB63" s="71">
        <v>2050103956</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1709</v>
      </c>
      <c r="B64" s="70">
        <v>56</v>
      </c>
      <c r="C64" s="70">
        <v>18</v>
      </c>
      <c r="D64" s="70">
        <v>56</v>
      </c>
      <c r="E64" s="70">
        <v>2024</v>
      </c>
      <c r="F64" s="70" t="s">
        <v>1554</v>
      </c>
      <c r="G64" s="1073" t="s">
        <v>1706</v>
      </c>
      <c r="H64" s="70" t="s">
        <v>1707</v>
      </c>
      <c r="I64" s="1066"/>
      <c r="J64" s="73">
        <v>120972</v>
      </c>
      <c r="K64" s="71">
        <v>165873030</v>
      </c>
      <c r="L64" s="71">
        <v>74321</v>
      </c>
      <c r="M64" s="71">
        <v>100806975.99999999</v>
      </c>
      <c r="N64" s="71">
        <v>1500</v>
      </c>
      <c r="O64" s="71">
        <v>2785804</v>
      </c>
      <c r="P64" s="71">
        <v>0</v>
      </c>
      <c r="Q64" s="71">
        <v>0</v>
      </c>
      <c r="R64" s="71">
        <v>0</v>
      </c>
      <c r="S64" s="71">
        <v>0</v>
      </c>
      <c r="T64" s="71">
        <v>0</v>
      </c>
      <c r="U64" s="71">
        <v>0</v>
      </c>
      <c r="V64" s="71">
        <v>0</v>
      </c>
      <c r="W64" s="71">
        <v>0</v>
      </c>
      <c r="X64" s="71">
        <v>0</v>
      </c>
      <c r="Y64" s="71">
        <v>0</v>
      </c>
      <c r="Z64" s="71">
        <v>269465810</v>
      </c>
      <c r="AA64" s="71">
        <v>291362680</v>
      </c>
      <c r="AB64" s="71">
        <v>1609206159</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2485</v>
      </c>
      <c r="B65" s="70">
        <v>57</v>
      </c>
      <c r="C65" s="70">
        <v>18</v>
      </c>
      <c r="D65" s="70">
        <v>57</v>
      </c>
      <c r="E65" s="70">
        <v>2024</v>
      </c>
      <c r="F65" s="70" t="s">
        <v>1554</v>
      </c>
      <c r="G65" s="1073" t="s">
        <v>2482</v>
      </c>
      <c r="H65" s="70" t="s">
        <v>2483</v>
      </c>
      <c r="I65" s="1066"/>
      <c r="J65" s="73">
        <v>250802</v>
      </c>
      <c r="K65" s="71">
        <v>337750579</v>
      </c>
      <c r="L65" s="71">
        <v>4599</v>
      </c>
      <c r="M65" s="71">
        <v>6148763</v>
      </c>
      <c r="N65" s="71">
        <v>0</v>
      </c>
      <c r="O65" s="71">
        <v>0</v>
      </c>
      <c r="P65" s="71">
        <v>0</v>
      </c>
      <c r="Q65" s="71">
        <v>0</v>
      </c>
      <c r="R65" s="71">
        <v>0</v>
      </c>
      <c r="S65" s="71">
        <v>0</v>
      </c>
      <c r="T65" s="71">
        <v>0</v>
      </c>
      <c r="U65" s="71">
        <v>0</v>
      </c>
      <c r="V65" s="71">
        <v>0</v>
      </c>
      <c r="W65" s="71">
        <v>0</v>
      </c>
      <c r="X65" s="71">
        <v>0</v>
      </c>
      <c r="Y65" s="71">
        <v>0</v>
      </c>
      <c r="Z65" s="71">
        <v>343899342</v>
      </c>
      <c r="AA65" s="71">
        <v>749822640</v>
      </c>
      <c r="AB65" s="71">
        <v>4250193281.9999995</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1741</v>
      </c>
      <c r="B66" s="70">
        <v>58</v>
      </c>
      <c r="C66" s="70">
        <v>18</v>
      </c>
      <c r="D66" s="70">
        <v>58</v>
      </c>
      <c r="E66" s="70">
        <v>2024</v>
      </c>
      <c r="F66" s="70" t="s">
        <v>1554</v>
      </c>
      <c r="G66" s="1073" t="s">
        <v>1738</v>
      </c>
      <c r="H66" s="70" t="s">
        <v>1739</v>
      </c>
      <c r="I66" s="1066"/>
      <c r="J66" s="73">
        <v>44430</v>
      </c>
      <c r="K66" s="71">
        <v>60635152.999999993</v>
      </c>
      <c r="L66" s="71">
        <v>17868</v>
      </c>
      <c r="M66" s="71">
        <v>24208624</v>
      </c>
      <c r="N66" s="71">
        <v>10100</v>
      </c>
      <c r="O66" s="71">
        <v>16763746.999999998</v>
      </c>
      <c r="P66" s="71">
        <v>195</v>
      </c>
      <c r="Q66" s="71">
        <v>1047845.0000000001</v>
      </c>
      <c r="R66" s="71">
        <v>0</v>
      </c>
      <c r="S66" s="71">
        <v>0</v>
      </c>
      <c r="T66" s="71">
        <v>0</v>
      </c>
      <c r="U66" s="71">
        <v>0</v>
      </c>
      <c r="V66" s="71">
        <v>0</v>
      </c>
      <c r="W66" s="71">
        <v>0</v>
      </c>
      <c r="X66" s="71">
        <v>0</v>
      </c>
      <c r="Y66" s="71">
        <v>0</v>
      </c>
      <c r="Z66" s="71">
        <v>102655368.99999997</v>
      </c>
      <c r="AA66" s="71">
        <v>111501657.00000001</v>
      </c>
      <c r="AB66" s="71">
        <v>497417929.00000006</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1758</v>
      </c>
      <c r="B67" s="70">
        <v>59</v>
      </c>
      <c r="C67" s="70">
        <v>18</v>
      </c>
      <c r="D67" s="70">
        <v>59</v>
      </c>
      <c r="E67" s="70">
        <v>2024</v>
      </c>
      <c r="F67" s="70" t="s">
        <v>1554</v>
      </c>
      <c r="G67" s="1073" t="s">
        <v>1755</v>
      </c>
      <c r="H67" s="70" t="s">
        <v>1756</v>
      </c>
      <c r="I67" s="1066"/>
      <c r="J67" s="73">
        <v>180893</v>
      </c>
      <c r="K67" s="71">
        <v>249579847</v>
      </c>
      <c r="L67" s="71">
        <v>32220</v>
      </c>
      <c r="M67" s="71">
        <v>44059800</v>
      </c>
      <c r="N67" s="71">
        <v>0</v>
      </c>
      <c r="O67" s="71">
        <v>0</v>
      </c>
      <c r="P67" s="71">
        <v>0</v>
      </c>
      <c r="Q67" s="71">
        <v>0</v>
      </c>
      <c r="R67" s="71">
        <v>0</v>
      </c>
      <c r="S67" s="71">
        <v>0</v>
      </c>
      <c r="T67" s="71">
        <v>0</v>
      </c>
      <c r="U67" s="71">
        <v>0</v>
      </c>
      <c r="V67" s="71">
        <v>0</v>
      </c>
      <c r="W67" s="71">
        <v>0</v>
      </c>
      <c r="X67" s="71">
        <v>0</v>
      </c>
      <c r="Y67" s="71">
        <v>0</v>
      </c>
      <c r="Z67" s="71">
        <v>293639647</v>
      </c>
      <c r="AA67" s="71">
        <v>448363526</v>
      </c>
      <c r="AB67" s="71">
        <v>1963263666</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1733</v>
      </c>
      <c r="B68" s="70">
        <v>60</v>
      </c>
      <c r="C68" s="70">
        <v>18</v>
      </c>
      <c r="D68" s="70">
        <v>60</v>
      </c>
      <c r="E68" s="70">
        <v>2024</v>
      </c>
      <c r="F68" s="70" t="s">
        <v>1554</v>
      </c>
      <c r="G68" s="1073" t="s">
        <v>1730</v>
      </c>
      <c r="H68" s="70" t="s">
        <v>1731</v>
      </c>
      <c r="I68" s="1066"/>
      <c r="J68" s="73">
        <v>117585</v>
      </c>
      <c r="K68" s="71">
        <v>166459678.00000003</v>
      </c>
      <c r="L68" s="71">
        <v>79146</v>
      </c>
      <c r="M68" s="71">
        <v>111221279</v>
      </c>
      <c r="N68" s="71">
        <v>0</v>
      </c>
      <c r="O68" s="71">
        <v>0</v>
      </c>
      <c r="P68" s="71">
        <v>0</v>
      </c>
      <c r="Q68" s="71">
        <v>0</v>
      </c>
      <c r="R68" s="71">
        <v>0</v>
      </c>
      <c r="S68" s="71">
        <v>0</v>
      </c>
      <c r="T68" s="71">
        <v>0</v>
      </c>
      <c r="U68" s="71">
        <v>0</v>
      </c>
      <c r="V68" s="71">
        <v>0</v>
      </c>
      <c r="W68" s="71">
        <v>0</v>
      </c>
      <c r="X68" s="71">
        <v>0</v>
      </c>
      <c r="Y68" s="71">
        <v>0</v>
      </c>
      <c r="Z68" s="71">
        <v>277680957.00000006</v>
      </c>
      <c r="AA68" s="71">
        <v>261636017</v>
      </c>
      <c r="AB68" s="71">
        <v>1048037519.9999999</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1713</v>
      </c>
      <c r="B69" s="70">
        <v>61</v>
      </c>
      <c r="C69" s="70">
        <v>18</v>
      </c>
      <c r="D69" s="70">
        <v>61</v>
      </c>
      <c r="E69" s="70">
        <v>2024</v>
      </c>
      <c r="F69" s="70" t="s">
        <v>1554</v>
      </c>
      <c r="G69" s="1073" t="s">
        <v>1710</v>
      </c>
      <c r="H69" s="70" t="s">
        <v>1711</v>
      </c>
      <c r="I69" s="1066"/>
      <c r="J69" s="73">
        <v>196540</v>
      </c>
      <c r="K69" s="71">
        <v>278125922</v>
      </c>
      <c r="L69" s="71">
        <v>258492.00000000003</v>
      </c>
      <c r="M69" s="71">
        <v>363047838</v>
      </c>
      <c r="N69" s="71">
        <v>1900</v>
      </c>
      <c r="O69" s="71">
        <v>3274487</v>
      </c>
      <c r="P69" s="71">
        <v>0</v>
      </c>
      <c r="Q69" s="71">
        <v>0</v>
      </c>
      <c r="R69" s="71">
        <v>0</v>
      </c>
      <c r="S69" s="71">
        <v>0</v>
      </c>
      <c r="T69" s="71">
        <v>0</v>
      </c>
      <c r="U69" s="71">
        <v>0</v>
      </c>
      <c r="V69" s="71">
        <v>0</v>
      </c>
      <c r="W69" s="71">
        <v>0</v>
      </c>
      <c r="X69" s="71">
        <v>0</v>
      </c>
      <c r="Y69" s="71">
        <v>0</v>
      </c>
      <c r="Z69" s="71">
        <v>644448247.00000012</v>
      </c>
      <c r="AA69" s="71">
        <v>449359241</v>
      </c>
      <c r="AB69" s="71">
        <v>2042225759</v>
      </c>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1737</v>
      </c>
      <c r="B70" s="70">
        <v>62</v>
      </c>
      <c r="C70" s="70">
        <v>18</v>
      </c>
      <c r="D70" s="70">
        <v>62</v>
      </c>
      <c r="E70" s="70">
        <v>2024</v>
      </c>
      <c r="F70" s="70" t="s">
        <v>1554</v>
      </c>
      <c r="G70" s="1073" t="s">
        <v>1734</v>
      </c>
      <c r="H70" s="70" t="s">
        <v>1735</v>
      </c>
      <c r="I70" s="1066"/>
      <c r="J70" s="73">
        <v>92225</v>
      </c>
      <c r="K70" s="71">
        <v>129585669</v>
      </c>
      <c r="L70" s="71">
        <v>132059</v>
      </c>
      <c r="M70" s="71">
        <v>184085032</v>
      </c>
      <c r="N70" s="71">
        <v>0</v>
      </c>
      <c r="O70" s="71">
        <v>0</v>
      </c>
      <c r="P70" s="71">
        <v>0</v>
      </c>
      <c r="Q70" s="71">
        <v>0</v>
      </c>
      <c r="R70" s="71">
        <v>0</v>
      </c>
      <c r="S70" s="71">
        <v>0</v>
      </c>
      <c r="T70" s="71">
        <v>0</v>
      </c>
      <c r="U70" s="71">
        <v>0</v>
      </c>
      <c r="V70" s="71">
        <v>0</v>
      </c>
      <c r="W70" s="71">
        <v>0</v>
      </c>
      <c r="X70" s="71">
        <v>0</v>
      </c>
      <c r="Y70" s="71">
        <v>0</v>
      </c>
      <c r="Z70" s="71">
        <v>313670701</v>
      </c>
      <c r="AA70" s="71">
        <v>191273024</v>
      </c>
      <c r="AB70" s="71">
        <v>1158453780</v>
      </c>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2493</v>
      </c>
      <c r="B71" s="70">
        <v>63</v>
      </c>
      <c r="C71" s="70">
        <v>18</v>
      </c>
      <c r="D71" s="70">
        <v>63</v>
      </c>
      <c r="E71" s="70">
        <v>2024</v>
      </c>
      <c r="F71" s="70" t="s">
        <v>1554</v>
      </c>
      <c r="G71" s="1073" t="s">
        <v>2490</v>
      </c>
      <c r="H71" s="70" t="s">
        <v>2491</v>
      </c>
      <c r="I71" s="1066"/>
      <c r="J71" s="73">
        <v>123927</v>
      </c>
      <c r="K71" s="71">
        <v>167339506</v>
      </c>
      <c r="L71" s="71">
        <v>7763</v>
      </c>
      <c r="M71" s="71">
        <v>10407375</v>
      </c>
      <c r="N71" s="71">
        <v>0</v>
      </c>
      <c r="O71" s="71">
        <v>0</v>
      </c>
      <c r="P71" s="71">
        <v>0</v>
      </c>
      <c r="Q71" s="71">
        <v>0</v>
      </c>
      <c r="R71" s="71">
        <v>0</v>
      </c>
      <c r="S71" s="71">
        <v>0</v>
      </c>
      <c r="T71" s="71">
        <v>0</v>
      </c>
      <c r="U71" s="71">
        <v>0</v>
      </c>
      <c r="V71" s="71">
        <v>22</v>
      </c>
      <c r="W71" s="71">
        <v>0</v>
      </c>
      <c r="X71" s="71">
        <v>0</v>
      </c>
      <c r="Y71" s="71">
        <v>134659</v>
      </c>
      <c r="Z71" s="71">
        <v>177881540</v>
      </c>
      <c r="AA71" s="71">
        <v>340666822</v>
      </c>
      <c r="AB71" s="71">
        <v>2599782381</v>
      </c>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1675</v>
      </c>
      <c r="B72" s="70">
        <v>64</v>
      </c>
      <c r="C72" s="70">
        <v>18</v>
      </c>
      <c r="D72" s="70">
        <v>64</v>
      </c>
      <c r="E72" s="70">
        <v>2024</v>
      </c>
      <c r="F72" s="70" t="s">
        <v>1554</v>
      </c>
      <c r="G72" s="1073" t="s">
        <v>1672</v>
      </c>
      <c r="H72" s="70" t="s">
        <v>1673</v>
      </c>
      <c r="I72" s="1066"/>
      <c r="J72" s="73">
        <v>112611</v>
      </c>
      <c r="K72" s="71">
        <v>150815859</v>
      </c>
      <c r="L72" s="71">
        <v>22</v>
      </c>
      <c r="M72" s="71">
        <v>29006</v>
      </c>
      <c r="N72" s="71">
        <v>0</v>
      </c>
      <c r="O72" s="71">
        <v>0</v>
      </c>
      <c r="P72" s="71">
        <v>0</v>
      </c>
      <c r="Q72" s="71">
        <v>0</v>
      </c>
      <c r="R72" s="71">
        <v>0</v>
      </c>
      <c r="S72" s="71">
        <v>0</v>
      </c>
      <c r="T72" s="71">
        <v>0</v>
      </c>
      <c r="U72" s="71">
        <v>0</v>
      </c>
      <c r="V72" s="71">
        <v>0</v>
      </c>
      <c r="W72" s="71">
        <v>0</v>
      </c>
      <c r="X72" s="71">
        <v>0</v>
      </c>
      <c r="Y72" s="71">
        <v>0</v>
      </c>
      <c r="Z72" s="71">
        <v>150844865</v>
      </c>
      <c r="AA72" s="71">
        <v>323023847</v>
      </c>
      <c r="AB72" s="71">
        <v>2793607304</v>
      </c>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2448</v>
      </c>
      <c r="B190" s="70">
        <v>182</v>
      </c>
      <c r="C190" s="70">
        <v>16</v>
      </c>
      <c r="D190" s="70">
        <v>2</v>
      </c>
      <c r="E190" s="70">
        <v>2022</v>
      </c>
      <c r="F190" s="70" t="s">
        <v>161</v>
      </c>
      <c r="G190" s="1073" t="s">
        <v>2446</v>
      </c>
      <c r="H190" s="70" t="s">
        <v>2447</v>
      </c>
      <c r="I190" s="1066"/>
      <c r="J190" s="73"/>
      <c r="K190" s="71"/>
      <c r="L190" s="71"/>
      <c r="M190" s="71"/>
      <c r="N190" s="71"/>
      <c r="O190" s="71"/>
      <c r="P190" s="71"/>
      <c r="Q190" s="71"/>
      <c r="R190" s="71"/>
      <c r="S190" s="71"/>
      <c r="T190" s="71"/>
      <c r="U190" s="71"/>
      <c r="V190" s="71"/>
      <c r="W190" s="71"/>
      <c r="X190" s="71"/>
      <c r="Y190" s="71"/>
      <c r="Z190" s="71"/>
      <c r="AA190" s="71"/>
      <c r="AB190" s="71"/>
      <c r="AC190" s="72"/>
      <c r="AD190" s="71">
        <v>272628022.21749967</v>
      </c>
      <c r="AE190" s="71">
        <v>7413689.6750318967</v>
      </c>
      <c r="AF190" s="71">
        <v>1808006.1987889267</v>
      </c>
      <c r="AG190" s="71">
        <v>354117041.36597818</v>
      </c>
      <c r="AH190" s="71">
        <v>446814907.72829807</v>
      </c>
      <c r="AI190" s="71">
        <v>0</v>
      </c>
      <c r="AJ190" s="71">
        <v>0</v>
      </c>
      <c r="AK190" s="71">
        <v>29728847.864055809</v>
      </c>
      <c r="AL190" s="71">
        <v>0</v>
      </c>
      <c r="AM190" s="71">
        <v>0</v>
      </c>
      <c r="AN190" s="71">
        <v>1112510515.0496528</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2524</v>
      </c>
      <c r="B191" s="70">
        <v>183</v>
      </c>
      <c r="C191" s="70">
        <v>16</v>
      </c>
      <c r="D191" s="70">
        <v>3</v>
      </c>
      <c r="E191" s="70">
        <v>2022</v>
      </c>
      <c r="F191" s="70" t="s">
        <v>161</v>
      </c>
      <c r="G191" s="1073" t="s">
        <v>2522</v>
      </c>
      <c r="H191" s="70" t="s">
        <v>2523</v>
      </c>
      <c r="I191" s="1066"/>
      <c r="J191" s="73"/>
      <c r="K191" s="71"/>
      <c r="L191" s="71"/>
      <c r="M191" s="71"/>
      <c r="N191" s="71"/>
      <c r="O191" s="71"/>
      <c r="P191" s="71"/>
      <c r="Q191" s="71"/>
      <c r="R191" s="71"/>
      <c r="S191" s="71"/>
      <c r="T191" s="71"/>
      <c r="U191" s="71"/>
      <c r="V191" s="71"/>
      <c r="W191" s="71"/>
      <c r="X191" s="71"/>
      <c r="Y191" s="71"/>
      <c r="Z191" s="71"/>
      <c r="AA191" s="71"/>
      <c r="AB191" s="71"/>
      <c r="AC191" s="72"/>
      <c r="AD191" s="71">
        <v>50900326.107457414</v>
      </c>
      <c r="AE191" s="71">
        <v>5129674.1690877266</v>
      </c>
      <c r="AF191" s="71">
        <v>319059.91743333999</v>
      </c>
      <c r="AG191" s="71">
        <v>222832120.21713662</v>
      </c>
      <c r="AH191" s="71">
        <v>289623932.08627611</v>
      </c>
      <c r="AI191" s="71">
        <v>0</v>
      </c>
      <c r="AJ191" s="71">
        <v>0</v>
      </c>
      <c r="AK191" s="71">
        <v>18602336.286877882</v>
      </c>
      <c r="AL191" s="71">
        <v>0</v>
      </c>
      <c r="AM191" s="71">
        <v>0</v>
      </c>
      <c r="AN191" s="71">
        <v>587407448.78426909</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1753</v>
      </c>
      <c r="B192" s="70">
        <v>184</v>
      </c>
      <c r="C192" s="70">
        <v>16</v>
      </c>
      <c r="D192" s="70">
        <v>4</v>
      </c>
      <c r="E192" s="70">
        <v>2022</v>
      </c>
      <c r="F192" s="70" t="s">
        <v>161</v>
      </c>
      <c r="G192" s="1073" t="s">
        <v>1751</v>
      </c>
      <c r="H192" s="70" t="s">
        <v>1752</v>
      </c>
      <c r="I192" s="1066"/>
      <c r="J192" s="73"/>
      <c r="K192" s="71"/>
      <c r="L192" s="71"/>
      <c r="M192" s="71"/>
      <c r="N192" s="71"/>
      <c r="O192" s="71"/>
      <c r="P192" s="71"/>
      <c r="Q192" s="71"/>
      <c r="R192" s="71"/>
      <c r="S192" s="71"/>
      <c r="T192" s="71"/>
      <c r="U192" s="71"/>
      <c r="V192" s="71"/>
      <c r="W192" s="71"/>
      <c r="X192" s="71"/>
      <c r="Y192" s="71"/>
      <c r="Z192" s="71"/>
      <c r="AA192" s="71"/>
      <c r="AB192" s="71"/>
      <c r="AC192" s="72"/>
      <c r="AD192" s="71">
        <v>56509947.639137238</v>
      </c>
      <c r="AE192" s="71">
        <v>1843615.9509338578</v>
      </c>
      <c r="AF192" s="71">
        <v>38673.929385859396</v>
      </c>
      <c r="AG192" s="71">
        <v>63410347.838286676</v>
      </c>
      <c r="AH192" s="71">
        <v>81557555.530488059</v>
      </c>
      <c r="AI192" s="71">
        <v>0</v>
      </c>
      <c r="AJ192" s="71">
        <v>0</v>
      </c>
      <c r="AK192" s="71">
        <v>5839265.3803841732</v>
      </c>
      <c r="AL192" s="71">
        <v>0</v>
      </c>
      <c r="AM192" s="71">
        <v>0</v>
      </c>
      <c r="AN192" s="71">
        <v>209199406.26861587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2528</v>
      </c>
      <c r="B193" s="70">
        <v>185</v>
      </c>
      <c r="C193" s="70">
        <v>16</v>
      </c>
      <c r="D193" s="70">
        <v>5</v>
      </c>
      <c r="E193" s="70">
        <v>2022</v>
      </c>
      <c r="F193" s="70" t="s">
        <v>161</v>
      </c>
      <c r="G193" s="1073" t="s">
        <v>2526</v>
      </c>
      <c r="H193" s="70" t="s">
        <v>2527</v>
      </c>
      <c r="I193" s="1066"/>
      <c r="J193" s="73"/>
      <c r="K193" s="71"/>
      <c r="L193" s="71"/>
      <c r="M193" s="71"/>
      <c r="N193" s="71"/>
      <c r="O193" s="71"/>
      <c r="P193" s="71"/>
      <c r="Q193" s="71"/>
      <c r="R193" s="71"/>
      <c r="S193" s="71"/>
      <c r="T193" s="71"/>
      <c r="U193" s="71"/>
      <c r="V193" s="71"/>
      <c r="W193" s="71"/>
      <c r="X193" s="71"/>
      <c r="Y193" s="71"/>
      <c r="Z193" s="71"/>
      <c r="AA193" s="71"/>
      <c r="AB193" s="71"/>
      <c r="AC193" s="72"/>
      <c r="AD193" s="71">
        <v>306598829.91310608</v>
      </c>
      <c r="AE193" s="71">
        <v>5106495.2451398158</v>
      </c>
      <c r="AF193" s="71">
        <v>628451.35252021521</v>
      </c>
      <c r="AG193" s="71">
        <v>234653144.65260854</v>
      </c>
      <c r="AH193" s="71">
        <v>283724970.04728919</v>
      </c>
      <c r="AI193" s="71">
        <v>0</v>
      </c>
      <c r="AJ193" s="71">
        <v>0</v>
      </c>
      <c r="AK193" s="71">
        <v>18816171.086416066</v>
      </c>
      <c r="AL193" s="71">
        <v>0</v>
      </c>
      <c r="AM193" s="71">
        <v>0</v>
      </c>
      <c r="AN193" s="71">
        <v>849528062.2970798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1777</v>
      </c>
      <c r="B194" s="70">
        <v>186</v>
      </c>
      <c r="C194" s="70">
        <v>16</v>
      </c>
      <c r="D194" s="70">
        <v>6</v>
      </c>
      <c r="E194" s="70">
        <v>2022</v>
      </c>
      <c r="F194" s="70" t="s">
        <v>161</v>
      </c>
      <c r="G194" s="1073" t="s">
        <v>1775</v>
      </c>
      <c r="H194" s="70" t="s">
        <v>1776</v>
      </c>
      <c r="I194" s="1066"/>
      <c r="J194" s="73"/>
      <c r="K194" s="71"/>
      <c r="L194" s="71"/>
      <c r="M194" s="71"/>
      <c r="N194" s="71"/>
      <c r="O194" s="71"/>
      <c r="P194" s="71"/>
      <c r="Q194" s="71"/>
      <c r="R194" s="71"/>
      <c r="S194" s="71"/>
      <c r="T194" s="71"/>
      <c r="U194" s="71"/>
      <c r="V194" s="71"/>
      <c r="W194" s="71"/>
      <c r="X194" s="71"/>
      <c r="Y194" s="71"/>
      <c r="Z194" s="71"/>
      <c r="AA194" s="71"/>
      <c r="AB194" s="71"/>
      <c r="AC194" s="72"/>
      <c r="AD194" s="71">
        <v>13485621.499882927</v>
      </c>
      <c r="AE194" s="71">
        <v>620481.96414408379</v>
      </c>
      <c r="AF194" s="71">
        <v>1256902.7050404304</v>
      </c>
      <c r="AG194" s="71">
        <v>17031325.945571262</v>
      </c>
      <c r="AH194" s="71">
        <v>19102399.831797525</v>
      </c>
      <c r="AI194" s="71">
        <v>0</v>
      </c>
      <c r="AJ194" s="71">
        <v>0</v>
      </c>
      <c r="AK194" s="71">
        <v>1371590.1211923815</v>
      </c>
      <c r="AL194" s="71">
        <v>0</v>
      </c>
      <c r="AM194" s="71">
        <v>0</v>
      </c>
      <c r="AN194" s="71">
        <v>52868322.067628607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1773</v>
      </c>
      <c r="B195" s="70">
        <v>187</v>
      </c>
      <c r="C195" s="70">
        <v>16</v>
      </c>
      <c r="D195" s="70">
        <v>7</v>
      </c>
      <c r="E195" s="70">
        <v>2022</v>
      </c>
      <c r="F195" s="70" t="s">
        <v>161</v>
      </c>
      <c r="G195" s="1073" t="s">
        <v>1771</v>
      </c>
      <c r="H195" s="70" t="s">
        <v>1772</v>
      </c>
      <c r="I195" s="1066"/>
      <c r="J195" s="73"/>
      <c r="K195" s="71"/>
      <c r="L195" s="71"/>
      <c r="M195" s="71"/>
      <c r="N195" s="71"/>
      <c r="O195" s="71"/>
      <c r="P195" s="71"/>
      <c r="Q195" s="71"/>
      <c r="R195" s="71"/>
      <c r="S195" s="71"/>
      <c r="T195" s="71"/>
      <c r="U195" s="71"/>
      <c r="V195" s="71"/>
      <c r="W195" s="71"/>
      <c r="X195" s="71"/>
      <c r="Y195" s="71"/>
      <c r="Z195" s="71"/>
      <c r="AA195" s="71"/>
      <c r="AB195" s="71"/>
      <c r="AC195" s="72"/>
      <c r="AD195" s="71">
        <v>64685613.385898232</v>
      </c>
      <c r="AE195" s="71">
        <v>748857.5429325148</v>
      </c>
      <c r="AF195" s="71">
        <v>570440.45844142605</v>
      </c>
      <c r="AG195" s="71">
        <v>40324798.307036579</v>
      </c>
      <c r="AH195" s="71">
        <v>54718536.922096059</v>
      </c>
      <c r="AI195" s="71">
        <v>0</v>
      </c>
      <c r="AJ195" s="71">
        <v>0</v>
      </c>
      <c r="AK195" s="71">
        <v>3647071.3032345721</v>
      </c>
      <c r="AL195" s="71">
        <v>0</v>
      </c>
      <c r="AM195" s="71">
        <v>0</v>
      </c>
      <c r="AN195" s="71">
        <v>164695317.91963941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1678</v>
      </c>
      <c r="B196" s="70">
        <v>188</v>
      </c>
      <c r="C196" s="70">
        <v>16</v>
      </c>
      <c r="D196" s="70">
        <v>8</v>
      </c>
      <c r="E196" s="70">
        <v>2022</v>
      </c>
      <c r="F196" s="70" t="s">
        <v>161</v>
      </c>
      <c r="G196" s="1073" t="s">
        <v>1676</v>
      </c>
      <c r="H196" s="70" t="s">
        <v>1677</v>
      </c>
      <c r="I196" s="1066"/>
      <c r="J196" s="73"/>
      <c r="K196" s="71"/>
      <c r="L196" s="71"/>
      <c r="M196" s="71"/>
      <c r="N196" s="71"/>
      <c r="O196" s="71"/>
      <c r="P196" s="71"/>
      <c r="Q196" s="71"/>
      <c r="R196" s="71"/>
      <c r="S196" s="71"/>
      <c r="T196" s="71"/>
      <c r="U196" s="71"/>
      <c r="V196" s="71"/>
      <c r="W196" s="71"/>
      <c r="X196" s="71"/>
      <c r="Y196" s="71"/>
      <c r="Z196" s="71"/>
      <c r="AA196" s="71"/>
      <c r="AB196" s="71"/>
      <c r="AC196" s="72"/>
      <c r="AD196" s="71">
        <v>72738374.530079171</v>
      </c>
      <c r="AE196" s="71">
        <v>2456965.9384785844</v>
      </c>
      <c r="AF196" s="71">
        <v>270717.50570101576</v>
      </c>
      <c r="AG196" s="71">
        <v>124631390.58195414</v>
      </c>
      <c r="AH196" s="71">
        <v>141512155.48576736</v>
      </c>
      <c r="AI196" s="71">
        <v>0</v>
      </c>
      <c r="AJ196" s="71">
        <v>0</v>
      </c>
      <c r="AK196" s="71">
        <v>9643226.3463233896</v>
      </c>
      <c r="AL196" s="71">
        <v>0</v>
      </c>
      <c r="AM196" s="71">
        <v>0</v>
      </c>
      <c r="AN196" s="71">
        <v>351252830.38830364</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1781</v>
      </c>
      <c r="B197" s="70">
        <v>189</v>
      </c>
      <c r="C197" s="70">
        <v>16</v>
      </c>
      <c r="D197" s="70">
        <v>9</v>
      </c>
      <c r="E197" s="70">
        <v>2022</v>
      </c>
      <c r="F197" s="70" t="s">
        <v>161</v>
      </c>
      <c r="G197" s="1073" t="s">
        <v>1779</v>
      </c>
      <c r="H197" s="70" t="s">
        <v>1780</v>
      </c>
      <c r="I197" s="1066"/>
      <c r="J197" s="73"/>
      <c r="K197" s="71"/>
      <c r="L197" s="71"/>
      <c r="M197" s="71"/>
      <c r="N197" s="71"/>
      <c r="O197" s="71"/>
      <c r="P197" s="71"/>
      <c r="Q197" s="71"/>
      <c r="R197" s="71"/>
      <c r="S197" s="71"/>
      <c r="T197" s="71"/>
      <c r="U197" s="71"/>
      <c r="V197" s="71"/>
      <c r="W197" s="71"/>
      <c r="X197" s="71"/>
      <c r="Y197" s="71"/>
      <c r="Z197" s="71"/>
      <c r="AA197" s="71"/>
      <c r="AB197" s="71"/>
      <c r="AC197" s="72"/>
      <c r="AD197" s="71">
        <v>4523429.6638235999</v>
      </c>
      <c r="AE197" s="71">
        <v>367296.79486690013</v>
      </c>
      <c r="AF197" s="71">
        <v>270717.50570101576</v>
      </c>
      <c r="AG197" s="71">
        <v>15001020.662293106</v>
      </c>
      <c r="AH197" s="71">
        <v>21380590.71883158</v>
      </c>
      <c r="AI197" s="71">
        <v>0</v>
      </c>
      <c r="AJ197" s="71">
        <v>0</v>
      </c>
      <c r="AK197" s="71">
        <v>1429955.6582643976</v>
      </c>
      <c r="AL197" s="71">
        <v>0</v>
      </c>
      <c r="AM197" s="71">
        <v>0</v>
      </c>
      <c r="AN197" s="71">
        <v>42973011.003780603</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1642</v>
      </c>
      <c r="B198" s="70">
        <v>190</v>
      </c>
      <c r="C198" s="70">
        <v>16</v>
      </c>
      <c r="D198" s="70">
        <v>10</v>
      </c>
      <c r="E198" s="70">
        <v>2022</v>
      </c>
      <c r="F198" s="70" t="s">
        <v>161</v>
      </c>
      <c r="G198" s="1073" t="s">
        <v>1640</v>
      </c>
      <c r="H198" s="70" t="s">
        <v>1641</v>
      </c>
      <c r="I198" s="1066"/>
      <c r="J198" s="73"/>
      <c r="K198" s="71"/>
      <c r="L198" s="71"/>
      <c r="M198" s="71"/>
      <c r="N198" s="71"/>
      <c r="O198" s="71"/>
      <c r="P198" s="71"/>
      <c r="Q198" s="71"/>
      <c r="R198" s="71"/>
      <c r="S198" s="71"/>
      <c r="T198" s="71"/>
      <c r="U198" s="71"/>
      <c r="V198" s="71"/>
      <c r="W198" s="71"/>
      <c r="X198" s="71"/>
      <c r="Y198" s="71"/>
      <c r="Z198" s="71"/>
      <c r="AA198" s="71"/>
      <c r="AB198" s="71"/>
      <c r="AC198" s="72"/>
      <c r="AD198" s="71">
        <v>137724609.76127329</v>
      </c>
      <c r="AE198" s="71">
        <v>6463353.793167538</v>
      </c>
      <c r="AF198" s="71">
        <v>860494.92883537163</v>
      </c>
      <c r="AG198" s="71">
        <v>371362405.51912397</v>
      </c>
      <c r="AH198" s="71">
        <v>464419491.45204556</v>
      </c>
      <c r="AI198" s="71">
        <v>0</v>
      </c>
      <c r="AJ198" s="71">
        <v>0</v>
      </c>
      <c r="AK198" s="71">
        <v>29922151.423783261</v>
      </c>
      <c r="AL198" s="71">
        <v>0</v>
      </c>
      <c r="AM198" s="71">
        <v>0</v>
      </c>
      <c r="AN198" s="71">
        <v>1010752506.878229</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1699</v>
      </c>
      <c r="B199" s="70">
        <v>191</v>
      </c>
      <c r="C199" s="70">
        <v>16</v>
      </c>
      <c r="D199" s="70">
        <v>11</v>
      </c>
      <c r="E199" s="70">
        <v>2022</v>
      </c>
      <c r="F199" s="70" t="s">
        <v>161</v>
      </c>
      <c r="G199" s="1073" t="s">
        <v>1697</v>
      </c>
      <c r="H199" s="70" t="s">
        <v>1698</v>
      </c>
      <c r="I199" s="1066"/>
      <c r="J199" s="73"/>
      <c r="K199" s="71"/>
      <c r="L199" s="71"/>
      <c r="M199" s="71"/>
      <c r="N199" s="71"/>
      <c r="O199" s="71"/>
      <c r="P199" s="71"/>
      <c r="Q199" s="71"/>
      <c r="R199" s="71"/>
      <c r="S199" s="71"/>
      <c r="T199" s="71"/>
      <c r="U199" s="71"/>
      <c r="V199" s="71"/>
      <c r="W199" s="71"/>
      <c r="X199" s="71"/>
      <c r="Y199" s="71"/>
      <c r="Z199" s="71"/>
      <c r="AA199" s="71"/>
      <c r="AB199" s="71"/>
      <c r="AC199" s="72"/>
      <c r="AD199" s="71">
        <v>277398150.45089078</v>
      </c>
      <c r="AE199" s="71">
        <v>4853310.0758626321</v>
      </c>
      <c r="AF199" s="71">
        <v>4012420.1737829121</v>
      </c>
      <c r="AG199" s="71">
        <v>183357359.36303881</v>
      </c>
      <c r="AH199" s="71">
        <v>207676189.16629601</v>
      </c>
      <c r="AI199" s="71">
        <v>0</v>
      </c>
      <c r="AJ199" s="71">
        <v>0</v>
      </c>
      <c r="AK199" s="71">
        <v>14485370.759295817</v>
      </c>
      <c r="AL199" s="71">
        <v>0</v>
      </c>
      <c r="AM199" s="71">
        <v>0</v>
      </c>
      <c r="AN199" s="71">
        <v>691782799.98916698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2480</v>
      </c>
      <c r="B200" s="70">
        <v>192</v>
      </c>
      <c r="C200" s="70">
        <v>16</v>
      </c>
      <c r="D200" s="70">
        <v>12</v>
      </c>
      <c r="E200" s="70">
        <v>2022</v>
      </c>
      <c r="F200" s="70" t="s">
        <v>161</v>
      </c>
      <c r="G200" s="1073" t="s">
        <v>2478</v>
      </c>
      <c r="H200" s="70" t="s">
        <v>2479</v>
      </c>
      <c r="I200" s="1066"/>
      <c r="J200" s="73"/>
      <c r="K200" s="71"/>
      <c r="L200" s="71"/>
      <c r="M200" s="71"/>
      <c r="N200" s="71"/>
      <c r="O200" s="71"/>
      <c r="P200" s="71"/>
      <c r="Q200" s="71"/>
      <c r="R200" s="71"/>
      <c r="S200" s="71"/>
      <c r="T200" s="71"/>
      <c r="U200" s="71"/>
      <c r="V200" s="71"/>
      <c r="W200" s="71"/>
      <c r="X200" s="71"/>
      <c r="Y200" s="71"/>
      <c r="Z200" s="71"/>
      <c r="AA200" s="71"/>
      <c r="AB200" s="71"/>
      <c r="AC200" s="72"/>
      <c r="AD200" s="71">
        <v>39736279.222634248</v>
      </c>
      <c r="AE200" s="71">
        <v>668622.80618974532</v>
      </c>
      <c r="AF200" s="71">
        <v>1024859.128725274</v>
      </c>
      <c r="AG200" s="71">
        <v>17911940.285306361</v>
      </c>
      <c r="AH200" s="71">
        <v>24674107.931210466</v>
      </c>
      <c r="AI200" s="71">
        <v>0</v>
      </c>
      <c r="AJ200" s="71">
        <v>0</v>
      </c>
      <c r="AK200" s="71">
        <v>1694408.3572101705</v>
      </c>
      <c r="AL200" s="71">
        <v>0</v>
      </c>
      <c r="AM200" s="71">
        <v>0</v>
      </c>
      <c r="AN200" s="71">
        <v>85710217.731276259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1720</v>
      </c>
      <c r="B201" s="70">
        <v>193</v>
      </c>
      <c r="C201" s="70">
        <v>16</v>
      </c>
      <c r="D201" s="70">
        <v>13</v>
      </c>
      <c r="E201" s="70">
        <v>2022</v>
      </c>
      <c r="F201" s="70" t="s">
        <v>161</v>
      </c>
      <c r="G201" s="1073" t="s">
        <v>1718</v>
      </c>
      <c r="H201" s="70" t="s">
        <v>1719</v>
      </c>
      <c r="I201" s="1066"/>
      <c r="J201" s="73"/>
      <c r="K201" s="71"/>
      <c r="L201" s="71"/>
      <c r="M201" s="71"/>
      <c r="N201" s="71"/>
      <c r="O201" s="71"/>
      <c r="P201" s="71"/>
      <c r="Q201" s="71"/>
      <c r="R201" s="71"/>
      <c r="S201" s="71"/>
      <c r="T201" s="71"/>
      <c r="U201" s="71"/>
      <c r="V201" s="71"/>
      <c r="W201" s="71"/>
      <c r="X201" s="71"/>
      <c r="Y201" s="71"/>
      <c r="Z201" s="71"/>
      <c r="AA201" s="71"/>
      <c r="AB201" s="71"/>
      <c r="AC201" s="72"/>
      <c r="AD201" s="71">
        <v>79077363.812296942</v>
      </c>
      <c r="AE201" s="71">
        <v>1014523.6712585737</v>
      </c>
      <c r="AF201" s="71">
        <v>928174.30526062555</v>
      </c>
      <c r="AG201" s="71">
        <v>43584294.439528324</v>
      </c>
      <c r="AH201" s="71">
        <v>55725472.12078514</v>
      </c>
      <c r="AI201" s="71">
        <v>0</v>
      </c>
      <c r="AJ201" s="71">
        <v>0</v>
      </c>
      <c r="AK201" s="71">
        <v>3945355.3533150088</v>
      </c>
      <c r="AL201" s="71">
        <v>0</v>
      </c>
      <c r="AM201" s="71">
        <v>0</v>
      </c>
      <c r="AN201" s="71">
        <v>184275183.70244461</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1561</v>
      </c>
      <c r="B202" s="70">
        <v>194</v>
      </c>
      <c r="C202" s="70">
        <v>16</v>
      </c>
      <c r="D202" s="70">
        <v>14</v>
      </c>
      <c r="E202" s="70">
        <v>2022</v>
      </c>
      <c r="F202" s="70" t="s">
        <v>161</v>
      </c>
      <c r="G202" s="1073" t="s">
        <v>1559</v>
      </c>
      <c r="H202" s="70" t="s">
        <v>1560</v>
      </c>
      <c r="I202" s="1066"/>
      <c r="J202" s="73"/>
      <c r="K202" s="71"/>
      <c r="L202" s="71"/>
      <c r="M202" s="71"/>
      <c r="N202" s="71"/>
      <c r="O202" s="71"/>
      <c r="P202" s="71"/>
      <c r="Q202" s="71"/>
      <c r="R202" s="71"/>
      <c r="S202" s="71"/>
      <c r="T202" s="71"/>
      <c r="U202" s="71"/>
      <c r="V202" s="71"/>
      <c r="W202" s="71"/>
      <c r="X202" s="71"/>
      <c r="Y202" s="71"/>
      <c r="Z202" s="71"/>
      <c r="AA202" s="71"/>
      <c r="AB202" s="71"/>
      <c r="AC202" s="72"/>
      <c r="AD202" s="71">
        <v>304522125.11205107</v>
      </c>
      <c r="AE202" s="71">
        <v>28322862.070197616</v>
      </c>
      <c r="AF202" s="71">
        <v>3258278.5507586543</v>
      </c>
      <c r="AG202" s="71">
        <v>880693839.64077342</v>
      </c>
      <c r="AH202" s="71">
        <v>1251129571.0611722</v>
      </c>
      <c r="AI202" s="71">
        <v>0</v>
      </c>
      <c r="AJ202" s="71">
        <v>0</v>
      </c>
      <c r="AK202" s="71">
        <v>78085211.837398887</v>
      </c>
      <c r="AL202" s="71">
        <v>0</v>
      </c>
      <c r="AM202" s="71">
        <v>0</v>
      </c>
      <c r="AN202" s="71">
        <v>2546011888.2723517</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1650</v>
      </c>
      <c r="B203" s="70">
        <v>195</v>
      </c>
      <c r="C203" s="70">
        <v>16</v>
      </c>
      <c r="D203" s="70">
        <v>15</v>
      </c>
      <c r="E203" s="70">
        <v>2022</v>
      </c>
      <c r="F203" s="70" t="s">
        <v>161</v>
      </c>
      <c r="G203" s="1073" t="s">
        <v>1648</v>
      </c>
      <c r="H203" s="70" t="s">
        <v>1649</v>
      </c>
      <c r="I203" s="1066"/>
      <c r="J203" s="73"/>
      <c r="K203" s="71"/>
      <c r="L203" s="71"/>
      <c r="M203" s="71"/>
      <c r="N203" s="71"/>
      <c r="O203" s="71"/>
      <c r="P203" s="71"/>
      <c r="Q203" s="71"/>
      <c r="R203" s="71"/>
      <c r="S203" s="71"/>
      <c r="T203" s="71"/>
      <c r="U203" s="71"/>
      <c r="V203" s="71"/>
      <c r="W203" s="71"/>
      <c r="X203" s="71"/>
      <c r="Y203" s="71"/>
      <c r="Z203" s="71"/>
      <c r="AA203" s="71"/>
      <c r="AB203" s="71"/>
      <c r="AC203" s="72"/>
      <c r="AD203" s="71">
        <v>472305712.13251799</v>
      </c>
      <c r="AE203" s="71">
        <v>13844949.573502328</v>
      </c>
      <c r="AF203" s="71">
        <v>2252756.38672631</v>
      </c>
      <c r="AG203" s="71">
        <v>701978051.69342172</v>
      </c>
      <c r="AH203" s="71">
        <v>695783831.1675024</v>
      </c>
      <c r="AI203" s="71">
        <v>0</v>
      </c>
      <c r="AJ203" s="71">
        <v>0</v>
      </c>
      <c r="AK203" s="71">
        <v>45605565.220588297</v>
      </c>
      <c r="AL203" s="71">
        <v>0</v>
      </c>
      <c r="AM203" s="71">
        <v>0</v>
      </c>
      <c r="AN203" s="71">
        <v>1931770866.1742589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1716</v>
      </c>
      <c r="B204" s="70">
        <v>196</v>
      </c>
      <c r="C204" s="70">
        <v>16</v>
      </c>
      <c r="D204" s="70">
        <v>16</v>
      </c>
      <c r="E204" s="70">
        <v>2022</v>
      </c>
      <c r="F204" s="70" t="s">
        <v>161</v>
      </c>
      <c r="G204" s="1073" t="s">
        <v>1714</v>
      </c>
      <c r="H204" s="70" t="s">
        <v>1715</v>
      </c>
      <c r="I204" s="1066"/>
      <c r="J204" s="73"/>
      <c r="K204" s="71"/>
      <c r="L204" s="71"/>
      <c r="M204" s="71"/>
      <c r="N204" s="71"/>
      <c r="O204" s="71"/>
      <c r="P204" s="71"/>
      <c r="Q204" s="71"/>
      <c r="R204" s="71"/>
      <c r="S204" s="71"/>
      <c r="T204" s="71"/>
      <c r="U204" s="71"/>
      <c r="V204" s="71"/>
      <c r="W204" s="71"/>
      <c r="X204" s="71"/>
      <c r="Y204" s="71"/>
      <c r="Z204" s="71"/>
      <c r="AA204" s="71"/>
      <c r="AB204" s="71"/>
      <c r="AC204" s="72"/>
      <c r="AD204" s="71">
        <v>75464054.097767487</v>
      </c>
      <c r="AE204" s="71">
        <v>1051966.5484051995</v>
      </c>
      <c r="AF204" s="71">
        <v>425413.22324445337</v>
      </c>
      <c r="AG204" s="71">
        <v>43351910.099876001</v>
      </c>
      <c r="AH204" s="71">
        <v>34374250.345248654</v>
      </c>
      <c r="AI204" s="71">
        <v>0</v>
      </c>
      <c r="AJ204" s="71">
        <v>0</v>
      </c>
      <c r="AK204" s="71">
        <v>2477694.5250837333</v>
      </c>
      <c r="AL204" s="71">
        <v>0</v>
      </c>
      <c r="AM204" s="71">
        <v>0</v>
      </c>
      <c r="AN204" s="71">
        <v>157145288.83962554</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2504</v>
      </c>
      <c r="B205" s="70">
        <v>197</v>
      </c>
      <c r="C205" s="70">
        <v>16</v>
      </c>
      <c r="D205" s="70">
        <v>17</v>
      </c>
      <c r="E205" s="70">
        <v>2022</v>
      </c>
      <c r="F205" s="70" t="s">
        <v>161</v>
      </c>
      <c r="G205" s="1073" t="s">
        <v>2502</v>
      </c>
      <c r="H205" s="70" t="s">
        <v>2503</v>
      </c>
      <c r="I205" s="1066"/>
      <c r="J205" s="73"/>
      <c r="K205" s="71"/>
      <c r="L205" s="71"/>
      <c r="M205" s="71"/>
      <c r="N205" s="71"/>
      <c r="O205" s="71"/>
      <c r="P205" s="71"/>
      <c r="Q205" s="71"/>
      <c r="R205" s="71"/>
      <c r="S205" s="71"/>
      <c r="T205" s="71"/>
      <c r="U205" s="71"/>
      <c r="V205" s="71"/>
      <c r="W205" s="71"/>
      <c r="X205" s="71"/>
      <c r="Y205" s="71"/>
      <c r="Z205" s="71"/>
      <c r="AA205" s="71"/>
      <c r="AB205" s="71"/>
      <c r="AC205" s="72"/>
      <c r="AD205" s="71">
        <v>39161110.584762998</v>
      </c>
      <c r="AE205" s="71">
        <v>2037962.3132663439</v>
      </c>
      <c r="AF205" s="71">
        <v>406076.25855152361</v>
      </c>
      <c r="AG205" s="71">
        <v>96164308.974545076</v>
      </c>
      <c r="AH205" s="71">
        <v>127159133.34112</v>
      </c>
      <c r="AI205" s="71">
        <v>0</v>
      </c>
      <c r="AJ205" s="71">
        <v>0</v>
      </c>
      <c r="AK205" s="71">
        <v>8490248.7345622554</v>
      </c>
      <c r="AL205" s="71">
        <v>0</v>
      </c>
      <c r="AM205" s="71">
        <v>0</v>
      </c>
      <c r="AN205" s="71">
        <v>273418840.20680821</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2500</v>
      </c>
      <c r="B206" s="70">
        <v>198</v>
      </c>
      <c r="C206" s="70">
        <v>16</v>
      </c>
      <c r="D206" s="70">
        <v>18</v>
      </c>
      <c r="E206" s="70">
        <v>2022</v>
      </c>
      <c r="F206" s="70" t="s">
        <v>161</v>
      </c>
      <c r="G206" s="1073" t="s">
        <v>2498</v>
      </c>
      <c r="H206" s="70" t="s">
        <v>2499</v>
      </c>
      <c r="I206" s="1066"/>
      <c r="J206" s="73"/>
      <c r="K206" s="71"/>
      <c r="L206" s="71"/>
      <c r="M206" s="71"/>
      <c r="N206" s="71"/>
      <c r="O206" s="71"/>
      <c r="P206" s="71"/>
      <c r="Q206" s="71"/>
      <c r="R206" s="71"/>
      <c r="S206" s="71"/>
      <c r="T206" s="71"/>
      <c r="U206" s="71"/>
      <c r="V206" s="71"/>
      <c r="W206" s="71"/>
      <c r="X206" s="71"/>
      <c r="Y206" s="71"/>
      <c r="Z206" s="71"/>
      <c r="AA206" s="71"/>
      <c r="AB206" s="71"/>
      <c r="AC206" s="72"/>
      <c r="AD206" s="71">
        <v>202322854.21119604</v>
      </c>
      <c r="AE206" s="71">
        <v>3220087.4346098136</v>
      </c>
      <c r="AF206" s="71">
        <v>1073201.5404575984</v>
      </c>
      <c r="AG206" s="71">
        <v>139198219.45173895</v>
      </c>
      <c r="AH206" s="71">
        <v>149496312.49870622</v>
      </c>
      <c r="AI206" s="71">
        <v>0</v>
      </c>
      <c r="AJ206" s="71">
        <v>0</v>
      </c>
      <c r="AK206" s="71">
        <v>10167612.288910685</v>
      </c>
      <c r="AL206" s="71">
        <v>0</v>
      </c>
      <c r="AM206" s="71">
        <v>0</v>
      </c>
      <c r="AN206" s="71">
        <v>505478287.4256193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2516</v>
      </c>
      <c r="B207" s="70">
        <v>199</v>
      </c>
      <c r="C207" s="70">
        <v>16</v>
      </c>
      <c r="D207" s="70">
        <v>19</v>
      </c>
      <c r="E207" s="70">
        <v>2022</v>
      </c>
      <c r="F207" s="70" t="s">
        <v>161</v>
      </c>
      <c r="G207" s="1073" t="s">
        <v>2514</v>
      </c>
      <c r="H207" s="70" t="s">
        <v>2515</v>
      </c>
      <c r="I207" s="1066"/>
      <c r="J207" s="73"/>
      <c r="K207" s="71"/>
      <c r="L207" s="71"/>
      <c r="M207" s="71"/>
      <c r="N207" s="71"/>
      <c r="O207" s="71"/>
      <c r="P207" s="71"/>
      <c r="Q207" s="71"/>
      <c r="R207" s="71"/>
      <c r="S207" s="71"/>
      <c r="T207" s="71"/>
      <c r="U207" s="71"/>
      <c r="V207" s="71"/>
      <c r="W207" s="71"/>
      <c r="X207" s="71"/>
      <c r="Y207" s="71"/>
      <c r="Z207" s="71"/>
      <c r="AA207" s="71"/>
      <c r="AB207" s="71"/>
      <c r="AC207" s="72"/>
      <c r="AD207" s="71">
        <v>275279395.38894671</v>
      </c>
      <c r="AE207" s="71">
        <v>5099363.2685404588</v>
      </c>
      <c r="AF207" s="71">
        <v>1924027.9869465048</v>
      </c>
      <c r="AG207" s="71">
        <v>280909858.99813855</v>
      </c>
      <c r="AH207" s="71">
        <v>286141614.52414298</v>
      </c>
      <c r="AI207" s="71">
        <v>0</v>
      </c>
      <c r="AJ207" s="71">
        <v>0</v>
      </c>
      <c r="AK207" s="71">
        <v>19496542.800647154</v>
      </c>
      <c r="AL207" s="71">
        <v>0</v>
      </c>
      <c r="AM207" s="71">
        <v>0</v>
      </c>
      <c r="AN207" s="71">
        <v>868850802.96736228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2452</v>
      </c>
      <c r="B208" s="70">
        <v>200</v>
      </c>
      <c r="C208" s="70">
        <v>16</v>
      </c>
      <c r="D208" s="70">
        <v>20</v>
      </c>
      <c r="E208" s="70">
        <v>2022</v>
      </c>
      <c r="F208" s="70" t="s">
        <v>161</v>
      </c>
      <c r="G208" s="1073" t="s">
        <v>2450</v>
      </c>
      <c r="H208" s="70" t="s">
        <v>2451</v>
      </c>
      <c r="I208" s="1066"/>
      <c r="J208" s="73"/>
      <c r="K208" s="71"/>
      <c r="L208" s="71"/>
      <c r="M208" s="71"/>
      <c r="N208" s="71"/>
      <c r="O208" s="71"/>
      <c r="P208" s="71"/>
      <c r="Q208" s="71"/>
      <c r="R208" s="71"/>
      <c r="S208" s="71"/>
      <c r="T208" s="71"/>
      <c r="U208" s="71"/>
      <c r="V208" s="71"/>
      <c r="W208" s="71"/>
      <c r="X208" s="71"/>
      <c r="Y208" s="71"/>
      <c r="Z208" s="71"/>
      <c r="AA208" s="71"/>
      <c r="AB208" s="71"/>
      <c r="AC208" s="72"/>
      <c r="AD208" s="71">
        <v>597617724.11000693</v>
      </c>
      <c r="AE208" s="71">
        <v>9121798.070577966</v>
      </c>
      <c r="AF208" s="71">
        <v>2629827.1982384385</v>
      </c>
      <c r="AG208" s="71">
        <v>450672734.49151665</v>
      </c>
      <c r="AH208" s="71">
        <v>373782736.88004428</v>
      </c>
      <c r="AI208" s="71">
        <v>0</v>
      </c>
      <c r="AJ208" s="71">
        <v>0</v>
      </c>
      <c r="AK208" s="71">
        <v>24938612.623435043</v>
      </c>
      <c r="AL208" s="71">
        <v>0</v>
      </c>
      <c r="AM208" s="71">
        <v>0</v>
      </c>
      <c r="AN208" s="71">
        <v>1458763433.3738191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1724</v>
      </c>
      <c r="B209" s="70">
        <v>201</v>
      </c>
      <c r="C209" s="70">
        <v>16</v>
      </c>
      <c r="D209" s="70">
        <v>21</v>
      </c>
      <c r="E209" s="70">
        <v>2022</v>
      </c>
      <c r="F209" s="70" t="s">
        <v>161</v>
      </c>
      <c r="G209" s="1073" t="s">
        <v>1722</v>
      </c>
      <c r="H209" s="70" t="s">
        <v>1723</v>
      </c>
      <c r="I209" s="1066"/>
      <c r="J209" s="73"/>
      <c r="K209" s="71"/>
      <c r="L209" s="71"/>
      <c r="M209" s="71"/>
      <c r="N209" s="71"/>
      <c r="O209" s="71"/>
      <c r="P209" s="71"/>
      <c r="Q209" s="71"/>
      <c r="R209" s="71"/>
      <c r="S209" s="71"/>
      <c r="T209" s="71"/>
      <c r="U209" s="71"/>
      <c r="V209" s="71"/>
      <c r="W209" s="71"/>
      <c r="X209" s="71"/>
      <c r="Y209" s="71"/>
      <c r="Z209" s="71"/>
      <c r="AA209" s="71"/>
      <c r="AB209" s="71"/>
      <c r="AC209" s="72"/>
      <c r="AD209" s="71">
        <v>129069226.41166906</v>
      </c>
      <c r="AE209" s="71">
        <v>2708368.1136059286</v>
      </c>
      <c r="AF209" s="71">
        <v>3412974.2683020919</v>
      </c>
      <c r="AG209" s="71">
        <v>153942394.26494268</v>
      </c>
      <c r="AH209" s="71">
        <v>218664369.52199066</v>
      </c>
      <c r="AI209" s="71">
        <v>0</v>
      </c>
      <c r="AJ209" s="71">
        <v>0</v>
      </c>
      <c r="AK209" s="71">
        <v>15210937.026569398</v>
      </c>
      <c r="AL209" s="71">
        <v>0</v>
      </c>
      <c r="AM209" s="71">
        <v>0</v>
      </c>
      <c r="AN209" s="71">
        <v>523008269.6070798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1658</v>
      </c>
      <c r="B210" s="70">
        <v>202</v>
      </c>
      <c r="C210" s="70">
        <v>16</v>
      </c>
      <c r="D210" s="70">
        <v>22</v>
      </c>
      <c r="E210" s="70">
        <v>2022</v>
      </c>
      <c r="F210" s="70" t="s">
        <v>161</v>
      </c>
      <c r="G210" s="1073" t="s">
        <v>1656</v>
      </c>
      <c r="H210" s="70" t="s">
        <v>1657</v>
      </c>
      <c r="I210" s="1066"/>
      <c r="J210" s="73"/>
      <c r="K210" s="71"/>
      <c r="L210" s="71"/>
      <c r="M210" s="71"/>
      <c r="N210" s="71"/>
      <c r="O210" s="71"/>
      <c r="P210" s="71"/>
      <c r="Q210" s="71"/>
      <c r="R210" s="71"/>
      <c r="S210" s="71"/>
      <c r="T210" s="71"/>
      <c r="U210" s="71"/>
      <c r="V210" s="71"/>
      <c r="W210" s="71"/>
      <c r="X210" s="71"/>
      <c r="Y210" s="71"/>
      <c r="Z210" s="71"/>
      <c r="AA210" s="71"/>
      <c r="AB210" s="71"/>
      <c r="AC210" s="72"/>
      <c r="AD210" s="71">
        <v>128430090.23879299</v>
      </c>
      <c r="AE210" s="71">
        <v>13957278.204942206</v>
      </c>
      <c r="AF210" s="71">
        <v>1005522.1640323441</v>
      </c>
      <c r="AG210" s="71">
        <v>612583465.45559013</v>
      </c>
      <c r="AH210" s="71">
        <v>672892837.65063715</v>
      </c>
      <c r="AI210" s="71">
        <v>0</v>
      </c>
      <c r="AJ210" s="71">
        <v>0</v>
      </c>
      <c r="AK210" s="71">
        <v>44402486.218597196</v>
      </c>
      <c r="AL210" s="71">
        <v>0</v>
      </c>
      <c r="AM210" s="71">
        <v>0</v>
      </c>
      <c r="AN210" s="71">
        <v>1473271679.9325919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1557</v>
      </c>
      <c r="B211" s="70">
        <v>203</v>
      </c>
      <c r="C211" s="70">
        <v>16</v>
      </c>
      <c r="D211" s="70">
        <v>23</v>
      </c>
      <c r="E211" s="70">
        <v>2022</v>
      </c>
      <c r="F211" s="70" t="s">
        <v>161</v>
      </c>
      <c r="G211" s="1073" t="s">
        <v>1555</v>
      </c>
      <c r="H211" s="70" t="s">
        <v>1556</v>
      </c>
      <c r="I211" s="1066"/>
      <c r="J211" s="73"/>
      <c r="K211" s="71"/>
      <c r="L211" s="71"/>
      <c r="M211" s="71"/>
      <c r="N211" s="71"/>
      <c r="O211" s="71"/>
      <c r="P211" s="71"/>
      <c r="Q211" s="71"/>
      <c r="R211" s="71"/>
      <c r="S211" s="71"/>
      <c r="T211" s="71"/>
      <c r="U211" s="71"/>
      <c r="V211" s="71"/>
      <c r="W211" s="71"/>
      <c r="X211" s="71"/>
      <c r="Y211" s="71"/>
      <c r="Z211" s="71"/>
      <c r="AA211" s="71"/>
      <c r="AB211" s="71"/>
      <c r="AC211" s="72"/>
      <c r="AD211" s="71">
        <v>516659221.17132264</v>
      </c>
      <c r="AE211" s="71">
        <v>62936127.501028351</v>
      </c>
      <c r="AF211" s="71">
        <v>4756893.314460705</v>
      </c>
      <c r="AG211" s="71">
        <v>2967297286.888381</v>
      </c>
      <c r="AH211" s="71">
        <v>2649351396.8341808</v>
      </c>
      <c r="AI211" s="71">
        <v>0</v>
      </c>
      <c r="AJ211" s="71">
        <v>0</v>
      </c>
      <c r="AK211" s="71">
        <v>172944446.60016531</v>
      </c>
      <c r="AL211" s="71">
        <v>0</v>
      </c>
      <c r="AM211" s="71">
        <v>0</v>
      </c>
      <c r="AN211" s="71">
        <v>6373945372.3095388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1646</v>
      </c>
      <c r="B212" s="70">
        <v>204</v>
      </c>
      <c r="C212" s="70">
        <v>16</v>
      </c>
      <c r="D212" s="70">
        <v>24</v>
      </c>
      <c r="E212" s="70">
        <v>2022</v>
      </c>
      <c r="F212" s="70" t="s">
        <v>161</v>
      </c>
      <c r="G212" s="1073" t="s">
        <v>1644</v>
      </c>
      <c r="H212" s="70" t="s">
        <v>1645</v>
      </c>
      <c r="I212" s="1066"/>
      <c r="J212" s="73"/>
      <c r="K212" s="71"/>
      <c r="L212" s="71"/>
      <c r="M212" s="71"/>
      <c r="N212" s="71"/>
      <c r="O212" s="71"/>
      <c r="P212" s="71"/>
      <c r="Q212" s="71"/>
      <c r="R212" s="71"/>
      <c r="S212" s="71"/>
      <c r="T212" s="71"/>
      <c r="U212" s="71"/>
      <c r="V212" s="71"/>
      <c r="W212" s="71"/>
      <c r="X212" s="71"/>
      <c r="Y212" s="71"/>
      <c r="Z212" s="71"/>
      <c r="AA212" s="71"/>
      <c r="AB212" s="71"/>
      <c r="AC212" s="72"/>
      <c r="AD212" s="71">
        <v>93626592.882614776</v>
      </c>
      <c r="AE212" s="71">
        <v>2829611.7157950029</v>
      </c>
      <c r="AF212" s="71">
        <v>96684.823464648493</v>
      </c>
      <c r="AG212" s="71">
        <v>143723598.69759989</v>
      </c>
      <c r="AH212" s="71">
        <v>199318627.0171766</v>
      </c>
      <c r="AI212" s="71">
        <v>0</v>
      </c>
      <c r="AJ212" s="71">
        <v>0</v>
      </c>
      <c r="AK212" s="71">
        <v>12882126.27193707</v>
      </c>
      <c r="AL212" s="71">
        <v>0</v>
      </c>
      <c r="AM212" s="71">
        <v>0</v>
      </c>
      <c r="AN212" s="71">
        <v>452477241.40858799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2508</v>
      </c>
      <c r="B213" s="70">
        <v>205</v>
      </c>
      <c r="C213" s="70">
        <v>16</v>
      </c>
      <c r="D213" s="70">
        <v>25</v>
      </c>
      <c r="E213" s="70">
        <v>2022</v>
      </c>
      <c r="F213" s="70" t="s">
        <v>161</v>
      </c>
      <c r="G213" s="1073" t="s">
        <v>2506</v>
      </c>
      <c r="H213" s="70" t="s">
        <v>2507</v>
      </c>
      <c r="I213" s="1066"/>
      <c r="J213" s="73"/>
      <c r="K213" s="71"/>
      <c r="L213" s="71"/>
      <c r="M213" s="71"/>
      <c r="N213" s="71"/>
      <c r="O213" s="71"/>
      <c r="P213" s="71"/>
      <c r="Q213" s="71"/>
      <c r="R213" s="71"/>
      <c r="S213" s="71"/>
      <c r="T213" s="71"/>
      <c r="U213" s="71"/>
      <c r="V213" s="71"/>
      <c r="W213" s="71"/>
      <c r="X213" s="71"/>
      <c r="Y213" s="71"/>
      <c r="Z213" s="71"/>
      <c r="AA213" s="71"/>
      <c r="AB213" s="71"/>
      <c r="AC213" s="72"/>
      <c r="AD213" s="71">
        <v>66334756.248078562</v>
      </c>
      <c r="AE213" s="71">
        <v>1786560.1381389997</v>
      </c>
      <c r="AF213" s="71">
        <v>1198891.8109616414</v>
      </c>
      <c r="AG213" s="71">
        <v>86917858.407326505</v>
      </c>
      <c r="AH213" s="71">
        <v>96862970.550562158</v>
      </c>
      <c r="AI213" s="71">
        <v>0</v>
      </c>
      <c r="AJ213" s="71">
        <v>0</v>
      </c>
      <c r="AK213" s="71">
        <v>6379404.8528891373</v>
      </c>
      <c r="AL213" s="71">
        <v>0</v>
      </c>
      <c r="AM213" s="71">
        <v>0</v>
      </c>
      <c r="AN213" s="71">
        <v>259480442.00795701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2520</v>
      </c>
      <c r="B214" s="70">
        <v>206</v>
      </c>
      <c r="C214" s="70">
        <v>16</v>
      </c>
      <c r="D214" s="70">
        <v>26</v>
      </c>
      <c r="E214" s="70">
        <v>2022</v>
      </c>
      <c r="F214" s="70" t="s">
        <v>161</v>
      </c>
      <c r="G214" s="1073" t="s">
        <v>2518</v>
      </c>
      <c r="H214" s="70" t="s">
        <v>2519</v>
      </c>
      <c r="I214" s="1066"/>
      <c r="J214" s="73"/>
      <c r="K214" s="71"/>
      <c r="L214" s="71"/>
      <c r="M214" s="71"/>
      <c r="N214" s="71"/>
      <c r="O214" s="71"/>
      <c r="P214" s="71"/>
      <c r="Q214" s="71"/>
      <c r="R214" s="71"/>
      <c r="S214" s="71"/>
      <c r="T214" s="71"/>
      <c r="U214" s="71"/>
      <c r="V214" s="71"/>
      <c r="W214" s="71"/>
      <c r="X214" s="71"/>
      <c r="Y214" s="71"/>
      <c r="Z214" s="71"/>
      <c r="AA214" s="71"/>
      <c r="AB214" s="71"/>
      <c r="AC214" s="72"/>
      <c r="AD214" s="71">
        <v>644573713.51195991</v>
      </c>
      <c r="AE214" s="71">
        <v>4669661.6784291817</v>
      </c>
      <c r="AF214" s="71">
        <v>812152.51710304723</v>
      </c>
      <c r="AG214" s="71">
        <v>285429122.86664021</v>
      </c>
      <c r="AH214" s="71">
        <v>299705870.76315057</v>
      </c>
      <c r="AI214" s="71">
        <v>0</v>
      </c>
      <c r="AJ214" s="71">
        <v>0</v>
      </c>
      <c r="AK214" s="71">
        <v>19286452.692646779</v>
      </c>
      <c r="AL214" s="71">
        <v>0</v>
      </c>
      <c r="AM214" s="71">
        <v>0</v>
      </c>
      <c r="AN214" s="71">
        <v>1254476974.0299296</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1670</v>
      </c>
      <c r="B215" s="70">
        <v>207</v>
      </c>
      <c r="C215" s="70">
        <v>16</v>
      </c>
      <c r="D215" s="70">
        <v>27</v>
      </c>
      <c r="E215" s="70">
        <v>2022</v>
      </c>
      <c r="F215" s="70" t="s">
        <v>161</v>
      </c>
      <c r="G215" s="1073" t="s">
        <v>1668</v>
      </c>
      <c r="H215" s="70" t="s">
        <v>1669</v>
      </c>
      <c r="I215" s="1066"/>
      <c r="J215" s="73"/>
      <c r="K215" s="71"/>
      <c r="L215" s="71"/>
      <c r="M215" s="71"/>
      <c r="N215" s="71"/>
      <c r="O215" s="71"/>
      <c r="P215" s="71"/>
      <c r="Q215" s="71"/>
      <c r="R215" s="71"/>
      <c r="S215" s="71"/>
      <c r="T215" s="71"/>
      <c r="U215" s="71"/>
      <c r="V215" s="71"/>
      <c r="W215" s="71"/>
      <c r="X215" s="71"/>
      <c r="Y215" s="71"/>
      <c r="Z215" s="71"/>
      <c r="AA215" s="71"/>
      <c r="AB215" s="71"/>
      <c r="AC215" s="72"/>
      <c r="AD215" s="71">
        <v>13028927.318137189</v>
      </c>
      <c r="AE215" s="71">
        <v>2654878.289110749</v>
      </c>
      <c r="AF215" s="71">
        <v>367402.32916566427</v>
      </c>
      <c r="AG215" s="71">
        <v>93332889.257202357</v>
      </c>
      <c r="AH215" s="71">
        <v>151375924.86959252</v>
      </c>
      <c r="AI215" s="71">
        <v>0</v>
      </c>
      <c r="AJ215" s="71">
        <v>0</v>
      </c>
      <c r="AK215" s="71">
        <v>9867391.3294141442</v>
      </c>
      <c r="AL215" s="71">
        <v>0</v>
      </c>
      <c r="AM215" s="71">
        <v>0</v>
      </c>
      <c r="AN215" s="71">
        <v>270627413.39262259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2460</v>
      </c>
      <c r="B216" s="70">
        <v>208</v>
      </c>
      <c r="C216" s="70">
        <v>16</v>
      </c>
      <c r="D216" s="70">
        <v>28</v>
      </c>
      <c r="E216" s="70">
        <v>2022</v>
      </c>
      <c r="F216" s="70" t="s">
        <v>161</v>
      </c>
      <c r="G216" s="1073" t="s">
        <v>2458</v>
      </c>
      <c r="H216" s="70" t="s">
        <v>2459</v>
      </c>
      <c r="I216" s="1066"/>
      <c r="J216" s="73"/>
      <c r="K216" s="71"/>
      <c r="L216" s="71"/>
      <c r="M216" s="71"/>
      <c r="N216" s="71"/>
      <c r="O216" s="71"/>
      <c r="P216" s="71"/>
      <c r="Q216" s="71"/>
      <c r="R216" s="71"/>
      <c r="S216" s="71"/>
      <c r="T216" s="71"/>
      <c r="U216" s="71"/>
      <c r="V216" s="71"/>
      <c r="W216" s="71"/>
      <c r="X216" s="71"/>
      <c r="Y216" s="71"/>
      <c r="Z216" s="71"/>
      <c r="AA216" s="71"/>
      <c r="AB216" s="71"/>
      <c r="AC216" s="72"/>
      <c r="AD216" s="71">
        <v>35675824.876683906</v>
      </c>
      <c r="AE216" s="71">
        <v>1392518.4310245097</v>
      </c>
      <c r="AF216" s="71">
        <v>937842.78760709043</v>
      </c>
      <c r="AG216" s="71">
        <v>73390643.68861784</v>
      </c>
      <c r="AH216" s="71">
        <v>95398718.94913511</v>
      </c>
      <c r="AI216" s="71">
        <v>0</v>
      </c>
      <c r="AJ216" s="71">
        <v>0</v>
      </c>
      <c r="AK216" s="71">
        <v>6811206.5253865318</v>
      </c>
      <c r="AL216" s="71">
        <v>0</v>
      </c>
      <c r="AM216" s="71">
        <v>0</v>
      </c>
      <c r="AN216" s="71">
        <v>213606755.25845501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1769</v>
      </c>
      <c r="B217" s="70">
        <v>209</v>
      </c>
      <c r="C217" s="70">
        <v>16</v>
      </c>
      <c r="D217" s="70">
        <v>29</v>
      </c>
      <c r="E217" s="70">
        <v>2022</v>
      </c>
      <c r="F217" s="70" t="s">
        <v>161</v>
      </c>
      <c r="G217" s="1073" t="s">
        <v>1767</v>
      </c>
      <c r="H217" s="70" t="s">
        <v>1768</v>
      </c>
      <c r="I217" s="1066"/>
      <c r="J217" s="73"/>
      <c r="K217" s="71"/>
      <c r="L217" s="71"/>
      <c r="M217" s="71"/>
      <c r="N217" s="71"/>
      <c r="O217" s="71"/>
      <c r="P217" s="71"/>
      <c r="Q217" s="71"/>
      <c r="R217" s="71"/>
      <c r="S217" s="71"/>
      <c r="T217" s="71"/>
      <c r="U217" s="71"/>
      <c r="V217" s="71"/>
      <c r="W217" s="71"/>
      <c r="X217" s="71"/>
      <c r="Y217" s="71"/>
      <c r="Z217" s="71"/>
      <c r="AA217" s="71"/>
      <c r="AB217" s="71"/>
      <c r="AC217" s="72"/>
      <c r="AD217" s="71">
        <v>29785992.412858855</v>
      </c>
      <c r="AE217" s="71">
        <v>1822220.0211357861</v>
      </c>
      <c r="AF217" s="71">
        <v>541435.01140203152</v>
      </c>
      <c r="AG217" s="71">
        <v>79206367.55728507</v>
      </c>
      <c r="AH217" s="71">
        <v>83474927.971325189</v>
      </c>
      <c r="AI217" s="71">
        <v>0</v>
      </c>
      <c r="AJ217" s="71">
        <v>0</v>
      </c>
      <c r="AK217" s="71">
        <v>5703294.3393734805</v>
      </c>
      <c r="AL217" s="71">
        <v>0</v>
      </c>
      <c r="AM217" s="71">
        <v>0</v>
      </c>
      <c r="AN217" s="71">
        <v>200534237.31338042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1638</v>
      </c>
      <c r="B218" s="70">
        <v>210</v>
      </c>
      <c r="C218" s="70">
        <v>16</v>
      </c>
      <c r="D218" s="70">
        <v>30</v>
      </c>
      <c r="E218" s="70">
        <v>2022</v>
      </c>
      <c r="F218" s="70" t="s">
        <v>161</v>
      </c>
      <c r="G218" s="1073" t="s">
        <v>1636</v>
      </c>
      <c r="H218" s="70" t="s">
        <v>1637</v>
      </c>
      <c r="I218" s="1066"/>
      <c r="J218" s="73"/>
      <c r="K218" s="71"/>
      <c r="L218" s="71"/>
      <c r="M218" s="71"/>
      <c r="N218" s="71"/>
      <c r="O218" s="71"/>
      <c r="P218" s="71"/>
      <c r="Q218" s="71"/>
      <c r="R218" s="71"/>
      <c r="S218" s="71"/>
      <c r="T218" s="71"/>
      <c r="U218" s="71"/>
      <c r="V218" s="71"/>
      <c r="W218" s="71"/>
      <c r="X218" s="71"/>
      <c r="Y218" s="71"/>
      <c r="Z218" s="71"/>
      <c r="AA218" s="71"/>
      <c r="AB218" s="71"/>
      <c r="AC218" s="72"/>
      <c r="AD218" s="71">
        <v>343550042.25974554</v>
      </c>
      <c r="AE218" s="71">
        <v>9023733.3923368026</v>
      </c>
      <c r="AF218" s="71">
        <v>241712.05866162121</v>
      </c>
      <c r="AG218" s="71">
        <v>348032240.89350307</v>
      </c>
      <c r="AH218" s="71">
        <v>516801099.60051745</v>
      </c>
      <c r="AI218" s="71">
        <v>0</v>
      </c>
      <c r="AJ218" s="71">
        <v>0</v>
      </c>
      <c r="AK218" s="71">
        <v>32406560.568176161</v>
      </c>
      <c r="AL218" s="71">
        <v>0</v>
      </c>
      <c r="AM218" s="71">
        <v>0</v>
      </c>
      <c r="AN218" s="71">
        <v>1250055388.7729409</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2468</v>
      </c>
      <c r="B219" s="70">
        <v>211</v>
      </c>
      <c r="C219" s="70">
        <v>16</v>
      </c>
      <c r="D219" s="70">
        <v>31</v>
      </c>
      <c r="E219" s="70">
        <v>2022</v>
      </c>
      <c r="F219" s="70" t="s">
        <v>161</v>
      </c>
      <c r="G219" s="1073" t="s">
        <v>2466</v>
      </c>
      <c r="H219" s="70" t="s">
        <v>2467</v>
      </c>
      <c r="I219" s="1066"/>
      <c r="J219" s="73"/>
      <c r="K219" s="71"/>
      <c r="L219" s="71"/>
      <c r="M219" s="71"/>
      <c r="N219" s="71"/>
      <c r="O219" s="71"/>
      <c r="P219" s="71"/>
      <c r="Q219" s="71"/>
      <c r="R219" s="71"/>
      <c r="S219" s="71"/>
      <c r="T219" s="71"/>
      <c r="U219" s="71"/>
      <c r="V219" s="71"/>
      <c r="W219" s="71"/>
      <c r="X219" s="71"/>
      <c r="Y219" s="71"/>
      <c r="Z219" s="71"/>
      <c r="AA219" s="71"/>
      <c r="AB219" s="71"/>
      <c r="AC219" s="72"/>
      <c r="AD219" s="71">
        <v>75336691.556095168</v>
      </c>
      <c r="AE219" s="71">
        <v>3592733.2119262321</v>
      </c>
      <c r="AF219" s="71">
        <v>1595299.5871667003</v>
      </c>
      <c r="AG219" s="71">
        <v>115965900.86386636</v>
      </c>
      <c r="AH219" s="71">
        <v>110330728.83302867</v>
      </c>
      <c r="AI219" s="71">
        <v>0</v>
      </c>
      <c r="AJ219" s="71">
        <v>0</v>
      </c>
      <c r="AK219" s="71">
        <v>7650017.4298551539</v>
      </c>
      <c r="AL219" s="71">
        <v>0</v>
      </c>
      <c r="AM219" s="71">
        <v>0</v>
      </c>
      <c r="AN219" s="71">
        <v>314471371.4819383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1761</v>
      </c>
      <c r="B220" s="70">
        <v>212</v>
      </c>
      <c r="C220" s="70">
        <v>16</v>
      </c>
      <c r="D220" s="70">
        <v>32</v>
      </c>
      <c r="E220" s="70">
        <v>2022</v>
      </c>
      <c r="F220" s="70" t="s">
        <v>161</v>
      </c>
      <c r="G220" s="1073" t="s">
        <v>1759</v>
      </c>
      <c r="H220" s="70" t="s">
        <v>1760</v>
      </c>
      <c r="I220" s="1066"/>
      <c r="J220" s="73"/>
      <c r="K220" s="71"/>
      <c r="L220" s="71"/>
      <c r="M220" s="71"/>
      <c r="N220" s="71"/>
      <c r="O220" s="71"/>
      <c r="P220" s="71"/>
      <c r="Q220" s="71"/>
      <c r="R220" s="71"/>
      <c r="S220" s="71"/>
      <c r="T220" s="71"/>
      <c r="U220" s="71"/>
      <c r="V220" s="71"/>
      <c r="W220" s="71"/>
      <c r="X220" s="71"/>
      <c r="Y220" s="71"/>
      <c r="Z220" s="71"/>
      <c r="AA220" s="71"/>
      <c r="AB220" s="71"/>
      <c r="AC220" s="72"/>
      <c r="AD220" s="71">
        <v>36311503.645426065</v>
      </c>
      <c r="AE220" s="71">
        <v>2014783.3893184327</v>
      </c>
      <c r="AF220" s="71">
        <v>183701.16458283213</v>
      </c>
      <c r="AG220" s="71">
        <v>116406208.0337339</v>
      </c>
      <c r="AH220" s="71">
        <v>138793430.44930682</v>
      </c>
      <c r="AI220" s="71">
        <v>0</v>
      </c>
      <c r="AJ220" s="71">
        <v>0</v>
      </c>
      <c r="AK220" s="71">
        <v>9063444.7944354415</v>
      </c>
      <c r="AL220" s="71">
        <v>0</v>
      </c>
      <c r="AM220" s="71">
        <v>0</v>
      </c>
      <c r="AN220" s="71">
        <v>302773071.47680348</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1788</v>
      </c>
      <c r="B221" s="70">
        <v>213</v>
      </c>
      <c r="C221" s="70">
        <v>16</v>
      </c>
      <c r="D221" s="70">
        <v>33</v>
      </c>
      <c r="E221" s="70">
        <v>2022</v>
      </c>
      <c r="F221" s="70" t="s">
        <v>161</v>
      </c>
      <c r="G221" s="1073" t="s">
        <v>1786</v>
      </c>
      <c r="H221" s="70" t="s">
        <v>1787</v>
      </c>
      <c r="I221" s="1066"/>
      <c r="J221" s="73"/>
      <c r="K221" s="71"/>
      <c r="L221" s="71"/>
      <c r="M221" s="71"/>
      <c r="N221" s="71"/>
      <c r="O221" s="71"/>
      <c r="P221" s="71"/>
      <c r="Q221" s="71"/>
      <c r="R221" s="71"/>
      <c r="S221" s="71"/>
      <c r="T221" s="71"/>
      <c r="U221" s="71"/>
      <c r="V221" s="71"/>
      <c r="W221" s="71"/>
      <c r="X221" s="71"/>
      <c r="Y221" s="71"/>
      <c r="Z221" s="71"/>
      <c r="AA221" s="71"/>
      <c r="AB221" s="71"/>
      <c r="AC221" s="72"/>
      <c r="AD221" s="71">
        <v>35617827.200264007</v>
      </c>
      <c r="AE221" s="71">
        <v>483191.414606456</v>
      </c>
      <c r="AF221" s="71">
        <v>203038.12927576181</v>
      </c>
      <c r="AG221" s="71">
        <v>18107632.360803053</v>
      </c>
      <c r="AH221" s="71">
        <v>19882774.610781565</v>
      </c>
      <c r="AI221" s="71">
        <v>0</v>
      </c>
      <c r="AJ221" s="71">
        <v>0</v>
      </c>
      <c r="AK221" s="71">
        <v>1367328.9204769467</v>
      </c>
      <c r="AL221" s="71">
        <v>0</v>
      </c>
      <c r="AM221" s="71">
        <v>0</v>
      </c>
      <c r="AN221" s="71">
        <v>75661792.636207789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1654</v>
      </c>
      <c r="B222" s="70">
        <v>214</v>
      </c>
      <c r="C222" s="70">
        <v>16</v>
      </c>
      <c r="D222" s="70">
        <v>34</v>
      </c>
      <c r="E222" s="70">
        <v>2022</v>
      </c>
      <c r="F222" s="70" t="s">
        <v>161</v>
      </c>
      <c r="G222" s="1073" t="s">
        <v>1652</v>
      </c>
      <c r="H222" s="70" t="s">
        <v>1653</v>
      </c>
      <c r="I222" s="1066"/>
      <c r="J222" s="73"/>
      <c r="K222" s="71"/>
      <c r="L222" s="71"/>
      <c r="M222" s="71"/>
      <c r="N222" s="71"/>
      <c r="O222" s="71"/>
      <c r="P222" s="71"/>
      <c r="Q222" s="71"/>
      <c r="R222" s="71"/>
      <c r="S222" s="71"/>
      <c r="T222" s="71"/>
      <c r="U222" s="71"/>
      <c r="V222" s="71"/>
      <c r="W222" s="71"/>
      <c r="X222" s="71"/>
      <c r="Y222" s="71"/>
      <c r="Z222" s="71"/>
      <c r="AA222" s="71"/>
      <c r="AB222" s="71"/>
      <c r="AC222" s="72"/>
      <c r="AD222" s="71">
        <v>103314667.27244042</v>
      </c>
      <c r="AE222" s="71">
        <v>11651866.769199962</v>
      </c>
      <c r="AF222" s="71">
        <v>3345294.8918768377</v>
      </c>
      <c r="AG222" s="71">
        <v>601251671.20886004</v>
      </c>
      <c r="AH222" s="71">
        <v>702039416.08935821</v>
      </c>
      <c r="AI222" s="71">
        <v>0</v>
      </c>
      <c r="AJ222" s="71">
        <v>0</v>
      </c>
      <c r="AK222" s="71">
        <v>44428828.186656252</v>
      </c>
      <c r="AL222" s="71">
        <v>0</v>
      </c>
      <c r="AM222" s="71">
        <v>0</v>
      </c>
      <c r="AN222" s="71">
        <v>1466031744.4183917</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2532</v>
      </c>
      <c r="B223" s="70">
        <v>215</v>
      </c>
      <c r="C223" s="70">
        <v>16</v>
      </c>
      <c r="D223" s="70">
        <v>35</v>
      </c>
      <c r="E223" s="70">
        <v>2022</v>
      </c>
      <c r="F223" s="70" t="s">
        <v>161</v>
      </c>
      <c r="G223" s="1073" t="s">
        <v>2530</v>
      </c>
      <c r="H223" s="70" t="s">
        <v>2531</v>
      </c>
      <c r="I223" s="1066"/>
      <c r="J223" s="73"/>
      <c r="K223" s="71"/>
      <c r="L223" s="71"/>
      <c r="M223" s="71"/>
      <c r="N223" s="71"/>
      <c r="O223" s="71"/>
      <c r="P223" s="71"/>
      <c r="Q223" s="71"/>
      <c r="R223" s="71"/>
      <c r="S223" s="71"/>
      <c r="T223" s="71"/>
      <c r="U223" s="71"/>
      <c r="V223" s="71"/>
      <c r="W223" s="71"/>
      <c r="X223" s="71"/>
      <c r="Y223" s="71"/>
      <c r="Z223" s="71"/>
      <c r="AA223" s="71"/>
      <c r="AB223" s="71"/>
      <c r="AC223" s="72"/>
      <c r="AD223" s="71">
        <v>137293290.25777718</v>
      </c>
      <c r="AE223" s="71">
        <v>5955200.460463332</v>
      </c>
      <c r="AF223" s="71">
        <v>754141.6230242583</v>
      </c>
      <c r="AG223" s="71">
        <v>317571546.26697141</v>
      </c>
      <c r="AH223" s="71">
        <v>286691233.32009411</v>
      </c>
      <c r="AI223" s="71">
        <v>0</v>
      </c>
      <c r="AJ223" s="71">
        <v>0</v>
      </c>
      <c r="AK223" s="71">
        <v>18321484.421542406</v>
      </c>
      <c r="AL223" s="71">
        <v>0</v>
      </c>
      <c r="AM223" s="71">
        <v>0</v>
      </c>
      <c r="AN223" s="71">
        <v>766586896.34987271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1703</v>
      </c>
      <c r="B224" s="70">
        <v>216</v>
      </c>
      <c r="C224" s="70">
        <v>16</v>
      </c>
      <c r="D224" s="70">
        <v>36</v>
      </c>
      <c r="E224" s="70">
        <v>2022</v>
      </c>
      <c r="F224" s="70" t="s">
        <v>161</v>
      </c>
      <c r="G224" s="1073" t="s">
        <v>1701</v>
      </c>
      <c r="H224" s="70" t="s">
        <v>1702</v>
      </c>
      <c r="I224" s="1066"/>
      <c r="J224" s="73"/>
      <c r="K224" s="71"/>
      <c r="L224" s="71"/>
      <c r="M224" s="71"/>
      <c r="N224" s="71"/>
      <c r="O224" s="71"/>
      <c r="P224" s="71"/>
      <c r="Q224" s="71"/>
      <c r="R224" s="71"/>
      <c r="S224" s="71"/>
      <c r="T224" s="71"/>
      <c r="U224" s="71"/>
      <c r="V224" s="71"/>
      <c r="W224" s="71"/>
      <c r="X224" s="71"/>
      <c r="Y224" s="71"/>
      <c r="Z224" s="71"/>
      <c r="AA224" s="71"/>
      <c r="AB224" s="71"/>
      <c r="AC224" s="72"/>
      <c r="AD224" s="71">
        <v>5091872.4833636237</v>
      </c>
      <c r="AE224" s="71">
        <v>222874.26872991514</v>
      </c>
      <c r="AF224" s="71">
        <v>48342.411732324246</v>
      </c>
      <c r="AG224" s="71">
        <v>12567100.473303031</v>
      </c>
      <c r="AH224" s="71">
        <v>12154546.960842837</v>
      </c>
      <c r="AI224" s="71">
        <v>0</v>
      </c>
      <c r="AJ224" s="71">
        <v>0</v>
      </c>
      <c r="AK224" s="71">
        <v>859987.78075138957</v>
      </c>
      <c r="AL224" s="71">
        <v>0</v>
      </c>
      <c r="AM224" s="71">
        <v>0</v>
      </c>
      <c r="AN224" s="71">
        <v>30944724.378723118</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1728</v>
      </c>
      <c r="B225" s="70">
        <v>217</v>
      </c>
      <c r="C225" s="70">
        <v>16</v>
      </c>
      <c r="D225" s="70">
        <v>37</v>
      </c>
      <c r="E225" s="70">
        <v>2022</v>
      </c>
      <c r="F225" s="70" t="s">
        <v>161</v>
      </c>
      <c r="G225" s="1073" t="s">
        <v>1726</v>
      </c>
      <c r="H225" s="70" t="s">
        <v>1727</v>
      </c>
      <c r="I225" s="1066"/>
      <c r="J225" s="73"/>
      <c r="K225" s="71"/>
      <c r="L225" s="71"/>
      <c r="M225" s="71"/>
      <c r="N225" s="71"/>
      <c r="O225" s="71"/>
      <c r="P225" s="71"/>
      <c r="Q225" s="71"/>
      <c r="R225" s="71"/>
      <c r="S225" s="71"/>
      <c r="T225" s="71"/>
      <c r="U225" s="71"/>
      <c r="V225" s="71"/>
      <c r="W225" s="71"/>
      <c r="X225" s="71"/>
      <c r="Y225" s="71"/>
      <c r="Z225" s="71"/>
      <c r="AA225" s="71"/>
      <c r="AB225" s="71"/>
      <c r="AC225" s="72"/>
      <c r="AD225" s="71">
        <v>66433564.63374465</v>
      </c>
      <c r="AE225" s="71">
        <v>511719.32100388518</v>
      </c>
      <c r="AF225" s="71">
        <v>1353587.528505079</v>
      </c>
      <c r="AG225" s="71">
        <v>32319769.343750123</v>
      </c>
      <c r="AH225" s="71">
        <v>34550464.00501924</v>
      </c>
      <c r="AI225" s="71">
        <v>0</v>
      </c>
      <c r="AJ225" s="71">
        <v>0</v>
      </c>
      <c r="AK225" s="71">
        <v>2545228.1000586548</v>
      </c>
      <c r="AL225" s="71">
        <v>0</v>
      </c>
      <c r="AM225" s="71">
        <v>0</v>
      </c>
      <c r="AN225" s="71">
        <v>137714332.93208161</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1682</v>
      </c>
      <c r="B226" s="70">
        <v>218</v>
      </c>
      <c r="C226" s="70">
        <v>16</v>
      </c>
      <c r="D226" s="70">
        <v>38</v>
      </c>
      <c r="E226" s="70">
        <v>2022</v>
      </c>
      <c r="F226" s="70" t="s">
        <v>161</v>
      </c>
      <c r="G226" s="1073" t="s">
        <v>1680</v>
      </c>
      <c r="H226" s="70" t="s">
        <v>1681</v>
      </c>
      <c r="I226" s="1066"/>
      <c r="J226" s="73"/>
      <c r="K226" s="71"/>
      <c r="L226" s="71"/>
      <c r="M226" s="71"/>
      <c r="N226" s="71"/>
      <c r="O226" s="71"/>
      <c r="P226" s="71"/>
      <c r="Q226" s="71"/>
      <c r="R226" s="71"/>
      <c r="S226" s="71"/>
      <c r="T226" s="71"/>
      <c r="U226" s="71"/>
      <c r="V226" s="71"/>
      <c r="W226" s="71"/>
      <c r="X226" s="71"/>
      <c r="Y226" s="71"/>
      <c r="Z226" s="71"/>
      <c r="AA226" s="71"/>
      <c r="AB226" s="71"/>
      <c r="AC226" s="72"/>
      <c r="AD226" s="71">
        <v>74491467.415906087</v>
      </c>
      <c r="AE226" s="71">
        <v>7404774.7042827001</v>
      </c>
      <c r="AF226" s="71">
        <v>357733.84681919939</v>
      </c>
      <c r="AG226" s="71">
        <v>258815000.5990904</v>
      </c>
      <c r="AH226" s="71">
        <v>327895860.76311707</v>
      </c>
      <c r="AI226" s="71">
        <v>0</v>
      </c>
      <c r="AJ226" s="71">
        <v>0</v>
      </c>
      <c r="AK226" s="71">
        <v>21400266.502091262</v>
      </c>
      <c r="AL226" s="71">
        <v>0</v>
      </c>
      <c r="AM226" s="71">
        <v>0</v>
      </c>
      <c r="AN226" s="71">
        <v>690365103.83130682</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2464</v>
      </c>
      <c r="B227" s="70">
        <v>219</v>
      </c>
      <c r="C227" s="70">
        <v>16</v>
      </c>
      <c r="D227" s="70">
        <v>39</v>
      </c>
      <c r="E227" s="70">
        <v>2022</v>
      </c>
      <c r="F227" s="70" t="s">
        <v>161</v>
      </c>
      <c r="G227" s="1073" t="s">
        <v>2462</v>
      </c>
      <c r="H227" s="70" t="s">
        <v>2463</v>
      </c>
      <c r="I227" s="1066"/>
      <c r="J227" s="73"/>
      <c r="K227" s="71"/>
      <c r="L227" s="71"/>
      <c r="M227" s="71"/>
      <c r="N227" s="71"/>
      <c r="O227" s="71"/>
      <c r="P227" s="71"/>
      <c r="Q227" s="71"/>
      <c r="R227" s="71"/>
      <c r="S227" s="71"/>
      <c r="T227" s="71"/>
      <c r="U227" s="71"/>
      <c r="V227" s="71"/>
      <c r="W227" s="71"/>
      <c r="X227" s="71"/>
      <c r="Y227" s="71"/>
      <c r="Z227" s="71"/>
      <c r="AA227" s="71"/>
      <c r="AB227" s="71"/>
      <c r="AC227" s="72"/>
      <c r="AD227" s="71">
        <v>85673134.833051562</v>
      </c>
      <c r="AE227" s="71">
        <v>2417740.067182119</v>
      </c>
      <c r="AF227" s="71">
        <v>1324582.0814656843</v>
      </c>
      <c r="AG227" s="71">
        <v>87884088.030091405</v>
      </c>
      <c r="AH227" s="71">
        <v>117282777.26731123</v>
      </c>
      <c r="AI227" s="71">
        <v>0</v>
      </c>
      <c r="AJ227" s="71">
        <v>0</v>
      </c>
      <c r="AK227" s="71">
        <v>7904010.8179539507</v>
      </c>
      <c r="AL227" s="71">
        <v>0</v>
      </c>
      <c r="AM227" s="71">
        <v>0</v>
      </c>
      <c r="AN227" s="71">
        <v>302486333.09705591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2476</v>
      </c>
      <c r="B228" s="70">
        <v>220</v>
      </c>
      <c r="C228" s="70">
        <v>16</v>
      </c>
      <c r="D228" s="70">
        <v>40</v>
      </c>
      <c r="E228" s="70">
        <v>2022</v>
      </c>
      <c r="F228" s="70" t="s">
        <v>161</v>
      </c>
      <c r="G228" s="1073" t="s">
        <v>2474</v>
      </c>
      <c r="H228" s="70" t="s">
        <v>2475</v>
      </c>
      <c r="I228" s="1066"/>
      <c r="J228" s="73"/>
      <c r="K228" s="71"/>
      <c r="L228" s="71"/>
      <c r="M228" s="71"/>
      <c r="N228" s="71"/>
      <c r="O228" s="71"/>
      <c r="P228" s="71"/>
      <c r="Q228" s="71"/>
      <c r="R228" s="71"/>
      <c r="S228" s="71"/>
      <c r="T228" s="71"/>
      <c r="U228" s="71"/>
      <c r="V228" s="71"/>
      <c r="W228" s="71"/>
      <c r="X228" s="71"/>
      <c r="Y228" s="71"/>
      <c r="Z228" s="71"/>
      <c r="AA228" s="71"/>
      <c r="AB228" s="71"/>
      <c r="AC228" s="72"/>
      <c r="AD228" s="71">
        <v>2678832.2975266534</v>
      </c>
      <c r="AE228" s="71">
        <v>608001.00509520853</v>
      </c>
      <c r="AF228" s="71">
        <v>415744.74089798849</v>
      </c>
      <c r="AG228" s="71">
        <v>19960591.70066233</v>
      </c>
      <c r="AH228" s="71">
        <v>25483851.653489605</v>
      </c>
      <c r="AI228" s="71">
        <v>0</v>
      </c>
      <c r="AJ228" s="71">
        <v>0</v>
      </c>
      <c r="AK228" s="71">
        <v>1699056.9398088264</v>
      </c>
      <c r="AL228" s="71">
        <v>0</v>
      </c>
      <c r="AM228" s="71">
        <v>0</v>
      </c>
      <c r="AN228" s="71">
        <v>50846078.337480612</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2456</v>
      </c>
      <c r="B229" s="70">
        <v>221</v>
      </c>
      <c r="C229" s="70">
        <v>16</v>
      </c>
      <c r="D229" s="70">
        <v>41</v>
      </c>
      <c r="E229" s="70">
        <v>2022</v>
      </c>
      <c r="F229" s="70" t="s">
        <v>161</v>
      </c>
      <c r="G229" s="1073" t="s">
        <v>2454</v>
      </c>
      <c r="H229" s="70" t="s">
        <v>2455</v>
      </c>
      <c r="I229" s="1066"/>
      <c r="J229" s="73"/>
      <c r="K229" s="71"/>
      <c r="L229" s="71"/>
      <c r="M229" s="71"/>
      <c r="N229" s="71"/>
      <c r="O229" s="71"/>
      <c r="P229" s="71"/>
      <c r="Q229" s="71"/>
      <c r="R229" s="71"/>
      <c r="S229" s="71"/>
      <c r="T229" s="71"/>
      <c r="U229" s="71"/>
      <c r="V229" s="71"/>
      <c r="W229" s="71"/>
      <c r="X229" s="71"/>
      <c r="Y229" s="71"/>
      <c r="Z229" s="71"/>
      <c r="AA229" s="71"/>
      <c r="AB229" s="71"/>
      <c r="AC229" s="72"/>
      <c r="AD229" s="71">
        <v>140464469.13273266</v>
      </c>
      <c r="AE229" s="71">
        <v>1474536.1619171184</v>
      </c>
      <c r="AF229" s="71">
        <v>1779000.7517495323</v>
      </c>
      <c r="AG229" s="71">
        <v>104664683.50393254</v>
      </c>
      <c r="AH229" s="71">
        <v>101037556.061794</v>
      </c>
      <c r="AI229" s="71">
        <v>0</v>
      </c>
      <c r="AJ229" s="71">
        <v>0</v>
      </c>
      <c r="AK229" s="71">
        <v>6966546.6605582917</v>
      </c>
      <c r="AL229" s="71">
        <v>0</v>
      </c>
      <c r="AM229" s="71">
        <v>0</v>
      </c>
      <c r="AN229" s="71">
        <v>356386792.2726841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2496</v>
      </c>
      <c r="B230" s="70">
        <v>222</v>
      </c>
      <c r="C230" s="70">
        <v>16</v>
      </c>
      <c r="D230" s="70">
        <v>42</v>
      </c>
      <c r="E230" s="70">
        <v>2022</v>
      </c>
      <c r="F230" s="70" t="s">
        <v>161</v>
      </c>
      <c r="G230" s="1073" t="s">
        <v>2494</v>
      </c>
      <c r="H230" s="70" t="s">
        <v>2495</v>
      </c>
      <c r="I230" s="1066"/>
      <c r="J230" s="73"/>
      <c r="K230" s="71"/>
      <c r="L230" s="71"/>
      <c r="M230" s="71"/>
      <c r="N230" s="71"/>
      <c r="O230" s="71"/>
      <c r="P230" s="71"/>
      <c r="Q230" s="71"/>
      <c r="R230" s="71"/>
      <c r="S230" s="71"/>
      <c r="T230" s="71"/>
      <c r="U230" s="71"/>
      <c r="V230" s="71"/>
      <c r="W230" s="71"/>
      <c r="X230" s="71"/>
      <c r="Y230" s="71"/>
      <c r="Z230" s="71"/>
      <c r="AA230" s="71"/>
      <c r="AB230" s="71"/>
      <c r="AC230" s="72"/>
      <c r="AD230" s="71">
        <v>75852845.307005525</v>
      </c>
      <c r="AE230" s="71">
        <v>2895582.4993390571</v>
      </c>
      <c r="AF230" s="71">
        <v>696130.72894546913</v>
      </c>
      <c r="AG230" s="71">
        <v>132954419.16792271</v>
      </c>
      <c r="AH230" s="71">
        <v>151312991.41967446</v>
      </c>
      <c r="AI230" s="71">
        <v>0</v>
      </c>
      <c r="AJ230" s="71">
        <v>0</v>
      </c>
      <c r="AK230" s="71">
        <v>10129390.60976618</v>
      </c>
      <c r="AL230" s="71">
        <v>0</v>
      </c>
      <c r="AM230" s="71">
        <v>0</v>
      </c>
      <c r="AN230" s="71">
        <v>373841359.73265338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1749</v>
      </c>
      <c r="B231" s="70">
        <v>223</v>
      </c>
      <c r="C231" s="70">
        <v>16</v>
      </c>
      <c r="D231" s="70">
        <v>43</v>
      </c>
      <c r="E231" s="70">
        <v>2022</v>
      </c>
      <c r="F231" s="70" t="s">
        <v>161</v>
      </c>
      <c r="G231" s="1073" t="s">
        <v>1747</v>
      </c>
      <c r="H231" s="70" t="s">
        <v>1748</v>
      </c>
      <c r="I231" s="1066"/>
      <c r="J231" s="73"/>
      <c r="K231" s="71"/>
      <c r="L231" s="71"/>
      <c r="M231" s="71"/>
      <c r="N231" s="71"/>
      <c r="O231" s="71"/>
      <c r="P231" s="71"/>
      <c r="Q231" s="71"/>
      <c r="R231" s="71"/>
      <c r="S231" s="71"/>
      <c r="T231" s="71"/>
      <c r="U231" s="71"/>
      <c r="V231" s="71"/>
      <c r="W231" s="71"/>
      <c r="X231" s="71"/>
      <c r="Y231" s="71"/>
      <c r="Z231" s="71"/>
      <c r="AA231" s="71"/>
      <c r="AB231" s="71"/>
      <c r="AC231" s="72"/>
      <c r="AD231" s="71">
        <v>738767.22061903938</v>
      </c>
      <c r="AE231" s="71">
        <v>167601.45008489618</v>
      </c>
      <c r="AF231" s="71">
        <v>241712.05866162121</v>
      </c>
      <c r="AG231" s="71">
        <v>3522457.3589404114</v>
      </c>
      <c r="AH231" s="71">
        <v>4417928.1842483627</v>
      </c>
      <c r="AI231" s="71">
        <v>0</v>
      </c>
      <c r="AJ231" s="71">
        <v>0</v>
      </c>
      <c r="AK231" s="71">
        <v>329016.34614933043</v>
      </c>
      <c r="AL231" s="71">
        <v>0</v>
      </c>
      <c r="AM231" s="71">
        <v>0</v>
      </c>
      <c r="AN231" s="71">
        <v>9417482.6187036615</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2488</v>
      </c>
      <c r="B232" s="70">
        <v>224</v>
      </c>
      <c r="C232" s="70">
        <v>16</v>
      </c>
      <c r="D232" s="70">
        <v>44</v>
      </c>
      <c r="E232" s="70">
        <v>2022</v>
      </c>
      <c r="F232" s="70" t="s">
        <v>161</v>
      </c>
      <c r="G232" s="1073" t="s">
        <v>2486</v>
      </c>
      <c r="H232" s="70" t="s">
        <v>2487</v>
      </c>
      <c r="I232" s="1066"/>
      <c r="J232" s="73"/>
      <c r="K232" s="71"/>
      <c r="L232" s="71"/>
      <c r="M232" s="71"/>
      <c r="N232" s="71"/>
      <c r="O232" s="71"/>
      <c r="P232" s="71"/>
      <c r="Q232" s="71"/>
      <c r="R232" s="71"/>
      <c r="S232" s="71"/>
      <c r="T232" s="71"/>
      <c r="U232" s="71"/>
      <c r="V232" s="71"/>
      <c r="W232" s="71"/>
      <c r="X232" s="71"/>
      <c r="Y232" s="71"/>
      <c r="Z232" s="71"/>
      <c r="AA232" s="71"/>
      <c r="AB232" s="71"/>
      <c r="AC232" s="72"/>
      <c r="AD232" s="71">
        <v>183637674.87379169</v>
      </c>
      <c r="AE232" s="71">
        <v>3582035.247027196</v>
      </c>
      <c r="AF232" s="71">
        <v>966848.23464648484</v>
      </c>
      <c r="AG232" s="71">
        <v>199049417.6669296</v>
      </c>
      <c r="AH232" s="71">
        <v>177606586.79544321</v>
      </c>
      <c r="AI232" s="71">
        <v>0</v>
      </c>
      <c r="AJ232" s="71">
        <v>0</v>
      </c>
      <c r="AK232" s="71">
        <v>11705518.365299433</v>
      </c>
      <c r="AL232" s="71">
        <v>0</v>
      </c>
      <c r="AM232" s="71">
        <v>0</v>
      </c>
      <c r="AN232" s="71">
        <v>576548081.18313766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1765</v>
      </c>
      <c r="B233" s="70">
        <v>225</v>
      </c>
      <c r="C233" s="70">
        <v>16</v>
      </c>
      <c r="D233" s="70">
        <v>45</v>
      </c>
      <c r="E233" s="70">
        <v>2022</v>
      </c>
      <c r="F233" s="70" t="s">
        <v>161</v>
      </c>
      <c r="G233" s="1073" t="s">
        <v>1763</v>
      </c>
      <c r="H233" s="70" t="s">
        <v>1764</v>
      </c>
      <c r="I233" s="1066"/>
      <c r="J233" s="73"/>
      <c r="K233" s="71"/>
      <c r="L233" s="71"/>
      <c r="M233" s="71"/>
      <c r="N233" s="71"/>
      <c r="O233" s="71"/>
      <c r="P233" s="71"/>
      <c r="Q233" s="71"/>
      <c r="R233" s="71"/>
      <c r="S233" s="71"/>
      <c r="T233" s="71"/>
      <c r="U233" s="71"/>
      <c r="V233" s="71"/>
      <c r="W233" s="71"/>
      <c r="X233" s="71"/>
      <c r="Y233" s="71"/>
      <c r="Z233" s="71"/>
      <c r="AA233" s="71"/>
      <c r="AB233" s="71"/>
      <c r="AC233" s="72"/>
      <c r="AD233" s="71">
        <v>120927017.44221029</v>
      </c>
      <c r="AE233" s="71">
        <v>2030830.3366669866</v>
      </c>
      <c r="AF233" s="71">
        <v>986185.1993394146</v>
      </c>
      <c r="AG233" s="71">
        <v>105019375.39077027</v>
      </c>
      <c r="AH233" s="71">
        <v>103433222.72200844</v>
      </c>
      <c r="AI233" s="71">
        <v>0</v>
      </c>
      <c r="AJ233" s="71">
        <v>0</v>
      </c>
      <c r="AK233" s="71">
        <v>7052287.1840446163</v>
      </c>
      <c r="AL233" s="71">
        <v>0</v>
      </c>
      <c r="AM233" s="71">
        <v>0</v>
      </c>
      <c r="AN233" s="71">
        <v>339448918.27504003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2540</v>
      </c>
      <c r="B234" s="70">
        <v>226</v>
      </c>
      <c r="C234" s="70">
        <v>16</v>
      </c>
      <c r="D234" s="70">
        <v>46</v>
      </c>
      <c r="E234" s="70">
        <v>2022</v>
      </c>
      <c r="F234" s="70" t="s">
        <v>161</v>
      </c>
      <c r="G234" s="1073" t="s">
        <v>2538</v>
      </c>
      <c r="H234" s="70" t="s">
        <v>2539</v>
      </c>
      <c r="I234" s="1066"/>
      <c r="J234" s="73"/>
      <c r="K234" s="71"/>
      <c r="L234" s="71"/>
      <c r="M234" s="71"/>
      <c r="N234" s="71"/>
      <c r="O234" s="71"/>
      <c r="P234" s="71"/>
      <c r="Q234" s="71"/>
      <c r="R234" s="71"/>
      <c r="S234" s="71"/>
      <c r="T234" s="71"/>
      <c r="U234" s="71"/>
      <c r="V234" s="71"/>
      <c r="W234" s="71"/>
      <c r="X234" s="71"/>
      <c r="Y234" s="71"/>
      <c r="Z234" s="71"/>
      <c r="AA234" s="71"/>
      <c r="AB234" s="71"/>
      <c r="AC234" s="72"/>
      <c r="AD234" s="71">
        <v>249528304.77090707</v>
      </c>
      <c r="AE234" s="71">
        <v>5702015.2911861483</v>
      </c>
      <c r="AF234" s="71">
        <v>9542792.0759608056</v>
      </c>
      <c r="AG234" s="71">
        <v>250901702.29619303</v>
      </c>
      <c r="AH234" s="71">
        <v>260280162.17114499</v>
      </c>
      <c r="AI234" s="71">
        <v>0</v>
      </c>
      <c r="AJ234" s="71">
        <v>0</v>
      </c>
      <c r="AK234" s="71">
        <v>18294884.198894538</v>
      </c>
      <c r="AL234" s="71">
        <v>0</v>
      </c>
      <c r="AM234" s="71">
        <v>0</v>
      </c>
      <c r="AN234" s="71">
        <v>794249860.80428648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1695</v>
      </c>
      <c r="B235" s="70">
        <v>227</v>
      </c>
      <c r="C235" s="70">
        <v>16</v>
      </c>
      <c r="D235" s="70">
        <v>47</v>
      </c>
      <c r="E235" s="70">
        <v>2022</v>
      </c>
      <c r="F235" s="70" t="s">
        <v>161</v>
      </c>
      <c r="G235" s="1073" t="s">
        <v>1693</v>
      </c>
      <c r="H235" s="70" t="s">
        <v>1694</v>
      </c>
      <c r="I235" s="1066"/>
      <c r="J235" s="73"/>
      <c r="K235" s="71"/>
      <c r="L235" s="71"/>
      <c r="M235" s="71"/>
      <c r="N235" s="71"/>
      <c r="O235" s="71"/>
      <c r="P235" s="71"/>
      <c r="Q235" s="71"/>
      <c r="R235" s="71"/>
      <c r="S235" s="71"/>
      <c r="T235" s="71"/>
      <c r="U235" s="71"/>
      <c r="V235" s="71"/>
      <c r="W235" s="71"/>
      <c r="X235" s="71"/>
      <c r="Y235" s="71"/>
      <c r="Z235" s="71"/>
      <c r="AA235" s="71"/>
      <c r="AB235" s="71"/>
      <c r="AC235" s="72"/>
      <c r="AD235" s="71">
        <v>11859963.416586446</v>
      </c>
      <c r="AE235" s="71">
        <v>2786819.8561988589</v>
      </c>
      <c r="AF235" s="71">
        <v>357733.84681919939</v>
      </c>
      <c r="AG235" s="71">
        <v>157599389.92578706</v>
      </c>
      <c r="AH235" s="71">
        <v>228372903.0626846</v>
      </c>
      <c r="AI235" s="71">
        <v>0</v>
      </c>
      <c r="AJ235" s="71">
        <v>0</v>
      </c>
      <c r="AK235" s="71">
        <v>14570594.773604514</v>
      </c>
      <c r="AL235" s="71">
        <v>0</v>
      </c>
      <c r="AM235" s="71">
        <v>0</v>
      </c>
      <c r="AN235" s="71">
        <v>415547404.88168067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1691</v>
      </c>
      <c r="B236" s="70">
        <v>228</v>
      </c>
      <c r="C236" s="70">
        <v>16</v>
      </c>
      <c r="D236" s="70">
        <v>48</v>
      </c>
      <c r="E236" s="70">
        <v>2022</v>
      </c>
      <c r="F236" s="70" t="s">
        <v>161</v>
      </c>
      <c r="G236" s="1073" t="s">
        <v>1689</v>
      </c>
      <c r="H236" s="70" t="s">
        <v>1690</v>
      </c>
      <c r="I236" s="1066"/>
      <c r="J236" s="73"/>
      <c r="K236" s="71"/>
      <c r="L236" s="71"/>
      <c r="M236" s="71"/>
      <c r="N236" s="71"/>
      <c r="O236" s="71"/>
      <c r="P236" s="71"/>
      <c r="Q236" s="71"/>
      <c r="R236" s="71"/>
      <c r="S236" s="71"/>
      <c r="T236" s="71"/>
      <c r="U236" s="71"/>
      <c r="V236" s="71"/>
      <c r="W236" s="71"/>
      <c r="X236" s="71"/>
      <c r="Y236" s="71"/>
      <c r="Z236" s="71"/>
      <c r="AA236" s="71"/>
      <c r="AB236" s="71"/>
      <c r="AC236" s="72"/>
      <c r="AD236" s="71">
        <v>75888608.873239532</v>
      </c>
      <c r="AE236" s="71">
        <v>4195385.2345719226</v>
      </c>
      <c r="AF236" s="71">
        <v>763810.10537072306</v>
      </c>
      <c r="AG236" s="71">
        <v>146640633.69797245</v>
      </c>
      <c r="AH236" s="71">
        <v>226329663.72201133</v>
      </c>
      <c r="AI236" s="71">
        <v>0</v>
      </c>
      <c r="AJ236" s="71">
        <v>0</v>
      </c>
      <c r="AK236" s="71">
        <v>14740655.420338683</v>
      </c>
      <c r="AL236" s="71">
        <v>0</v>
      </c>
      <c r="AM236" s="71">
        <v>0</v>
      </c>
      <c r="AN236" s="71">
        <v>468558757.05350465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1666</v>
      </c>
      <c r="B237" s="70">
        <v>229</v>
      </c>
      <c r="C237" s="70">
        <v>16</v>
      </c>
      <c r="D237" s="70">
        <v>49</v>
      </c>
      <c r="E237" s="70">
        <v>2022</v>
      </c>
      <c r="F237" s="70" t="s">
        <v>161</v>
      </c>
      <c r="G237" s="1073" t="s">
        <v>1664</v>
      </c>
      <c r="H237" s="70" t="s">
        <v>1665</v>
      </c>
      <c r="I237" s="1066"/>
      <c r="J237" s="73"/>
      <c r="K237" s="71"/>
      <c r="L237" s="71"/>
      <c r="M237" s="71"/>
      <c r="N237" s="71"/>
      <c r="O237" s="71"/>
      <c r="P237" s="71"/>
      <c r="Q237" s="71"/>
      <c r="R237" s="71"/>
      <c r="S237" s="71"/>
      <c r="T237" s="71"/>
      <c r="U237" s="71"/>
      <c r="V237" s="71"/>
      <c r="W237" s="71"/>
      <c r="X237" s="71"/>
      <c r="Y237" s="71"/>
      <c r="Z237" s="71"/>
      <c r="AA237" s="71"/>
      <c r="AB237" s="71"/>
      <c r="AC237" s="72"/>
      <c r="AD237" s="71">
        <v>212528533.12762168</v>
      </c>
      <c r="AE237" s="71">
        <v>3762117.6561609674</v>
      </c>
      <c r="AF237" s="71">
        <v>2649164.1629313687</v>
      </c>
      <c r="AG237" s="71">
        <v>169181914.64424738</v>
      </c>
      <c r="AH237" s="71">
        <v>150289273.9676739</v>
      </c>
      <c r="AI237" s="71">
        <v>0</v>
      </c>
      <c r="AJ237" s="71">
        <v>0</v>
      </c>
      <c r="AK237" s="71">
        <v>10010722.62620604</v>
      </c>
      <c r="AL237" s="71">
        <v>0</v>
      </c>
      <c r="AM237" s="71">
        <v>0</v>
      </c>
      <c r="AN237" s="71">
        <v>548421726.18484128</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2472</v>
      </c>
      <c r="B238" s="70">
        <v>230</v>
      </c>
      <c r="C238" s="70">
        <v>16</v>
      </c>
      <c r="D238" s="70">
        <v>50</v>
      </c>
      <c r="E238" s="70">
        <v>2022</v>
      </c>
      <c r="F238" s="70" t="s">
        <v>161</v>
      </c>
      <c r="G238" s="1073" t="s">
        <v>2470</v>
      </c>
      <c r="H238" s="70" t="s">
        <v>2471</v>
      </c>
      <c r="I238" s="1066"/>
      <c r="J238" s="73"/>
      <c r="K238" s="71"/>
      <c r="L238" s="71"/>
      <c r="M238" s="71"/>
      <c r="N238" s="71"/>
      <c r="O238" s="71"/>
      <c r="P238" s="71"/>
      <c r="Q238" s="71"/>
      <c r="R238" s="71"/>
      <c r="S238" s="71"/>
      <c r="T238" s="71"/>
      <c r="U238" s="71"/>
      <c r="V238" s="71"/>
      <c r="W238" s="71"/>
      <c r="X238" s="71"/>
      <c r="Y238" s="71"/>
      <c r="Z238" s="71"/>
      <c r="AA238" s="71"/>
      <c r="AB238" s="71"/>
      <c r="AC238" s="72"/>
      <c r="AD238" s="71">
        <v>18375013.500311192</v>
      </c>
      <c r="AE238" s="71">
        <v>1240963.9282881676</v>
      </c>
      <c r="AF238" s="71">
        <v>725136.17598486366</v>
      </c>
      <c r="AG238" s="71">
        <v>33353268.117467016</v>
      </c>
      <c r="AH238" s="71">
        <v>51450193.089684397</v>
      </c>
      <c r="AI238" s="71">
        <v>0</v>
      </c>
      <c r="AJ238" s="71">
        <v>0</v>
      </c>
      <c r="AK238" s="71">
        <v>3666956.9065732681</v>
      </c>
      <c r="AL238" s="71">
        <v>0</v>
      </c>
      <c r="AM238" s="71">
        <v>0</v>
      </c>
      <c r="AN238" s="71">
        <v>108811531.7183089</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2536</v>
      </c>
      <c r="B239" s="70">
        <v>231</v>
      </c>
      <c r="C239" s="70">
        <v>16</v>
      </c>
      <c r="D239" s="70">
        <v>51</v>
      </c>
      <c r="E239" s="70">
        <v>2022</v>
      </c>
      <c r="F239" s="70" t="s">
        <v>161</v>
      </c>
      <c r="G239" s="1073" t="s">
        <v>2534</v>
      </c>
      <c r="H239" s="70" t="s">
        <v>2535</v>
      </c>
      <c r="I239" s="1066"/>
      <c r="J239" s="73"/>
      <c r="K239" s="71"/>
      <c r="L239" s="71"/>
      <c r="M239" s="71"/>
      <c r="N239" s="71"/>
      <c r="O239" s="71"/>
      <c r="P239" s="71"/>
      <c r="Q239" s="71"/>
      <c r="R239" s="71"/>
      <c r="S239" s="71"/>
      <c r="T239" s="71"/>
      <c r="U239" s="71"/>
      <c r="V239" s="71"/>
      <c r="W239" s="71"/>
      <c r="X239" s="71"/>
      <c r="Y239" s="71"/>
      <c r="Z239" s="71"/>
      <c r="AA239" s="71"/>
      <c r="AB239" s="71"/>
      <c r="AC239" s="72"/>
      <c r="AD239" s="71">
        <v>77427642.863251776</v>
      </c>
      <c r="AE239" s="71">
        <v>8228518.0015084669</v>
      </c>
      <c r="AF239" s="71">
        <v>222375.09396869154</v>
      </c>
      <c r="AG239" s="71">
        <v>266153453.43021631</v>
      </c>
      <c r="AH239" s="71">
        <v>281585232.75007492</v>
      </c>
      <c r="AI239" s="71">
        <v>0</v>
      </c>
      <c r="AJ239" s="71">
        <v>0</v>
      </c>
      <c r="AK239" s="71">
        <v>18389017.996517327</v>
      </c>
      <c r="AL239" s="71">
        <v>0</v>
      </c>
      <c r="AM239" s="71">
        <v>0</v>
      </c>
      <c r="AN239" s="71">
        <v>652006240.13553751</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1784</v>
      </c>
      <c r="B240" s="70">
        <v>232</v>
      </c>
      <c r="C240" s="70">
        <v>16</v>
      </c>
      <c r="D240" s="70">
        <v>52</v>
      </c>
      <c r="E240" s="70">
        <v>2022</v>
      </c>
      <c r="F240" s="70" t="s">
        <v>161</v>
      </c>
      <c r="G240" s="1073" t="s">
        <v>1783</v>
      </c>
      <c r="H240" s="70" t="s">
        <v>1742</v>
      </c>
      <c r="I240" s="1066"/>
      <c r="J240" s="73"/>
      <c r="K240" s="71"/>
      <c r="L240" s="71"/>
      <c r="M240" s="71"/>
      <c r="N240" s="71"/>
      <c r="O240" s="71"/>
      <c r="P240" s="71"/>
      <c r="Q240" s="71"/>
      <c r="R240" s="71"/>
      <c r="S240" s="71"/>
      <c r="T240" s="71"/>
      <c r="U240" s="71"/>
      <c r="V240" s="71"/>
      <c r="W240" s="71"/>
      <c r="X240" s="71"/>
      <c r="Y240" s="71"/>
      <c r="Z240" s="71"/>
      <c r="AA240" s="71"/>
      <c r="AB240" s="71"/>
      <c r="AC240" s="72"/>
      <c r="AD240" s="71">
        <v>73736441.502213612</v>
      </c>
      <c r="AE240" s="71">
        <v>624047.95244376233</v>
      </c>
      <c r="AF240" s="71">
        <v>589777.42313435581</v>
      </c>
      <c r="AG240" s="71">
        <v>16169057.73791397</v>
      </c>
      <c r="AH240" s="71">
        <v>19257635.674928762</v>
      </c>
      <c r="AI240" s="71">
        <v>0</v>
      </c>
      <c r="AJ240" s="71">
        <v>0</v>
      </c>
      <c r="AK240" s="71">
        <v>1409553.5457480734</v>
      </c>
      <c r="AL240" s="71">
        <v>0</v>
      </c>
      <c r="AM240" s="71">
        <v>0</v>
      </c>
      <c r="AN240" s="71">
        <v>111786513.83638252</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2242</v>
      </c>
      <c r="B241" s="70">
        <v>233</v>
      </c>
      <c r="C241" s="70">
        <v>16</v>
      </c>
      <c r="D241" s="70">
        <v>53</v>
      </c>
      <c r="E241" s="70">
        <v>2022</v>
      </c>
      <c r="F241" s="70" t="s">
        <v>161</v>
      </c>
      <c r="G241" s="1073" t="s">
        <v>2223</v>
      </c>
      <c r="H241" s="70" t="s">
        <v>2224</v>
      </c>
      <c r="I241" s="1066"/>
      <c r="J241" s="73"/>
      <c r="K241" s="71"/>
      <c r="L241" s="71"/>
      <c r="M241" s="71"/>
      <c r="N241" s="71"/>
      <c r="O241" s="71"/>
      <c r="P241" s="71"/>
      <c r="Q241" s="71"/>
      <c r="R241" s="71"/>
      <c r="S241" s="71"/>
      <c r="T241" s="71"/>
      <c r="U241" s="71"/>
      <c r="V241" s="71"/>
      <c r="W241" s="71"/>
      <c r="X241" s="71"/>
      <c r="Y241" s="71"/>
      <c r="Z241" s="71"/>
      <c r="AA241" s="71"/>
      <c r="AB241" s="71"/>
      <c r="AC241" s="72"/>
      <c r="AD241" s="71">
        <v>5509429.0726546496</v>
      </c>
      <c r="AE241" s="71">
        <v>677537.77693894203</v>
      </c>
      <c r="AF241" s="71">
        <v>145027.23519697276</v>
      </c>
      <c r="AG241" s="71">
        <v>19422438.493046436</v>
      </c>
      <c r="AH241" s="71">
        <v>16761275.494845403</v>
      </c>
      <c r="AI241" s="71">
        <v>0</v>
      </c>
      <c r="AJ241" s="71">
        <v>0</v>
      </c>
      <c r="AK241" s="71">
        <v>1192619.6911441192</v>
      </c>
      <c r="AL241" s="71">
        <v>0</v>
      </c>
      <c r="AM241" s="71">
        <v>0</v>
      </c>
      <c r="AN241" s="71">
        <v>43708327.763826519</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2512</v>
      </c>
      <c r="B242" s="70">
        <v>234</v>
      </c>
      <c r="C242" s="70">
        <v>16</v>
      </c>
      <c r="D242" s="70">
        <v>54</v>
      </c>
      <c r="E242" s="70">
        <v>2022</v>
      </c>
      <c r="F242" s="70" t="s">
        <v>161</v>
      </c>
      <c r="G242" s="1073" t="s">
        <v>2510</v>
      </c>
      <c r="H242" s="70" t="s">
        <v>2511</v>
      </c>
      <c r="I242" s="1066"/>
      <c r="J242" s="73"/>
      <c r="K242" s="71"/>
      <c r="L242" s="71"/>
      <c r="M242" s="71"/>
      <c r="N242" s="71"/>
      <c r="O242" s="71"/>
      <c r="P242" s="71"/>
      <c r="Q242" s="71"/>
      <c r="R242" s="71"/>
      <c r="S242" s="71"/>
      <c r="T242" s="71"/>
      <c r="U242" s="71"/>
      <c r="V242" s="71"/>
      <c r="W242" s="71"/>
      <c r="X242" s="71"/>
      <c r="Y242" s="71"/>
      <c r="Z242" s="71"/>
      <c r="AA242" s="71"/>
      <c r="AB242" s="71"/>
      <c r="AC242" s="72"/>
      <c r="AD242" s="71">
        <v>4076868.6777950805</v>
      </c>
      <c r="AE242" s="71">
        <v>1273057.8229852752</v>
      </c>
      <c r="AF242" s="71">
        <v>338396.88212626975</v>
      </c>
      <c r="AG242" s="71">
        <v>39376914.816349491</v>
      </c>
      <c r="AH242" s="71">
        <v>64771106.655675426</v>
      </c>
      <c r="AI242" s="71">
        <v>0</v>
      </c>
      <c r="AJ242" s="71">
        <v>0</v>
      </c>
      <c r="AK242" s="71">
        <v>4327572.1447600704</v>
      </c>
      <c r="AL242" s="71">
        <v>0</v>
      </c>
      <c r="AM242" s="71">
        <v>0</v>
      </c>
      <c r="AN242" s="71">
        <v>114163916.99969161</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1745</v>
      </c>
      <c r="B243" s="70">
        <v>235</v>
      </c>
      <c r="C243" s="70">
        <v>16</v>
      </c>
      <c r="D243" s="70">
        <v>55</v>
      </c>
      <c r="E243" s="70">
        <v>2022</v>
      </c>
      <c r="F243" s="70" t="s">
        <v>161</v>
      </c>
      <c r="G243" s="1073" t="s">
        <v>1743</v>
      </c>
      <c r="H243" s="70" t="s">
        <v>1744</v>
      </c>
      <c r="I243" s="1066"/>
      <c r="J243" s="73"/>
      <c r="K243" s="71"/>
      <c r="L243" s="71"/>
      <c r="M243" s="71"/>
      <c r="N243" s="71"/>
      <c r="O243" s="71"/>
      <c r="P243" s="71"/>
      <c r="Q243" s="71"/>
      <c r="R243" s="71"/>
      <c r="S243" s="71"/>
      <c r="T243" s="71"/>
      <c r="U243" s="71"/>
      <c r="V243" s="71"/>
      <c r="W243" s="71"/>
      <c r="X243" s="71"/>
      <c r="Y243" s="71"/>
      <c r="Z243" s="71"/>
      <c r="AA243" s="71"/>
      <c r="AB243" s="71"/>
      <c r="AC243" s="72"/>
      <c r="AD243" s="71">
        <v>174415721.92843059</v>
      </c>
      <c r="AE243" s="71">
        <v>2551464.6284200684</v>
      </c>
      <c r="AF243" s="71">
        <v>638119.83486667997</v>
      </c>
      <c r="AG243" s="71">
        <v>108376717.56101036</v>
      </c>
      <c r="AH243" s="71">
        <v>70863064.607744396</v>
      </c>
      <c r="AI243" s="71">
        <v>0</v>
      </c>
      <c r="AJ243" s="71">
        <v>0</v>
      </c>
      <c r="AK243" s="71">
        <v>4873005.836335727</v>
      </c>
      <c r="AL243" s="71">
        <v>0</v>
      </c>
      <c r="AM243" s="71">
        <v>0</v>
      </c>
      <c r="AN243" s="71">
        <v>361718094.39680779</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1708</v>
      </c>
      <c r="B244" s="70">
        <v>236</v>
      </c>
      <c r="C244" s="70">
        <v>16</v>
      </c>
      <c r="D244" s="70">
        <v>56</v>
      </c>
      <c r="E244" s="70">
        <v>2022</v>
      </c>
      <c r="F244" s="70" t="s">
        <v>161</v>
      </c>
      <c r="G244" s="1073" t="s">
        <v>1706</v>
      </c>
      <c r="H244" s="70" t="s">
        <v>1707</v>
      </c>
      <c r="I244" s="1066"/>
      <c r="J244" s="73"/>
      <c r="K244" s="71"/>
      <c r="L244" s="71"/>
      <c r="M244" s="71"/>
      <c r="N244" s="71"/>
      <c r="O244" s="71"/>
      <c r="P244" s="71"/>
      <c r="Q244" s="71"/>
      <c r="R244" s="71"/>
      <c r="S244" s="71"/>
      <c r="T244" s="71"/>
      <c r="U244" s="71"/>
      <c r="V244" s="71"/>
      <c r="W244" s="71"/>
      <c r="X244" s="71"/>
      <c r="Y244" s="71"/>
      <c r="Z244" s="71"/>
      <c r="AA244" s="71"/>
      <c r="AB244" s="71"/>
      <c r="AC244" s="72"/>
      <c r="AD244" s="71">
        <v>18379610.402592126</v>
      </c>
      <c r="AE244" s="71">
        <v>877233.12172094593</v>
      </c>
      <c r="AF244" s="71">
        <v>647788.31721314485</v>
      </c>
      <c r="AG244" s="71">
        <v>67899034.819991991</v>
      </c>
      <c r="AH244" s="71">
        <v>67548569.578726158</v>
      </c>
      <c r="AI244" s="71">
        <v>0</v>
      </c>
      <c r="AJ244" s="71">
        <v>0</v>
      </c>
      <c r="AK244" s="71">
        <v>4211615.8343824819</v>
      </c>
      <c r="AL244" s="71">
        <v>0</v>
      </c>
      <c r="AM244" s="71">
        <v>0</v>
      </c>
      <c r="AN244" s="71">
        <v>159563852.07462686</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2484</v>
      </c>
      <c r="B245" s="70">
        <v>237</v>
      </c>
      <c r="C245" s="70">
        <v>16</v>
      </c>
      <c r="D245" s="70">
        <v>57</v>
      </c>
      <c r="E245" s="70">
        <v>2022</v>
      </c>
      <c r="F245" s="70" t="s">
        <v>161</v>
      </c>
      <c r="G245" s="1073" t="s">
        <v>2482</v>
      </c>
      <c r="H245" s="70" t="s">
        <v>2483</v>
      </c>
      <c r="I245" s="1066"/>
      <c r="J245" s="73"/>
      <c r="K245" s="71"/>
      <c r="L245" s="71"/>
      <c r="M245" s="71"/>
      <c r="N245" s="71"/>
      <c r="O245" s="71"/>
      <c r="P245" s="71"/>
      <c r="Q245" s="71"/>
      <c r="R245" s="71"/>
      <c r="S245" s="71"/>
      <c r="T245" s="71"/>
      <c r="U245" s="71"/>
      <c r="V245" s="71"/>
      <c r="W245" s="71"/>
      <c r="X245" s="71"/>
      <c r="Y245" s="71"/>
      <c r="Z245" s="71"/>
      <c r="AA245" s="71"/>
      <c r="AB245" s="71"/>
      <c r="AC245" s="72"/>
      <c r="AD245" s="71">
        <v>243005811.81879762</v>
      </c>
      <c r="AE245" s="71">
        <v>7367331.8271360742</v>
      </c>
      <c r="AF245" s="71">
        <v>406076.25855152361</v>
      </c>
      <c r="AG245" s="71">
        <v>171108258.51241791</v>
      </c>
      <c r="AH245" s="71">
        <v>189362555.24013829</v>
      </c>
      <c r="AI245" s="71">
        <v>0</v>
      </c>
      <c r="AJ245" s="71">
        <v>0</v>
      </c>
      <c r="AK245" s="71">
        <v>11926842.547913229</v>
      </c>
      <c r="AL245" s="71">
        <v>0</v>
      </c>
      <c r="AM245" s="71">
        <v>0</v>
      </c>
      <c r="AN245" s="71">
        <v>623176876.20495462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1740</v>
      </c>
      <c r="B246" s="70">
        <v>238</v>
      </c>
      <c r="C246" s="70">
        <v>16</v>
      </c>
      <c r="D246" s="70">
        <v>58</v>
      </c>
      <c r="E246" s="70">
        <v>2022</v>
      </c>
      <c r="F246" s="70" t="s">
        <v>161</v>
      </c>
      <c r="G246" s="1073" t="s">
        <v>1738</v>
      </c>
      <c r="H246" s="70" t="s">
        <v>1739</v>
      </c>
      <c r="I246" s="1066"/>
      <c r="J246" s="73"/>
      <c r="K246" s="71"/>
      <c r="L246" s="71"/>
      <c r="M246" s="71"/>
      <c r="N246" s="71"/>
      <c r="O246" s="71"/>
      <c r="P246" s="71"/>
      <c r="Q246" s="71"/>
      <c r="R246" s="71"/>
      <c r="S246" s="71"/>
      <c r="T246" s="71"/>
      <c r="U246" s="71"/>
      <c r="V246" s="71"/>
      <c r="W246" s="71"/>
      <c r="X246" s="71"/>
      <c r="Y246" s="71"/>
      <c r="Z246" s="71"/>
      <c r="AA246" s="71"/>
      <c r="AB246" s="71"/>
      <c r="AC246" s="72"/>
      <c r="AD246" s="71">
        <v>21058726.185023647</v>
      </c>
      <c r="AE246" s="71">
        <v>591954.05774665449</v>
      </c>
      <c r="AF246" s="71">
        <v>415744.74089798849</v>
      </c>
      <c r="AG246" s="71">
        <v>10677448.869288122</v>
      </c>
      <c r="AH246" s="71">
        <v>13996399.261778288</v>
      </c>
      <c r="AI246" s="71">
        <v>0</v>
      </c>
      <c r="AJ246" s="71">
        <v>0</v>
      </c>
      <c r="AK246" s="71">
        <v>1011712.3516797504</v>
      </c>
      <c r="AL246" s="71">
        <v>0</v>
      </c>
      <c r="AM246" s="71">
        <v>0</v>
      </c>
      <c r="AN246" s="71">
        <v>47751985.466414452</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1757</v>
      </c>
      <c r="B247" s="70">
        <v>239</v>
      </c>
      <c r="C247" s="70">
        <v>16</v>
      </c>
      <c r="D247" s="70">
        <v>59</v>
      </c>
      <c r="E247" s="70">
        <v>2022</v>
      </c>
      <c r="F247" s="70" t="s">
        <v>161</v>
      </c>
      <c r="G247" s="1073" t="s">
        <v>1755</v>
      </c>
      <c r="H247" s="70" t="s">
        <v>1756</v>
      </c>
      <c r="I247" s="1066"/>
      <c r="J247" s="73"/>
      <c r="K247" s="71"/>
      <c r="L247" s="71"/>
      <c r="M247" s="71"/>
      <c r="N247" s="71"/>
      <c r="O247" s="71"/>
      <c r="P247" s="71"/>
      <c r="Q247" s="71"/>
      <c r="R247" s="71"/>
      <c r="S247" s="71"/>
      <c r="T247" s="71"/>
      <c r="U247" s="71"/>
      <c r="V247" s="71"/>
      <c r="W247" s="71"/>
      <c r="X247" s="71"/>
      <c r="Y247" s="71"/>
      <c r="Z247" s="71"/>
      <c r="AA247" s="71"/>
      <c r="AB247" s="71"/>
      <c r="AC247" s="72"/>
      <c r="AD247" s="71">
        <v>51935729.709121518</v>
      </c>
      <c r="AE247" s="71">
        <v>2822479.7391956453</v>
      </c>
      <c r="AF247" s="71">
        <v>638119.83486667997</v>
      </c>
      <c r="AG247" s="71">
        <v>108193256.24023221</v>
      </c>
      <c r="AH247" s="71">
        <v>132655321.30063127</v>
      </c>
      <c r="AI247" s="71">
        <v>0</v>
      </c>
      <c r="AJ247" s="71">
        <v>0</v>
      </c>
      <c r="AK247" s="71">
        <v>9426421.6190138422</v>
      </c>
      <c r="AL247" s="71">
        <v>0</v>
      </c>
      <c r="AM247" s="71">
        <v>0</v>
      </c>
      <c r="AN247" s="71">
        <v>305671328.44306117</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1732</v>
      </c>
      <c r="B248" s="70">
        <v>240</v>
      </c>
      <c r="C248" s="70">
        <v>16</v>
      </c>
      <c r="D248" s="70">
        <v>60</v>
      </c>
      <c r="E248" s="70">
        <v>2022</v>
      </c>
      <c r="F248" s="70" t="s">
        <v>161</v>
      </c>
      <c r="G248" s="1073" t="s">
        <v>1730</v>
      </c>
      <c r="H248" s="70" t="s">
        <v>1731</v>
      </c>
      <c r="I248" s="1066"/>
      <c r="J248" s="73"/>
      <c r="K248" s="71"/>
      <c r="L248" s="71"/>
      <c r="M248" s="71"/>
      <c r="N248" s="71"/>
      <c r="O248" s="71"/>
      <c r="P248" s="71"/>
      <c r="Q248" s="71"/>
      <c r="R248" s="71"/>
      <c r="S248" s="71"/>
      <c r="T248" s="71"/>
      <c r="U248" s="71"/>
      <c r="V248" s="71"/>
      <c r="W248" s="71"/>
      <c r="X248" s="71"/>
      <c r="Y248" s="71"/>
      <c r="Z248" s="71"/>
      <c r="AA248" s="71"/>
      <c r="AB248" s="71"/>
      <c r="AC248" s="72"/>
      <c r="AD248" s="71">
        <v>77639172.629032806</v>
      </c>
      <c r="AE248" s="71">
        <v>848705.21532351687</v>
      </c>
      <c r="AF248" s="71">
        <v>609114.38782728545</v>
      </c>
      <c r="AG248" s="71">
        <v>29549503.400000118</v>
      </c>
      <c r="AH248" s="71">
        <v>33035865.643657751</v>
      </c>
      <c r="AI248" s="71">
        <v>0</v>
      </c>
      <c r="AJ248" s="71">
        <v>0</v>
      </c>
      <c r="AK248" s="71">
        <v>2339399.1927737128</v>
      </c>
      <c r="AL248" s="71">
        <v>0</v>
      </c>
      <c r="AM248" s="71">
        <v>0</v>
      </c>
      <c r="AN248" s="71">
        <v>144021760.46861517</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1712</v>
      </c>
      <c r="B249" s="70">
        <v>241</v>
      </c>
      <c r="C249" s="70">
        <v>16</v>
      </c>
      <c r="D249" s="70">
        <v>61</v>
      </c>
      <c r="E249" s="70">
        <v>2022</v>
      </c>
      <c r="F249" s="70" t="s">
        <v>161</v>
      </c>
      <c r="G249" s="1073" t="s">
        <v>1710</v>
      </c>
      <c r="H249" s="70" t="s">
        <v>1711</v>
      </c>
      <c r="I249" s="1066"/>
      <c r="J249" s="73"/>
      <c r="K249" s="71"/>
      <c r="L249" s="71"/>
      <c r="M249" s="71"/>
      <c r="N249" s="71"/>
      <c r="O249" s="71"/>
      <c r="P249" s="71"/>
      <c r="Q249" s="71"/>
      <c r="R249" s="71"/>
      <c r="S249" s="71"/>
      <c r="T249" s="71"/>
      <c r="U249" s="71"/>
      <c r="V249" s="71"/>
      <c r="W249" s="71"/>
      <c r="X249" s="71"/>
      <c r="Y249" s="71"/>
      <c r="Z249" s="71"/>
      <c r="AA249" s="71"/>
      <c r="AB249" s="71"/>
      <c r="AC249" s="72"/>
      <c r="AD249" s="71">
        <v>229923933.9672527</v>
      </c>
      <c r="AE249" s="71">
        <v>1207087.0394412202</v>
      </c>
      <c r="AF249" s="71">
        <v>1382592.9755444734</v>
      </c>
      <c r="AG249" s="71">
        <v>54824358.025869422</v>
      </c>
      <c r="AH249" s="71">
        <v>62455155.698690534</v>
      </c>
      <c r="AI249" s="71">
        <v>0</v>
      </c>
      <c r="AJ249" s="71">
        <v>0</v>
      </c>
      <c r="AK249" s="71">
        <v>4162676.5898021841</v>
      </c>
      <c r="AL249" s="71">
        <v>0</v>
      </c>
      <c r="AM249" s="71">
        <v>0</v>
      </c>
      <c r="AN249" s="71">
        <v>353955804.29660052</v>
      </c>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1736</v>
      </c>
      <c r="B250" s="70">
        <v>242</v>
      </c>
      <c r="C250" s="70">
        <v>16</v>
      </c>
      <c r="D250" s="70">
        <v>62</v>
      </c>
      <c r="E250" s="70">
        <v>2022</v>
      </c>
      <c r="F250" s="70" t="s">
        <v>161</v>
      </c>
      <c r="G250" s="1073" t="s">
        <v>1734</v>
      </c>
      <c r="H250" s="70" t="s">
        <v>1735</v>
      </c>
      <c r="I250" s="1066"/>
      <c r="J250" s="73"/>
      <c r="K250" s="71"/>
      <c r="L250" s="71"/>
      <c r="M250" s="71"/>
      <c r="N250" s="71"/>
      <c r="O250" s="71"/>
      <c r="P250" s="71"/>
      <c r="Q250" s="71"/>
      <c r="R250" s="71"/>
      <c r="S250" s="71"/>
      <c r="T250" s="71"/>
      <c r="U250" s="71"/>
      <c r="V250" s="71"/>
      <c r="W250" s="71"/>
      <c r="X250" s="71"/>
      <c r="Y250" s="71"/>
      <c r="Z250" s="71"/>
      <c r="AA250" s="71"/>
      <c r="AB250" s="71"/>
      <c r="AC250" s="72"/>
      <c r="AD250" s="71">
        <v>98677804.736975938</v>
      </c>
      <c r="AE250" s="71">
        <v>609783.9992450478</v>
      </c>
      <c r="AF250" s="71">
        <v>928174.30526062555</v>
      </c>
      <c r="AG250" s="71">
        <v>32295307.834313042</v>
      </c>
      <c r="AH250" s="71">
        <v>34751851.044757061</v>
      </c>
      <c r="AI250" s="71">
        <v>0</v>
      </c>
      <c r="AJ250" s="71">
        <v>0</v>
      </c>
      <c r="AK250" s="71">
        <v>2272123.8723876053</v>
      </c>
      <c r="AL250" s="71">
        <v>0</v>
      </c>
      <c r="AM250" s="71">
        <v>0</v>
      </c>
      <c r="AN250" s="71">
        <v>169535045.79293934</v>
      </c>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2492</v>
      </c>
      <c r="B251" s="70">
        <v>243</v>
      </c>
      <c r="C251" s="70">
        <v>16</v>
      </c>
      <c r="D251" s="70">
        <v>63</v>
      </c>
      <c r="E251" s="70">
        <v>2022</v>
      </c>
      <c r="F251" s="70" t="s">
        <v>161</v>
      </c>
      <c r="G251" s="1073" t="s">
        <v>2490</v>
      </c>
      <c r="H251" s="70" t="s">
        <v>2491</v>
      </c>
      <c r="I251" s="1066"/>
      <c r="J251" s="73"/>
      <c r="K251" s="71"/>
      <c r="L251" s="71"/>
      <c r="M251" s="71"/>
      <c r="N251" s="71"/>
      <c r="O251" s="71"/>
      <c r="P251" s="71"/>
      <c r="Q251" s="71"/>
      <c r="R251" s="71"/>
      <c r="S251" s="71"/>
      <c r="T251" s="71"/>
      <c r="U251" s="71"/>
      <c r="V251" s="71"/>
      <c r="W251" s="71"/>
      <c r="X251" s="71"/>
      <c r="Y251" s="71"/>
      <c r="Z251" s="71"/>
      <c r="AA251" s="71"/>
      <c r="AB251" s="71"/>
      <c r="AC251" s="72"/>
      <c r="AD251" s="71">
        <v>19416281.348536819</v>
      </c>
      <c r="AE251" s="71">
        <v>2943723.3413847191</v>
      </c>
      <c r="AF251" s="71">
        <v>77347.858771718791</v>
      </c>
      <c r="AG251" s="71">
        <v>171554681.0596447</v>
      </c>
      <c r="AH251" s="71">
        <v>180199444.9320676</v>
      </c>
      <c r="AI251" s="71">
        <v>0</v>
      </c>
      <c r="AJ251" s="71">
        <v>0</v>
      </c>
      <c r="AK251" s="71">
        <v>10841785.893010236</v>
      </c>
      <c r="AL251" s="71">
        <v>0</v>
      </c>
      <c r="AM251" s="71">
        <v>0</v>
      </c>
      <c r="AN251" s="71">
        <v>385033264.43341583</v>
      </c>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1674</v>
      </c>
      <c r="B252" s="70">
        <v>244</v>
      </c>
      <c r="C252" s="70">
        <v>16</v>
      </c>
      <c r="D252" s="70">
        <v>64</v>
      </c>
      <c r="E252" s="70">
        <v>2022</v>
      </c>
      <c r="F252" s="70" t="s">
        <v>161</v>
      </c>
      <c r="G252" s="1073" t="s">
        <v>1672</v>
      </c>
      <c r="H252" s="70" t="s">
        <v>1673</v>
      </c>
      <c r="I252" s="1066"/>
      <c r="J252" s="73"/>
      <c r="K252" s="71"/>
      <c r="L252" s="71"/>
      <c r="M252" s="71"/>
      <c r="N252" s="71"/>
      <c r="O252" s="71"/>
      <c r="P252" s="71"/>
      <c r="Q252" s="71"/>
      <c r="R252" s="71"/>
      <c r="S252" s="71"/>
      <c r="T252" s="71"/>
      <c r="U252" s="71"/>
      <c r="V252" s="71"/>
      <c r="W252" s="71"/>
      <c r="X252" s="71"/>
      <c r="Y252" s="71"/>
      <c r="Z252" s="71"/>
      <c r="AA252" s="71"/>
      <c r="AB252" s="71"/>
      <c r="AC252" s="72"/>
      <c r="AD252" s="71">
        <v>75841800.512770668</v>
      </c>
      <c r="AE252" s="71">
        <v>2637048.3476123558</v>
      </c>
      <c r="AF252" s="71">
        <v>0</v>
      </c>
      <c r="AG252" s="71">
        <v>109978946.42913951</v>
      </c>
      <c r="AH252" s="71">
        <v>169454607.24938947</v>
      </c>
      <c r="AI252" s="71">
        <v>0</v>
      </c>
      <c r="AJ252" s="71">
        <v>0</v>
      </c>
      <c r="AK252" s="71">
        <v>9720960.9775564726</v>
      </c>
      <c r="AL252" s="71">
        <v>0</v>
      </c>
      <c r="AM252" s="71">
        <v>0</v>
      </c>
      <c r="AN252" s="71">
        <v>367633363.51646847</v>
      </c>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2223</v>
      </c>
      <c r="H6" s="77" t="s">
        <v>2224</v>
      </c>
      <c r="I6" s="77" t="s">
        <v>2543</v>
      </c>
      <c r="J6" s="77" t="s">
        <v>2544</v>
      </c>
      <c r="K6" s="1080">
        <v>43</v>
      </c>
      <c r="L6" s="1081">
        <v>14</v>
      </c>
      <c r="M6" s="1044"/>
      <c r="N6" s="988">
        <v>1</v>
      </c>
      <c r="O6" s="77" t="s">
        <v>1791</v>
      </c>
      <c r="P6" s="77" t="s">
        <v>1792</v>
      </c>
      <c r="Q6" s="77" t="s">
        <v>1501</v>
      </c>
      <c r="R6" s="16"/>
      <c r="S6" s="77">
        <v>1</v>
      </c>
      <c r="T6" s="77" t="s">
        <v>2223</v>
      </c>
      <c r="U6" s="77" t="s">
        <v>2224</v>
      </c>
      <c r="V6" s="77" t="s">
        <v>1501</v>
      </c>
      <c r="W6" s="16"/>
      <c r="X6" s="77">
        <v>1</v>
      </c>
      <c r="Y6" s="692" t="s">
        <v>1791</v>
      </c>
      <c r="Z6" s="77" t="s">
        <v>1792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1814</v>
      </c>
      <c r="P7" s="77" t="s">
        <v>1815</v>
      </c>
      <c r="Q7" s="77" t="s">
        <v>1501</v>
      </c>
      <c r="R7" s="16"/>
      <c r="S7" s="77">
        <v>2</v>
      </c>
      <c r="T7" s="76" t="s">
        <v>795</v>
      </c>
      <c r="U7" s="77" t="s">
        <v>1503</v>
      </c>
      <c r="V7" s="77" t="s">
        <v>1503</v>
      </c>
      <c r="W7" s="16"/>
      <c r="X7" s="77">
        <v>2</v>
      </c>
      <c r="Y7" s="692" t="s">
        <v>1814</v>
      </c>
      <c r="Z7" s="77" t="s">
        <v>1815</v>
      </c>
      <c r="AA7" s="77" t="s">
        <v>1501</v>
      </c>
      <c r="AB7" s="16"/>
      <c r="AC7" s="77">
        <v>2</v>
      </c>
      <c r="AD7" s="77" t="s">
        <v>2446</v>
      </c>
      <c r="AE7" s="77" t="s">
        <v>2447</v>
      </c>
      <c r="AF7" s="77" t="s">
        <v>1501</v>
      </c>
    </row>
    <row r="8" spans="1:32" ht="12">
      <c r="A8" s="16"/>
      <c r="B8" s="16"/>
      <c r="C8" s="16"/>
      <c r="D8" s="16"/>
      <c r="F8" s="16"/>
      <c r="G8" s="16"/>
      <c r="H8" s="16"/>
      <c r="I8" s="16"/>
      <c r="J8" s="16"/>
      <c r="K8" s="1044"/>
      <c r="L8" s="1044"/>
      <c r="M8" s="1044"/>
      <c r="N8" s="988">
        <v>3</v>
      </c>
      <c r="O8" s="77" t="s">
        <v>1837</v>
      </c>
      <c r="P8" s="77" t="s">
        <v>1838</v>
      </c>
      <c r="Q8" s="77" t="s">
        <v>1501</v>
      </c>
      <c r="R8" s="16"/>
      <c r="S8" s="16"/>
      <c r="T8" s="16"/>
      <c r="U8" s="16"/>
      <c r="V8" s="16"/>
      <c r="W8" s="16"/>
      <c r="X8" s="77">
        <v>3</v>
      </c>
      <c r="Y8" s="692" t="s">
        <v>1837</v>
      </c>
      <c r="Z8" s="77" t="s">
        <v>1838</v>
      </c>
      <c r="AA8" s="77" t="s">
        <v>1501</v>
      </c>
      <c r="AB8" s="16"/>
      <c r="AC8" s="77">
        <v>3</v>
      </c>
      <c r="AD8" s="77" t="s">
        <v>2522</v>
      </c>
      <c r="AE8" s="77" t="s">
        <v>2523</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1860</v>
      </c>
      <c r="P9" s="77" t="s">
        <v>1861</v>
      </c>
      <c r="Q9" s="77" t="s">
        <v>1501</v>
      </c>
      <c r="R9" s="16"/>
      <c r="S9" s="16"/>
      <c r="T9" s="16"/>
      <c r="U9" s="16"/>
      <c r="V9" s="16"/>
      <c r="W9" s="16"/>
      <c r="X9" s="77">
        <v>4</v>
      </c>
      <c r="Y9" s="692" t="s">
        <v>1860</v>
      </c>
      <c r="Z9" s="77" t="s">
        <v>1861</v>
      </c>
      <c r="AA9" s="77" t="s">
        <v>1501</v>
      </c>
      <c r="AB9" s="16"/>
      <c r="AC9" s="77">
        <v>4</v>
      </c>
      <c r="AD9" s="77" t="s">
        <v>1751</v>
      </c>
      <c r="AE9" s="77" t="s">
        <v>1752</v>
      </c>
      <c r="AF9" s="77" t="s">
        <v>1501</v>
      </c>
    </row>
    <row r="10" spans="1:32" ht="12">
      <c r="A10" s="16"/>
      <c r="B10" s="16"/>
      <c r="C10" s="16"/>
      <c r="D10" s="16"/>
      <c r="F10" s="75" t="s">
        <v>1501</v>
      </c>
      <c r="G10" s="76" t="s">
        <v>2223</v>
      </c>
      <c r="H10" s="77" t="s">
        <v>2224</v>
      </c>
      <c r="I10" s="77" t="s">
        <v>2543</v>
      </c>
      <c r="J10" s="77" t="s">
        <v>2544</v>
      </c>
      <c r="K10" s="1079">
        <v>43</v>
      </c>
      <c r="L10" s="1045">
        <v>14</v>
      </c>
      <c r="M10" s="1044"/>
      <c r="N10" s="988">
        <v>5</v>
      </c>
      <c r="O10" s="77" t="s">
        <v>1883</v>
      </c>
      <c r="P10" s="77" t="s">
        <v>1884</v>
      </c>
      <c r="Q10" s="77" t="s">
        <v>1501</v>
      </c>
      <c r="R10" s="16"/>
      <c r="S10" s="16"/>
      <c r="T10" s="16"/>
      <c r="U10" s="16"/>
      <c r="V10" s="16"/>
      <c r="W10" s="16"/>
      <c r="X10" s="77">
        <v>5</v>
      </c>
      <c r="Y10" s="692" t="s">
        <v>1883</v>
      </c>
      <c r="Z10" s="77" t="s">
        <v>1884</v>
      </c>
      <c r="AA10" s="77" t="s">
        <v>1501</v>
      </c>
      <c r="AB10" s="16"/>
      <c r="AC10" s="77">
        <v>5</v>
      </c>
      <c r="AD10" s="77" t="s">
        <v>2526</v>
      </c>
      <c r="AE10" s="77" t="s">
        <v>2527</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1906</v>
      </c>
      <c r="P11" s="77" t="s">
        <v>1907</v>
      </c>
      <c r="Q11" s="77" t="s">
        <v>1501</v>
      </c>
      <c r="R11" s="16"/>
      <c r="S11" s="16"/>
      <c r="T11" s="16"/>
      <c r="U11" s="16"/>
      <c r="V11" s="16"/>
      <c r="W11" s="16"/>
      <c r="X11" s="77">
        <v>6</v>
      </c>
      <c r="Y11" s="692" t="s">
        <v>1906</v>
      </c>
      <c r="Z11" s="77" t="s">
        <v>1907</v>
      </c>
      <c r="AA11" s="77" t="s">
        <v>1501</v>
      </c>
      <c r="AB11" s="16"/>
      <c r="AC11" s="77">
        <v>6</v>
      </c>
      <c r="AD11" s="77" t="s">
        <v>1775</v>
      </c>
      <c r="AE11" s="77" t="s">
        <v>1776</v>
      </c>
      <c r="AF11" s="77" t="s">
        <v>1501</v>
      </c>
    </row>
    <row r="12" spans="1:32" ht="12">
      <c r="A12" s="16"/>
      <c r="B12" s="16"/>
      <c r="C12" s="16"/>
      <c r="D12" s="16"/>
      <c r="F12" s="75" t="s">
        <v>1505</v>
      </c>
      <c r="G12" s="76" t="s">
        <v>2223</v>
      </c>
      <c r="H12" s="77"/>
      <c r="I12" s="77" t="s">
        <v>2223</v>
      </c>
      <c r="J12" s="77"/>
      <c r="K12" s="1079" t="s">
        <v>1544</v>
      </c>
      <c r="L12" s="1045"/>
      <c r="M12" s="1044"/>
      <c r="N12" s="988">
        <v>7</v>
      </c>
      <c r="O12" s="77" t="s">
        <v>1661</v>
      </c>
      <c r="P12" s="77" t="s">
        <v>1662</v>
      </c>
      <c r="Q12" s="77" t="s">
        <v>1501</v>
      </c>
      <c r="R12" s="16"/>
      <c r="S12" s="16"/>
      <c r="T12" s="16"/>
      <c r="U12" s="16"/>
      <c r="V12" s="16"/>
      <c r="W12" s="16"/>
      <c r="X12" s="77">
        <v>7</v>
      </c>
      <c r="Y12" s="692" t="s">
        <v>1661</v>
      </c>
      <c r="Z12" s="77" t="s">
        <v>1662</v>
      </c>
      <c r="AA12" s="77" t="s">
        <v>1501</v>
      </c>
      <c r="AB12" s="16"/>
      <c r="AC12" s="77">
        <v>7</v>
      </c>
      <c r="AD12" s="77" t="s">
        <v>1771</v>
      </c>
      <c r="AE12" s="77" t="s">
        <v>1772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1948</v>
      </c>
      <c r="P13" s="77" t="s">
        <v>1949</v>
      </c>
      <c r="Q13" s="77" t="s">
        <v>1501</v>
      </c>
      <c r="R13" s="16"/>
      <c r="S13" s="16"/>
      <c r="T13" s="16"/>
      <c r="U13" s="16"/>
      <c r="V13" s="16"/>
      <c r="W13" s="16"/>
      <c r="X13" s="77">
        <v>8</v>
      </c>
      <c r="Y13" s="692" t="s">
        <v>1948</v>
      </c>
      <c r="Z13" s="77" t="s">
        <v>1949</v>
      </c>
      <c r="AA13" s="77" t="s">
        <v>1501</v>
      </c>
      <c r="AB13" s="16"/>
      <c r="AC13" s="77">
        <v>8</v>
      </c>
      <c r="AD13" s="77" t="s">
        <v>1676</v>
      </c>
      <c r="AE13" s="77" t="s">
        <v>1677</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1971</v>
      </c>
      <c r="P14" s="77" t="s">
        <v>1972</v>
      </c>
      <c r="Q14" s="77" t="s">
        <v>1501</v>
      </c>
      <c r="R14" s="16"/>
      <c r="S14" s="16"/>
      <c r="T14" s="16"/>
      <c r="U14" s="16"/>
      <c r="V14" s="16"/>
      <c r="W14" s="16"/>
      <c r="X14" s="77">
        <v>9</v>
      </c>
      <c r="Y14" s="692" t="s">
        <v>1971</v>
      </c>
      <c r="Z14" s="77" t="s">
        <v>1972</v>
      </c>
      <c r="AA14" s="77" t="s">
        <v>1501</v>
      </c>
      <c r="AB14" s="16"/>
      <c r="AC14" s="77">
        <v>9</v>
      </c>
      <c r="AD14" s="77" t="s">
        <v>1779</v>
      </c>
      <c r="AE14" s="77" t="s">
        <v>1780</v>
      </c>
      <c r="AF14" s="77" t="s">
        <v>1501</v>
      </c>
    </row>
    <row r="15" spans="1:32" ht="12">
      <c r="A15" s="16"/>
      <c r="B15" s="16"/>
      <c r="C15" s="16"/>
      <c r="D15" s="16"/>
      <c r="E15" s="16"/>
      <c r="F15" s="16"/>
      <c r="G15" s="16"/>
      <c r="H15" s="16"/>
      <c r="I15" s="16"/>
      <c r="J15" s="16"/>
      <c r="K15" s="1044"/>
      <c r="L15" s="1044"/>
      <c r="M15" s="1044"/>
      <c r="N15" s="988">
        <v>10</v>
      </c>
      <c r="O15" s="77" t="s">
        <v>1994</v>
      </c>
      <c r="P15" s="77" t="s">
        <v>1995</v>
      </c>
      <c r="Q15" s="77" t="s">
        <v>1501</v>
      </c>
      <c r="R15" s="16"/>
      <c r="S15" s="16"/>
      <c r="T15" s="16"/>
      <c r="U15" s="16"/>
      <c r="V15" s="16"/>
      <c r="W15" s="16"/>
      <c r="X15" s="77">
        <v>10</v>
      </c>
      <c r="Y15" s="692" t="s">
        <v>1994</v>
      </c>
      <c r="Z15" s="77" t="s">
        <v>1995</v>
      </c>
      <c r="AA15" s="77" t="s">
        <v>1501</v>
      </c>
      <c r="AB15" s="16"/>
      <c r="AC15" s="77">
        <v>10</v>
      </c>
      <c r="AD15" s="77" t="s">
        <v>1640</v>
      </c>
      <c r="AE15" s="77" t="s">
        <v>1641</v>
      </c>
      <c r="AF15" s="77" t="s">
        <v>1501</v>
      </c>
    </row>
    <row r="16" spans="1:32" ht="12">
      <c r="A16" s="16"/>
      <c r="B16" s="16"/>
      <c r="C16" s="16"/>
      <c r="D16" s="16"/>
      <c r="E16" s="16"/>
      <c r="F16" s="16"/>
      <c r="G16" s="16"/>
      <c r="H16" s="16"/>
      <c r="I16" s="16"/>
      <c r="J16" s="16"/>
      <c r="K16" s="1044"/>
      <c r="L16" s="1044"/>
      <c r="M16" s="1044"/>
      <c r="N16" s="988">
        <v>11</v>
      </c>
      <c r="O16" s="77" t="s">
        <v>2017</v>
      </c>
      <c r="P16" s="77" t="s">
        <v>2018</v>
      </c>
      <c r="Q16" s="77" t="s">
        <v>1501</v>
      </c>
      <c r="R16" s="16"/>
      <c r="S16" s="16"/>
      <c r="T16" s="16"/>
      <c r="U16" s="16"/>
      <c r="V16" s="16"/>
      <c r="W16" s="16"/>
      <c r="X16" s="77">
        <v>11</v>
      </c>
      <c r="Y16" s="692" t="s">
        <v>2017</v>
      </c>
      <c r="Z16" s="77" t="s">
        <v>2018</v>
      </c>
      <c r="AA16" s="77" t="s">
        <v>1501</v>
      </c>
      <c r="AB16" s="16"/>
      <c r="AC16" s="77">
        <v>11</v>
      </c>
      <c r="AD16" s="77" t="s">
        <v>1697</v>
      </c>
      <c r="AE16" s="77" t="s">
        <v>1698</v>
      </c>
      <c r="AF16" s="77" t="s">
        <v>1501</v>
      </c>
    </row>
    <row r="17" spans="1:32" ht="12">
      <c r="A17" s="16"/>
      <c r="B17" s="16"/>
      <c r="C17" s="16"/>
      <c r="D17" s="16"/>
      <c r="E17" s="16"/>
      <c r="F17" s="16"/>
      <c r="G17" s="16"/>
      <c r="H17" s="16"/>
      <c r="I17" s="16"/>
      <c r="J17" s="16"/>
      <c r="K17" s="1044"/>
      <c r="L17" s="1044"/>
      <c r="M17" s="1044"/>
      <c r="N17" s="988">
        <v>12</v>
      </c>
      <c r="O17" s="77" t="s">
        <v>2040</v>
      </c>
      <c r="P17" s="77" t="s">
        <v>2041</v>
      </c>
      <c r="Q17" s="77" t="s">
        <v>1501</v>
      </c>
      <c r="R17" s="16"/>
      <c r="S17" s="16"/>
      <c r="T17" s="16"/>
      <c r="U17" s="16"/>
      <c r="V17" s="16"/>
      <c r="W17" s="16"/>
      <c r="X17" s="77">
        <v>12</v>
      </c>
      <c r="Y17" s="692" t="s">
        <v>2040</v>
      </c>
      <c r="Z17" s="77" t="s">
        <v>2041</v>
      </c>
      <c r="AA17" s="77" t="s">
        <v>1501</v>
      </c>
      <c r="AB17" s="16"/>
      <c r="AC17" s="77">
        <v>12</v>
      </c>
      <c r="AD17" s="77" t="s">
        <v>2478</v>
      </c>
      <c r="AE17" s="77" t="s">
        <v>2479</v>
      </c>
      <c r="AF17" s="77" t="s">
        <v>1501</v>
      </c>
    </row>
    <row r="18" spans="1:32" ht="12">
      <c r="A18" s="16"/>
      <c r="B18" s="16"/>
      <c r="C18" s="16"/>
      <c r="D18" s="16"/>
      <c r="E18" s="16"/>
      <c r="F18" s="16"/>
      <c r="G18" s="16"/>
      <c r="H18" s="16"/>
      <c r="I18" s="16"/>
      <c r="J18" s="16"/>
      <c r="K18" s="1044"/>
      <c r="L18" s="1044"/>
      <c r="M18" s="1044"/>
      <c r="N18" s="988">
        <v>13</v>
      </c>
      <c r="O18" s="77" t="s">
        <v>2063</v>
      </c>
      <c r="P18" s="77" t="s">
        <v>1684</v>
      </c>
      <c r="Q18" s="77" t="s">
        <v>1501</v>
      </c>
      <c r="R18" s="16"/>
      <c r="S18" s="16"/>
      <c r="T18" s="16"/>
      <c r="U18" s="16"/>
      <c r="V18" s="16"/>
      <c r="W18" s="16"/>
      <c r="X18" s="77">
        <v>13</v>
      </c>
      <c r="Y18" s="692" t="s">
        <v>2063</v>
      </c>
      <c r="Z18" s="77" t="s">
        <v>1684</v>
      </c>
      <c r="AA18" s="77" t="s">
        <v>1501</v>
      </c>
      <c r="AB18" s="16"/>
      <c r="AC18" s="77">
        <v>13</v>
      </c>
      <c r="AD18" s="77" t="s">
        <v>1718</v>
      </c>
      <c r="AE18" s="77" t="s">
        <v>1719</v>
      </c>
      <c r="AF18" s="77" t="s">
        <v>1501</v>
      </c>
    </row>
    <row r="19" spans="1:32" ht="12">
      <c r="A19" s="16"/>
      <c r="B19" s="16"/>
      <c r="C19" s="16"/>
      <c r="D19" s="16"/>
      <c r="E19" s="16"/>
      <c r="F19" s="16"/>
      <c r="G19" s="16"/>
      <c r="H19" s="16"/>
      <c r="I19" s="16"/>
      <c r="J19" s="16"/>
      <c r="K19" s="1044"/>
      <c r="L19" s="1044"/>
      <c r="M19" s="1044"/>
      <c r="N19" s="988">
        <v>14</v>
      </c>
      <c r="O19" s="77" t="s">
        <v>2085</v>
      </c>
      <c r="P19" s="77" t="s">
        <v>2086</v>
      </c>
      <c r="Q19" s="77" t="s">
        <v>1501</v>
      </c>
      <c r="R19" s="16"/>
      <c r="S19" s="16"/>
      <c r="T19" s="16"/>
      <c r="U19" s="16"/>
      <c r="V19" s="16"/>
      <c r="W19" s="16"/>
      <c r="X19" s="77">
        <v>14</v>
      </c>
      <c r="Y19" s="692" t="s">
        <v>2085</v>
      </c>
      <c r="Z19" s="77" t="s">
        <v>2086</v>
      </c>
      <c r="AA19" s="77" t="s">
        <v>1501</v>
      </c>
      <c r="AB19" s="16"/>
      <c r="AC19" s="77">
        <v>14</v>
      </c>
      <c r="AD19" s="77" t="s">
        <v>1559</v>
      </c>
      <c r="AE19" s="77" t="s">
        <v>1560</v>
      </c>
      <c r="AF19" s="77" t="s">
        <v>1501</v>
      </c>
    </row>
    <row r="20" spans="1:32" ht="12">
      <c r="A20" s="16"/>
      <c r="B20" s="16"/>
      <c r="C20" s="16"/>
      <c r="D20" s="16"/>
      <c r="E20" s="16"/>
      <c r="F20" s="16"/>
      <c r="G20" s="16"/>
      <c r="H20" s="16"/>
      <c r="I20" s="16"/>
      <c r="J20" s="16"/>
      <c r="K20" s="1044"/>
      <c r="L20" s="1044"/>
      <c r="M20" s="1044"/>
      <c r="N20" s="988">
        <v>15</v>
      </c>
      <c r="O20" s="77" t="s">
        <v>2108</v>
      </c>
      <c r="P20" s="77" t="s">
        <v>2109</v>
      </c>
      <c r="Q20" s="77" t="s">
        <v>1501</v>
      </c>
      <c r="R20" s="16"/>
      <c r="S20" s="16"/>
      <c r="T20" s="16"/>
      <c r="U20" s="16"/>
      <c r="V20" s="16"/>
      <c r="W20" s="16"/>
      <c r="X20" s="77">
        <v>15</v>
      </c>
      <c r="Y20" s="692" t="s">
        <v>2108</v>
      </c>
      <c r="Z20" s="77" t="s">
        <v>2109</v>
      </c>
      <c r="AA20" s="77" t="s">
        <v>1501</v>
      </c>
      <c r="AB20" s="16"/>
      <c r="AC20" s="77">
        <v>15</v>
      </c>
      <c r="AD20" s="77" t="s">
        <v>1648</v>
      </c>
      <c r="AE20" s="77" t="s">
        <v>1649</v>
      </c>
      <c r="AF20" s="77" t="s">
        <v>1501</v>
      </c>
    </row>
    <row r="21" spans="1:32" ht="12">
      <c r="A21" s="16"/>
      <c r="B21" s="16"/>
      <c r="C21" s="16"/>
      <c r="D21" s="16"/>
      <c r="E21" s="16"/>
      <c r="F21" s="16"/>
      <c r="G21" s="16"/>
      <c r="H21" s="16"/>
      <c r="I21" s="16"/>
      <c r="J21" s="16"/>
      <c r="K21" s="1044"/>
      <c r="L21" s="1044"/>
      <c r="M21" s="1044"/>
      <c r="N21" s="988">
        <v>16</v>
      </c>
      <c r="O21" s="77" t="s">
        <v>2131</v>
      </c>
      <c r="P21" s="77" t="s">
        <v>2132</v>
      </c>
      <c r="Q21" s="77" t="s">
        <v>1501</v>
      </c>
      <c r="R21" s="16"/>
      <c r="S21" s="16"/>
      <c r="T21" s="16"/>
      <c r="U21" s="16"/>
      <c r="V21" s="16"/>
      <c r="W21" s="16"/>
      <c r="X21" s="77">
        <v>16</v>
      </c>
      <c r="Y21" s="692" t="s">
        <v>2131</v>
      </c>
      <c r="Z21" s="77" t="s">
        <v>2132</v>
      </c>
      <c r="AA21" s="77" t="s">
        <v>1501</v>
      </c>
      <c r="AB21" s="16"/>
      <c r="AC21" s="77">
        <v>16</v>
      </c>
      <c r="AD21" s="77" t="s">
        <v>1714</v>
      </c>
      <c r="AE21" s="77" t="s">
        <v>1715</v>
      </c>
      <c r="AF21" s="77" t="s">
        <v>1501</v>
      </c>
    </row>
    <row r="22" spans="1:32" ht="12">
      <c r="A22" s="16"/>
      <c r="B22" s="16"/>
      <c r="C22" s="16"/>
      <c r="D22" s="16"/>
      <c r="E22" s="16"/>
      <c r="F22" s="16"/>
      <c r="G22" s="16"/>
      <c r="H22" s="16"/>
      <c r="I22" s="16"/>
      <c r="J22" s="16"/>
      <c r="K22" s="1044"/>
      <c r="L22" s="1044"/>
      <c r="M22" s="1044"/>
      <c r="N22" s="988">
        <v>17</v>
      </c>
      <c r="O22" s="77" t="s">
        <v>2154</v>
      </c>
      <c r="P22" s="77" t="s">
        <v>2155</v>
      </c>
      <c r="Q22" s="77" t="s">
        <v>1501</v>
      </c>
      <c r="R22" s="16"/>
      <c r="S22" s="16"/>
      <c r="T22" s="16"/>
      <c r="U22" s="16"/>
      <c r="V22" s="16"/>
      <c r="W22" s="16"/>
      <c r="X22" s="77">
        <v>17</v>
      </c>
      <c r="Y22" s="692" t="s">
        <v>2154</v>
      </c>
      <c r="Z22" s="77" t="s">
        <v>2155</v>
      </c>
      <c r="AA22" s="77" t="s">
        <v>1501</v>
      </c>
      <c r="AB22" s="16"/>
      <c r="AC22" s="77">
        <v>17</v>
      </c>
      <c r="AD22" s="77" t="s">
        <v>2502</v>
      </c>
      <c r="AE22" s="77" t="s">
        <v>2503</v>
      </c>
      <c r="AF22" s="77" t="s">
        <v>1501</v>
      </c>
    </row>
    <row r="23" spans="1:32" ht="12">
      <c r="A23" s="16"/>
      <c r="B23" s="16"/>
      <c r="C23" s="16"/>
      <c r="D23" s="16"/>
      <c r="E23" s="16"/>
      <c r="F23" s="16"/>
      <c r="G23" s="16"/>
      <c r="H23" s="16"/>
      <c r="I23" s="16"/>
      <c r="J23" s="16"/>
      <c r="K23" s="1044"/>
      <c r="L23" s="1044"/>
      <c r="M23" s="1044"/>
      <c r="N23" s="988">
        <v>18</v>
      </c>
      <c r="O23" s="77" t="s">
        <v>2177</v>
      </c>
      <c r="P23" s="77" t="s">
        <v>2178</v>
      </c>
      <c r="Q23" s="77" t="s">
        <v>1501</v>
      </c>
      <c r="R23" s="16"/>
      <c r="S23" s="16"/>
      <c r="T23" s="16"/>
      <c r="U23" s="16"/>
      <c r="V23" s="16"/>
      <c r="W23" s="16"/>
      <c r="X23" s="77">
        <v>18</v>
      </c>
      <c r="Y23" s="692" t="s">
        <v>2177</v>
      </c>
      <c r="Z23" s="77" t="s">
        <v>2178</v>
      </c>
      <c r="AA23" s="77" t="s">
        <v>1501</v>
      </c>
      <c r="AB23" s="16"/>
      <c r="AC23" s="77">
        <v>18</v>
      </c>
      <c r="AD23" s="77" t="s">
        <v>2498</v>
      </c>
      <c r="AE23" s="77" t="s">
        <v>2499</v>
      </c>
      <c r="AF23" s="77" t="s">
        <v>1501</v>
      </c>
    </row>
    <row r="24" spans="1:32" ht="12">
      <c r="A24" s="16"/>
      <c r="B24" s="16"/>
      <c r="C24" s="16"/>
      <c r="D24" s="16"/>
      <c r="E24" s="16"/>
      <c r="F24" s="16"/>
      <c r="G24" s="16"/>
      <c r="H24" s="16"/>
      <c r="I24" s="16"/>
      <c r="J24" s="16"/>
      <c r="K24" s="1044"/>
      <c r="L24" s="1044"/>
      <c r="M24" s="1044"/>
      <c r="N24" s="988">
        <v>19</v>
      </c>
      <c r="O24" s="77" t="s">
        <v>2200</v>
      </c>
      <c r="P24" s="77" t="s">
        <v>2201</v>
      </c>
      <c r="Q24" s="77" t="s">
        <v>1501</v>
      </c>
      <c r="R24" s="16"/>
      <c r="S24" s="16"/>
      <c r="T24" s="16"/>
      <c r="U24" s="16"/>
      <c r="V24" s="16"/>
      <c r="W24" s="16"/>
      <c r="X24" s="77">
        <v>19</v>
      </c>
      <c r="Y24" s="692" t="s">
        <v>2200</v>
      </c>
      <c r="Z24" s="77" t="s">
        <v>2201</v>
      </c>
      <c r="AA24" s="77" t="s">
        <v>1501</v>
      </c>
      <c r="AB24" s="16"/>
      <c r="AC24" s="77">
        <v>19</v>
      </c>
      <c r="AD24" s="77" t="s">
        <v>2514</v>
      </c>
      <c r="AE24" s="77" t="s">
        <v>2515</v>
      </c>
      <c r="AF24" s="77" t="s">
        <v>1501</v>
      </c>
    </row>
    <row r="25" spans="1:32" ht="12">
      <c r="A25" s="16"/>
      <c r="B25" s="16"/>
      <c r="C25" s="16"/>
      <c r="D25" s="16"/>
      <c r="E25" s="16"/>
      <c r="F25" s="16"/>
      <c r="G25" s="16"/>
      <c r="H25" s="16"/>
      <c r="I25" s="16"/>
      <c r="J25" s="16"/>
      <c r="K25" s="1044"/>
      <c r="L25" s="1044"/>
      <c r="M25" s="1044"/>
      <c r="N25" s="988">
        <v>20</v>
      </c>
      <c r="O25" s="77" t="s">
        <v>2223</v>
      </c>
      <c r="P25" s="77" t="s">
        <v>2224</v>
      </c>
      <c r="Q25" s="77" t="s">
        <v>1501</v>
      </c>
      <c r="R25" s="16"/>
      <c r="S25" s="16"/>
      <c r="T25" s="16"/>
      <c r="U25" s="16"/>
      <c r="V25" s="16"/>
      <c r="W25" s="16"/>
      <c r="X25" s="77">
        <v>20</v>
      </c>
      <c r="Y25" s="692" t="s">
        <v>2223</v>
      </c>
      <c r="Z25" s="77" t="s">
        <v>2224</v>
      </c>
      <c r="AA25" s="77" t="s">
        <v>1501</v>
      </c>
      <c r="AB25" s="16"/>
      <c r="AC25" s="77">
        <v>20</v>
      </c>
      <c r="AD25" s="77" t="s">
        <v>2450</v>
      </c>
      <c r="AE25" s="77" t="s">
        <v>2451</v>
      </c>
      <c r="AF25" s="77" t="s">
        <v>1501</v>
      </c>
    </row>
    <row r="26" spans="1:32" ht="12">
      <c r="A26" s="16"/>
      <c r="B26" s="16"/>
      <c r="C26" s="16"/>
      <c r="D26" s="16"/>
      <c r="E26" s="16"/>
      <c r="F26" s="16"/>
      <c r="G26" s="16"/>
      <c r="H26" s="16"/>
      <c r="I26" s="16"/>
      <c r="J26" s="16"/>
      <c r="K26" s="1044"/>
      <c r="L26" s="1044"/>
      <c r="M26" s="1044"/>
      <c r="N26" s="988">
        <v>21</v>
      </c>
      <c r="O26" s="77" t="s">
        <v>2246</v>
      </c>
      <c r="P26" s="77" t="s">
        <v>2247</v>
      </c>
      <c r="Q26" s="77" t="s">
        <v>1501</v>
      </c>
      <c r="R26" s="16"/>
      <c r="S26" s="16"/>
      <c r="T26" s="16"/>
      <c r="U26" s="16"/>
      <c r="V26" s="16"/>
      <c r="W26" s="16"/>
      <c r="X26" s="77">
        <v>21</v>
      </c>
      <c r="Y26" s="692" t="s">
        <v>2246</v>
      </c>
      <c r="Z26" s="77" t="s">
        <v>2247</v>
      </c>
      <c r="AA26" s="77" t="s">
        <v>1501</v>
      </c>
      <c r="AB26" s="16"/>
      <c r="AC26" s="77">
        <v>21</v>
      </c>
      <c r="AD26" s="77" t="s">
        <v>1722</v>
      </c>
      <c r="AE26" s="77" t="s">
        <v>1723</v>
      </c>
      <c r="AF26" s="77" t="s">
        <v>1501</v>
      </c>
    </row>
    <row r="27" spans="1:32" ht="12">
      <c r="A27" s="16"/>
      <c r="B27" s="16"/>
      <c r="C27" s="16"/>
      <c r="D27" s="16"/>
      <c r="E27" s="16"/>
      <c r="F27" s="16"/>
      <c r="G27" s="16"/>
      <c r="H27" s="16"/>
      <c r="I27" s="16"/>
      <c r="J27" s="16"/>
      <c r="K27" s="1044"/>
      <c r="L27" s="1044"/>
      <c r="M27" s="1044"/>
      <c r="N27" s="988">
        <v>22</v>
      </c>
      <c r="O27" s="77" t="s">
        <v>2269</v>
      </c>
      <c r="P27" s="77" t="s">
        <v>2270</v>
      </c>
      <c r="Q27" s="77" t="s">
        <v>1501</v>
      </c>
      <c r="R27" s="16"/>
      <c r="S27" s="16"/>
      <c r="T27" s="16"/>
      <c r="U27" s="16"/>
      <c r="V27" s="16"/>
      <c r="W27" s="16"/>
      <c r="X27" s="77">
        <v>22</v>
      </c>
      <c r="Y27" s="692" t="s">
        <v>2269</v>
      </c>
      <c r="Z27" s="77" t="s">
        <v>2270</v>
      </c>
      <c r="AA27" s="77" t="s">
        <v>1501</v>
      </c>
      <c r="AB27" s="16"/>
      <c r="AC27" s="77">
        <v>22</v>
      </c>
      <c r="AD27" s="77" t="s">
        <v>1656</v>
      </c>
      <c r="AE27" s="77" t="s">
        <v>1657</v>
      </c>
      <c r="AF27" s="77" t="s">
        <v>1501</v>
      </c>
    </row>
    <row r="28" spans="1:32" ht="12">
      <c r="A28" s="16"/>
      <c r="B28" s="16"/>
      <c r="C28" s="16"/>
      <c r="D28" s="16"/>
      <c r="E28" s="16"/>
      <c r="F28" s="16"/>
      <c r="G28" s="16"/>
      <c r="H28" s="16"/>
      <c r="I28" s="16"/>
      <c r="J28" s="16"/>
      <c r="K28" s="1044"/>
      <c r="L28" s="1044"/>
      <c r="M28" s="1044"/>
      <c r="N28" s="988">
        <v>23</v>
      </c>
      <c r="O28" s="77" t="s">
        <v>2292</v>
      </c>
      <c r="P28" s="77" t="s">
        <v>2293</v>
      </c>
      <c r="Q28" s="77" t="s">
        <v>1501</v>
      </c>
      <c r="R28" s="16"/>
      <c r="S28" s="16"/>
      <c r="T28" s="16"/>
      <c r="U28" s="16"/>
      <c r="V28" s="16"/>
      <c r="W28" s="16"/>
      <c r="X28" s="77">
        <v>23</v>
      </c>
      <c r="Y28" s="692" t="s">
        <v>2292</v>
      </c>
      <c r="Z28" s="77" t="s">
        <v>2293</v>
      </c>
      <c r="AA28" s="77" t="s">
        <v>1501</v>
      </c>
      <c r="AB28" s="16"/>
      <c r="AC28" s="77">
        <v>23</v>
      </c>
      <c r="AD28" s="77" t="s">
        <v>1555</v>
      </c>
      <c r="AE28" s="77" t="s">
        <v>1556</v>
      </c>
      <c r="AF28" s="77" t="s">
        <v>1501</v>
      </c>
    </row>
    <row r="29" spans="1:32" ht="12">
      <c r="A29" s="16"/>
      <c r="B29" s="16"/>
      <c r="C29" s="16"/>
      <c r="D29" s="16"/>
      <c r="E29" s="16"/>
      <c r="F29" s="16"/>
      <c r="G29" s="16"/>
      <c r="H29" s="16"/>
      <c r="I29" s="16"/>
      <c r="J29" s="16"/>
      <c r="K29" s="1044"/>
      <c r="L29" s="1044"/>
      <c r="M29" s="1044"/>
      <c r="N29" s="988">
        <v>24</v>
      </c>
      <c r="O29" s="77" t="s">
        <v>1686</v>
      </c>
      <c r="P29" s="77" t="s">
        <v>1687</v>
      </c>
      <c r="Q29" s="77" t="s">
        <v>1501</v>
      </c>
      <c r="R29" s="16"/>
      <c r="S29" s="16"/>
      <c r="T29" s="16"/>
      <c r="U29" s="16"/>
      <c r="V29" s="16"/>
      <c r="W29" s="16"/>
      <c r="X29" s="77">
        <v>24</v>
      </c>
      <c r="Y29" s="692" t="s">
        <v>1686</v>
      </c>
      <c r="Z29" s="77" t="s">
        <v>1687</v>
      </c>
      <c r="AA29" s="77" t="s">
        <v>1501</v>
      </c>
      <c r="AB29" s="16"/>
      <c r="AC29" s="77">
        <v>24</v>
      </c>
      <c r="AD29" s="77" t="s">
        <v>1644</v>
      </c>
      <c r="AE29" s="77" t="s">
        <v>1645</v>
      </c>
      <c r="AF29" s="77" t="s">
        <v>1501</v>
      </c>
    </row>
    <row r="30" spans="1:32" ht="12">
      <c r="A30" s="16"/>
      <c r="B30" s="16"/>
      <c r="C30" s="16"/>
      <c r="D30" s="16"/>
      <c r="E30" s="16"/>
      <c r="F30" s="16"/>
      <c r="G30" s="16"/>
      <c r="H30" s="16"/>
      <c r="I30" s="16"/>
      <c r="J30" s="16"/>
      <c r="K30" s="1044"/>
      <c r="L30" s="1044"/>
      <c r="M30" s="1044"/>
      <c r="N30" s="988">
        <v>25</v>
      </c>
      <c r="O30" s="77" t="s">
        <v>2334</v>
      </c>
      <c r="P30" s="77" t="s">
        <v>1742</v>
      </c>
      <c r="Q30" s="77" t="s">
        <v>1501</v>
      </c>
      <c r="R30" s="16"/>
      <c r="S30" s="16"/>
      <c r="T30" s="16"/>
      <c r="U30" s="16"/>
      <c r="V30" s="16"/>
      <c r="W30" s="16"/>
      <c r="X30" s="77">
        <v>25</v>
      </c>
      <c r="Y30" s="692" t="s">
        <v>2334</v>
      </c>
      <c r="Z30" s="77" t="s">
        <v>1742</v>
      </c>
      <c r="AA30" s="77" t="s">
        <v>1501</v>
      </c>
      <c r="AB30" s="16"/>
      <c r="AC30" s="77">
        <v>25</v>
      </c>
      <c r="AD30" s="77" t="s">
        <v>2506</v>
      </c>
      <c r="AE30" s="77" t="s">
        <v>2507</v>
      </c>
      <c r="AF30" s="77" t="s">
        <v>1501</v>
      </c>
    </row>
    <row r="31" spans="1:32" ht="12">
      <c r="A31" s="16"/>
      <c r="B31" s="16"/>
      <c r="C31" s="16"/>
      <c r="D31" s="16"/>
      <c r="E31" s="16"/>
      <c r="F31" s="16"/>
      <c r="G31" s="16"/>
      <c r="H31" s="16"/>
      <c r="I31" s="16"/>
      <c r="J31" s="16"/>
      <c r="K31" s="1044"/>
      <c r="L31" s="1044"/>
      <c r="M31" s="1044"/>
      <c r="N31" s="988">
        <v>26</v>
      </c>
      <c r="O31" s="77" t="s">
        <v>2356</v>
      </c>
      <c r="P31" s="77" t="s">
        <v>2357</v>
      </c>
      <c r="Q31" s="77" t="s">
        <v>1501</v>
      </c>
      <c r="R31" s="16"/>
      <c r="S31" s="16"/>
      <c r="T31" s="16"/>
      <c r="U31" s="16"/>
      <c r="V31" s="16"/>
      <c r="W31" s="16"/>
      <c r="X31" s="77">
        <v>26</v>
      </c>
      <c r="Y31" s="692" t="s">
        <v>2356</v>
      </c>
      <c r="Z31" s="77" t="s">
        <v>2357</v>
      </c>
      <c r="AA31" s="77" t="s">
        <v>1501</v>
      </c>
      <c r="AB31" s="16"/>
      <c r="AC31" s="77">
        <v>26</v>
      </c>
      <c r="AD31" s="77" t="s">
        <v>2518</v>
      </c>
      <c r="AE31" s="77" t="s">
        <v>2519</v>
      </c>
      <c r="AF31" s="77" t="s">
        <v>1501</v>
      </c>
    </row>
    <row r="32" spans="1:32" ht="12">
      <c r="A32" s="16"/>
      <c r="B32" s="16"/>
      <c r="C32" s="16"/>
      <c r="D32" s="16"/>
      <c r="E32" s="16"/>
      <c r="F32" s="16"/>
      <c r="G32" s="16"/>
      <c r="H32" s="16"/>
      <c r="I32" s="16"/>
      <c r="J32" s="16"/>
      <c r="K32" s="1044"/>
      <c r="L32" s="1044"/>
      <c r="M32" s="1044"/>
      <c r="N32" s="988">
        <v>27</v>
      </c>
      <c r="O32" s="77" t="s">
        <v>2379</v>
      </c>
      <c r="P32" s="77" t="s">
        <v>1705</v>
      </c>
      <c r="Q32" s="77" t="s">
        <v>1501</v>
      </c>
      <c r="R32" s="16"/>
      <c r="S32" s="16"/>
      <c r="T32" s="16"/>
      <c r="U32" s="16"/>
      <c r="V32" s="16"/>
      <c r="W32" s="16"/>
      <c r="X32" s="77">
        <v>27</v>
      </c>
      <c r="Y32" s="692" t="s">
        <v>2379</v>
      </c>
      <c r="Z32" s="77" t="s">
        <v>1705</v>
      </c>
      <c r="AA32" s="77" t="s">
        <v>1501</v>
      </c>
      <c r="AB32" s="16"/>
      <c r="AC32" s="77">
        <v>27</v>
      </c>
      <c r="AD32" s="77" t="s">
        <v>1668</v>
      </c>
      <c r="AE32" s="77" t="s">
        <v>1669</v>
      </c>
      <c r="AF32" s="77" t="s">
        <v>1501</v>
      </c>
    </row>
    <row r="33" spans="1:32" ht="12">
      <c r="A33" s="16"/>
      <c r="B33" s="16"/>
      <c r="C33" s="16"/>
      <c r="D33" s="16"/>
      <c r="E33" s="16"/>
      <c r="F33" s="16"/>
      <c r="G33" s="16"/>
      <c r="H33" s="16"/>
      <c r="I33" s="16"/>
      <c r="J33" s="16"/>
      <c r="K33" s="1044"/>
      <c r="L33" s="1044"/>
      <c r="M33" s="1044"/>
      <c r="N33" s="988">
        <v>28</v>
      </c>
      <c r="O33" s="77" t="s">
        <v>2401</v>
      </c>
      <c r="P33" s="77" t="s">
        <v>2402</v>
      </c>
      <c r="Q33" s="77" t="s">
        <v>1501</v>
      </c>
      <c r="R33" s="16"/>
      <c r="S33" s="16"/>
      <c r="T33" s="16"/>
      <c r="U33" s="16"/>
      <c r="V33" s="16"/>
      <c r="W33" s="16"/>
      <c r="X33" s="77">
        <v>28</v>
      </c>
      <c r="Y33" s="692" t="s">
        <v>2401</v>
      </c>
      <c r="Z33" s="77" t="s">
        <v>2402</v>
      </c>
      <c r="AA33" s="77" t="s">
        <v>1501</v>
      </c>
      <c r="AB33" s="16"/>
      <c r="AC33" s="77">
        <v>28</v>
      </c>
      <c r="AD33" s="77" t="s">
        <v>2458</v>
      </c>
      <c r="AE33" s="77" t="s">
        <v>2459</v>
      </c>
      <c r="AF33" s="77" t="s">
        <v>1501</v>
      </c>
    </row>
    <row r="34" spans="1:32" ht="12">
      <c r="A34" s="16"/>
      <c r="B34" s="16"/>
      <c r="C34" s="16"/>
      <c r="D34" s="16"/>
      <c r="E34" s="16"/>
      <c r="F34" s="16"/>
      <c r="G34" s="16"/>
      <c r="H34" s="16"/>
      <c r="I34" s="16"/>
      <c r="J34" s="16"/>
      <c r="K34" s="1044"/>
      <c r="L34" s="1044"/>
      <c r="M34" s="1044"/>
      <c r="N34" s="988">
        <v>29</v>
      </c>
      <c r="O34" s="77" t="s">
        <v>2424</v>
      </c>
      <c r="P34" s="77" t="s">
        <v>2425</v>
      </c>
      <c r="Q34" s="77" t="s">
        <v>1501</v>
      </c>
      <c r="R34" s="16"/>
      <c r="S34" s="16"/>
      <c r="T34" s="16"/>
      <c r="U34" s="16"/>
      <c r="V34" s="16"/>
      <c r="W34" s="16"/>
      <c r="X34" s="77">
        <v>29</v>
      </c>
      <c r="Y34" s="692" t="s">
        <v>2424</v>
      </c>
      <c r="Z34" s="77" t="s">
        <v>2425</v>
      </c>
      <c r="AA34" s="77" t="s">
        <v>1501</v>
      </c>
      <c r="AB34" s="16"/>
      <c r="AC34" s="77">
        <v>29</v>
      </c>
      <c r="AD34" s="77" t="s">
        <v>1767</v>
      </c>
      <c r="AE34" s="77" t="s">
        <v>1768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1636</v>
      </c>
      <c r="AE35" s="77" t="s">
        <v>1637</v>
      </c>
      <c r="AF35" s="77" t="s">
        <v>1501</v>
      </c>
    </row>
    <row r="36" spans="1:32" ht="12">
      <c r="A36" s="16"/>
      <c r="B36" s="16"/>
      <c r="C36" s="16"/>
      <c r="D36" s="16"/>
      <c r="E36" s="16"/>
      <c r="F36" s="16"/>
      <c r="G36" s="16"/>
      <c r="H36" s="16"/>
      <c r="I36" s="16"/>
      <c r="J36" s="16"/>
      <c r="K36" s="1044"/>
      <c r="L36" s="1044"/>
      <c r="M36" s="1044"/>
      <c r="N36" s="988">
        <v>31</v>
      </c>
      <c r="O36" s="77" t="s">
        <v>2543</v>
      </c>
      <c r="P36" s="77" t="s">
        <v>2544</v>
      </c>
      <c r="Q36" s="77" t="s">
        <v>1508</v>
      </c>
      <c r="R36" s="16"/>
      <c r="S36" s="16"/>
      <c r="T36" s="16"/>
      <c r="U36" s="16"/>
      <c r="V36" s="16"/>
      <c r="W36" s="16"/>
      <c r="X36" s="77">
        <v>31</v>
      </c>
      <c r="Y36" s="692">
        <v>0</v>
      </c>
      <c r="Z36" s="77">
        <v>0</v>
      </c>
      <c r="AA36" s="77">
        <v>0</v>
      </c>
      <c r="AB36" s="16"/>
      <c r="AC36" s="77">
        <v>31</v>
      </c>
      <c r="AD36" s="77" t="s">
        <v>2466</v>
      </c>
      <c r="AE36" s="77" t="s">
        <v>2467</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1759</v>
      </c>
      <c r="AE37" s="77" t="s">
        <v>1760</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1786</v>
      </c>
      <c r="AE38" s="77" t="s">
        <v>1787</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1652</v>
      </c>
      <c r="AE39" s="77" t="s">
        <v>1653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2530</v>
      </c>
      <c r="AE40" s="77" t="s">
        <v>2531</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1701</v>
      </c>
      <c r="AE41" s="77" t="s">
        <v>1702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1726</v>
      </c>
      <c r="AE42" s="77" t="s">
        <v>1727</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1680</v>
      </c>
      <c r="AE43" s="77" t="s">
        <v>1681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2462</v>
      </c>
      <c r="AE44" s="77" t="s">
        <v>2463</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2474</v>
      </c>
      <c r="AE45" s="77" t="s">
        <v>2475</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2454</v>
      </c>
      <c r="AE46" s="77" t="s">
        <v>2455</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2494</v>
      </c>
      <c r="AE47" s="77" t="s">
        <v>2495</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1747</v>
      </c>
      <c r="AE48" s="77" t="s">
        <v>1748</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2486</v>
      </c>
      <c r="AE49" s="77" t="s">
        <v>2487</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1763</v>
      </c>
      <c r="AE50" s="77" t="s">
        <v>1764</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2538</v>
      </c>
      <c r="AE51" s="77" t="s">
        <v>2539</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1693</v>
      </c>
      <c r="AE52" s="77" t="s">
        <v>1694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1689</v>
      </c>
      <c r="AE53" s="77" t="s">
        <v>1690</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1664</v>
      </c>
      <c r="AE54" s="77" t="s">
        <v>1665</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2470</v>
      </c>
      <c r="AE55" s="77" t="s">
        <v>2471</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2534</v>
      </c>
      <c r="AE56" s="77" t="s">
        <v>2535</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1783</v>
      </c>
      <c r="AE57" s="77" t="s">
        <v>1742</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2223</v>
      </c>
      <c r="AE58" s="77" t="s">
        <v>2224</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2510</v>
      </c>
      <c r="AE59" s="77" t="s">
        <v>2511</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1743</v>
      </c>
      <c r="AE60" s="77" t="s">
        <v>1744</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1706</v>
      </c>
      <c r="AE61" s="77" t="s">
        <v>1707</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2482</v>
      </c>
      <c r="AE62" s="77" t="s">
        <v>2483</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1738</v>
      </c>
      <c r="AE63" s="77" t="s">
        <v>1739</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1755</v>
      </c>
      <c r="AE64" s="77" t="s">
        <v>1756</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1730</v>
      </c>
      <c r="AE65" s="77" t="s">
        <v>1731</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t="s">
        <v>1710</v>
      </c>
      <c r="AE66" s="77" t="s">
        <v>1711</v>
      </c>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t="s">
        <v>1734</v>
      </c>
      <c r="AE67" s="77" t="s">
        <v>1735</v>
      </c>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t="s">
        <v>2490</v>
      </c>
      <c r="AE68" s="77" t="s">
        <v>2491</v>
      </c>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t="s">
        <v>1672</v>
      </c>
      <c r="AE69" s="77" t="s">
        <v>1673</v>
      </c>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11</v>
      </c>
      <c r="I4" s="70" t="str">
        <f>HLOOKUP(I3,比較地域マスタ!$E$5:$L$6,2,0)</f>
        <v>埼玉県</v>
      </c>
      <c r="J4" s="70" t="str">
        <f>HLOOKUP(J3,比較地域マスタ!$E$5:$L$6,2,0)</f>
        <v>皆野町</v>
      </c>
      <c r="K4" s="70" t="str">
        <f>HLOOKUP(K3,比較地域マスタ!$E$5:$L$6,2,0)</f>
        <v>11362</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皆野町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10.243138797245468</v>
      </c>
      <c r="BB5" s="29"/>
      <c r="BC5" s="17"/>
      <c r="BD5" s="1005">
        <f>SUM(BC6:BC8)</f>
        <v>9.0187400926446504</v>
      </c>
      <c r="BE5" s="29"/>
      <c r="BF5" s="17"/>
      <c r="BG5" s="1005">
        <f>AK35</f>
        <v>5.8308996460613356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7.0268841389599581</v>
      </c>
      <c r="BA6" s="17"/>
      <c r="BB6" s="29"/>
      <c r="BC6" s="1005">
        <f>O32</f>
        <v>7.3202767830660864</v>
      </c>
      <c r="BD6" s="17"/>
      <c r="BE6" s="29"/>
      <c r="BF6" s="1005">
        <f>AK36</f>
        <v>4.4511860498084124</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0.97239889555820469</v>
      </c>
      <c r="BA7" s="17"/>
      <c r="BB7" s="29"/>
      <c r="BC7" s="1005">
        <f>O33</f>
        <v>0.81259419457446602</v>
      </c>
      <c r="BD7" s="17"/>
      <c r="BE7" s="29"/>
      <c r="BF7" s="1005">
        <f t="shared" ref="BF7:BF8" si="0">AK37</f>
        <v>0.84605122975915692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2.2438557627273061</v>
      </c>
      <c r="BA8" s="17"/>
      <c r="BB8" s="29"/>
      <c r="BC8" s="1005">
        <f>O34</f>
        <v>0.88586911500409815</v>
      </c>
      <c r="BD8" s="17"/>
      <c r="BE8" s="29"/>
      <c r="BF8" s="1005">
        <f t="shared" si="0"/>
        <v>0.53366236649376653</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67.946722385609291</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15.32617204833547</v>
      </c>
      <c r="BA9" s="1005">
        <f>AZ9</f>
        <v>15.32617204833547</v>
      </c>
      <c r="BB9" s="29"/>
      <c r="BC9" s="1005">
        <f>O35</f>
        <v>17.808343982440039</v>
      </c>
      <c r="BD9" s="1005">
        <f>BC9</f>
        <v>17.808343982440039</v>
      </c>
      <c r="BE9" s="29"/>
      <c r="BF9" s="1005">
        <f>AK39</f>
        <v>11.726846277725883</v>
      </c>
      <c r="BG9" s="1005">
        <f>AK39</f>
        <v>11.726846277725883</v>
      </c>
      <c r="BH9" s="29"/>
    </row>
    <row r="10" spans="1:62" ht="17.100000000000001" customHeight="1" thickBot="1">
      <c r="B10" s="323"/>
      <c r="C10" s="324"/>
      <c r="D10" s="326"/>
      <c r="E10" s="326"/>
      <c r="F10" s="326"/>
      <c r="G10" s="325"/>
      <c r="H10" s="325"/>
      <c r="I10" s="326"/>
      <c r="J10" s="327"/>
      <c r="K10" s="334"/>
      <c r="L10" s="246" t="s">
        <v>114</v>
      </c>
      <c r="M10" s="246"/>
      <c r="N10" s="563"/>
      <c r="O10" s="906">
        <f>SUM(O11:O13)</f>
        <v>10.243138797245468</v>
      </c>
      <c r="P10" s="453">
        <f t="shared" ref="P10:P22" si="1">O10/$O$9</f>
        <v>0.15075250781213403</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11.641229558524939</v>
      </c>
      <c r="BA10" s="1005">
        <f>AZ10</f>
        <v>11.641229558524939</v>
      </c>
      <c r="BB10" s="29"/>
      <c r="BC10" s="1005">
        <f>O36</f>
        <v>14.57002471870948</v>
      </c>
      <c r="BD10" s="1005">
        <f>BC10</f>
        <v>14.57002471870948</v>
      </c>
      <c r="BE10" s="29"/>
      <c r="BF10" s="1005">
        <f>AK40</f>
        <v>10.075409725080569</v>
      </c>
      <c r="BG10" s="1005">
        <f>AK40</f>
        <v>10.075409725080569</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7.0268841389599581</v>
      </c>
      <c r="P11" s="454">
        <f t="shared" si="1"/>
        <v>0.10341755852594606</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29.083764226997754</v>
      </c>
      <c r="BB11" s="29"/>
      <c r="BC11" s="1005"/>
      <c r="BD11" s="1005">
        <f>SUM(BC12:BC14)</f>
        <v>26.358024465521886</v>
      </c>
      <c r="BE11" s="29"/>
      <c r="BF11" s="17"/>
      <c r="BG11" s="1005">
        <f>AK41</f>
        <v>20.964988142948332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0.97239889555820469</v>
      </c>
      <c r="P12" s="454">
        <f t="shared" si="1"/>
        <v>1.4311196499511401E-2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28.39753026327508</v>
      </c>
      <c r="BA12" s="17"/>
      <c r="BB12" s="29"/>
      <c r="BC12" s="1005">
        <f>O38</f>
        <v>25.534040136785574</v>
      </c>
      <c r="BD12" s="17"/>
      <c r="BE12" s="29"/>
      <c r="BF12" s="1005">
        <f>AK42</f>
        <v>20.421266277552903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2.2438557627273061</v>
      </c>
      <c r="P13" s="454">
        <f t="shared" si="1"/>
        <v>3.3023752786676602E-2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0.68623396372267498</v>
      </c>
      <c r="BA13" s="17"/>
      <c r="BB13" s="29"/>
      <c r="BC13" s="1005">
        <f>O41</f>
        <v>0.823984328736312</v>
      </c>
      <c r="BD13" s="17"/>
      <c r="BE13" s="29"/>
      <c r="BF13" s="1005">
        <f>AK45</f>
        <v>0.54372186539543033</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15.32617204833547</v>
      </c>
      <c r="P14" s="453">
        <f t="shared" si="1"/>
        <v>0.22556160930555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11.641229558524939</v>
      </c>
      <c r="P15" s="453">
        <f t="shared" si="1"/>
        <v>0.17132878746466926</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1.6524177545056571</v>
      </c>
      <c r="BA15" s="1005">
        <f>AZ15</f>
        <v>1.6524177545056571</v>
      </c>
      <c r="BB15" s="29"/>
      <c r="BC15" s="1005">
        <f>O43</f>
        <v>1.2578489438981579</v>
      </c>
      <c r="BD15" s="1005">
        <f>BC15</f>
        <v>1.2578489438981579</v>
      </c>
      <c r="BE15" s="29"/>
      <c r="BF15" s="1005">
        <f>AK47</f>
        <v>1.5701931564839591</v>
      </c>
      <c r="BG15" s="1005">
        <f>AK47</f>
        <v>1.5701931564839591</v>
      </c>
      <c r="BH15" s="29"/>
    </row>
    <row r="16" spans="1:62" ht="17.100000000000001" customHeight="1" thickBot="1">
      <c r="B16" s="323"/>
      <c r="C16" s="324"/>
      <c r="D16" s="326"/>
      <c r="E16" s="326"/>
      <c r="F16" s="326"/>
      <c r="G16" s="325"/>
      <c r="H16" s="325"/>
      <c r="I16" s="326"/>
      <c r="J16" s="327"/>
      <c r="K16" s="335"/>
      <c r="L16" s="246" t="s">
        <v>128</v>
      </c>
      <c r="M16" s="344"/>
      <c r="N16" s="345"/>
      <c r="O16" s="906">
        <f>SUM(O18:O21)</f>
        <v>29.083764226997754</v>
      </c>
      <c r="P16" s="453">
        <f t="shared" si="1"/>
        <v>0.42803778027647027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28.39753026327508</v>
      </c>
      <c r="P17" s="454">
        <f t="shared" si="1"/>
        <v>0.41793819136873489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15.192259891177221</v>
      </c>
      <c r="P18" s="454">
        <f t="shared" si="1"/>
        <v>0.22359076873434075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13.205270372097861</v>
      </c>
      <c r="P19" s="454">
        <f t="shared" si="1"/>
        <v>0.19434742263439417</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0.68623396372267498</v>
      </c>
      <c r="P20" s="454">
        <f t="shared" si="1"/>
        <v>1.0099588907735381E-2</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1.6524177545056571</v>
      </c>
      <c r="P22" s="612">
        <f t="shared" si="1"/>
        <v>2.4319315141176395E-2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7.5781970531621639</v>
      </c>
      <c r="AZ22" s="1005">
        <f t="shared" si="3"/>
        <v>7.4780443457010763</v>
      </c>
      <c r="BA22" s="1005">
        <f t="shared" si="3"/>
        <v>9.1570939246285139</v>
      </c>
      <c r="BB22" s="1005">
        <f t="shared" si="3"/>
        <v>8.4375106919725624</v>
      </c>
      <c r="BC22" s="1005">
        <f t="shared" si="3"/>
        <v>9.0187400926446504</v>
      </c>
      <c r="BD22" s="1005">
        <f t="shared" si="3"/>
        <v>7.4376347502006235</v>
      </c>
      <c r="BE22" s="1005">
        <f t="shared" si="3"/>
        <v>7.2335140891301695</v>
      </c>
      <c r="BF22" s="1005">
        <f t="shared" si="3"/>
        <v>7.6408684820924453</v>
      </c>
      <c r="BG22" s="1005">
        <f t="shared" si="3"/>
        <v>7.2852866476535816</v>
      </c>
      <c r="BH22" s="1005">
        <f t="shared" si="3"/>
        <v>7.3265860486564298</v>
      </c>
      <c r="BI22" s="1005">
        <f t="shared" si="3"/>
        <v>7.0308868183095168</v>
      </c>
      <c r="BJ22" s="1005">
        <f t="shared" si="3"/>
        <v>5.354380856482809</v>
      </c>
      <c r="BK22" s="1005">
        <f t="shared" si="3"/>
        <v>5.0671543251239948</v>
      </c>
      <c r="BL22" s="1005">
        <f t="shared" si="3"/>
        <v>5.8308996460613356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13.82834026104273</v>
      </c>
      <c r="AZ23" s="1005">
        <f t="shared" ref="AZ23:BL23" si="4">Y39</f>
        <v>14.09166854960778</v>
      </c>
      <c r="BA23" s="1005">
        <f t="shared" si="4"/>
        <v>17.88077606989992</v>
      </c>
      <c r="BB23" s="1005">
        <f t="shared" si="4"/>
        <v>18.48452515960329</v>
      </c>
      <c r="BC23" s="1005">
        <f t="shared" si="4"/>
        <v>17.808343982440039</v>
      </c>
      <c r="BD23" s="1005">
        <f t="shared" si="4"/>
        <v>15.83041408508007</v>
      </c>
      <c r="BE23" s="1005">
        <f t="shared" si="4"/>
        <v>16.58886003724901</v>
      </c>
      <c r="BF23" s="1005">
        <f t="shared" si="4"/>
        <v>14.517984376845835</v>
      </c>
      <c r="BG23" s="1005">
        <f t="shared" si="4"/>
        <v>14.003232991317626</v>
      </c>
      <c r="BH23" s="1005">
        <f t="shared" si="4"/>
        <v>13.84462830642976</v>
      </c>
      <c r="BI23" s="1005">
        <f t="shared" si="4"/>
        <v>13.108828105772908</v>
      </c>
      <c r="BJ23" s="1005">
        <f t="shared" si="4"/>
        <v>10.74092532202121</v>
      </c>
      <c r="BK23" s="1005">
        <f t="shared" si="4"/>
        <v>12.175080693830312</v>
      </c>
      <c r="BL23" s="1005">
        <f t="shared" si="4"/>
        <v>11.726846277725883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11.69791258418719</v>
      </c>
      <c r="AZ24" s="1005">
        <f t="shared" ref="AZ24:BL24" si="5">Y40</f>
        <v>12.88325020495644</v>
      </c>
      <c r="BA24" s="1005">
        <f t="shared" si="5"/>
        <v>13.76682504826444</v>
      </c>
      <c r="BB24" s="1005">
        <f t="shared" si="5"/>
        <v>14.45895478117448</v>
      </c>
      <c r="BC24" s="1005">
        <f t="shared" si="5"/>
        <v>14.57002471870948</v>
      </c>
      <c r="BD24" s="1005">
        <f t="shared" si="5"/>
        <v>12.4700859008653</v>
      </c>
      <c r="BE24" s="1005">
        <f t="shared" si="5"/>
        <v>12.401528770200439</v>
      </c>
      <c r="BF24" s="1005">
        <f t="shared" si="5"/>
        <v>10.869894802372006</v>
      </c>
      <c r="BG24" s="1005">
        <f t="shared" si="5"/>
        <v>11.755848164302556</v>
      </c>
      <c r="BH24" s="1005">
        <f t="shared" si="5"/>
        <v>11.174660363123136</v>
      </c>
      <c r="BI24" s="1005">
        <f t="shared" si="5"/>
        <v>9.731465450005313</v>
      </c>
      <c r="BJ24" s="1005">
        <f t="shared" si="5"/>
        <v>10.103714124259989</v>
      </c>
      <c r="BK24" s="1005">
        <f t="shared" si="5"/>
        <v>9.9460675008315782</v>
      </c>
      <c r="BL24" s="1005">
        <f t="shared" si="5"/>
        <v>10.075409725080569</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27.633997702723331</v>
      </c>
      <c r="AZ25" s="1005">
        <f t="shared" ref="AZ25:BL25" si="6">Y41</f>
        <v>27.889562634972751</v>
      </c>
      <c r="BA25" s="1005">
        <f t="shared" si="6"/>
        <v>27.13939714214402</v>
      </c>
      <c r="BB25" s="1005">
        <f t="shared" si="6"/>
        <v>27.127510044271858</v>
      </c>
      <c r="BC25" s="1005">
        <f t="shared" si="6"/>
        <v>26.358024465521886</v>
      </c>
      <c r="BD25" s="1005">
        <f t="shared" si="6"/>
        <v>25.472408423286897</v>
      </c>
      <c r="BE25" s="1005">
        <f t="shared" si="6"/>
        <v>25.200154218389518</v>
      </c>
      <c r="BF25" s="1005">
        <f t="shared" si="6"/>
        <v>24.681582297619688</v>
      </c>
      <c r="BG25" s="1005">
        <f t="shared" si="6"/>
        <v>24.280089959237387</v>
      </c>
      <c r="BH25" s="1005">
        <f t="shared" si="6"/>
        <v>23.768817543822991</v>
      </c>
      <c r="BI25" s="1005">
        <f t="shared" si="6"/>
        <v>23.003225009389777</v>
      </c>
      <c r="BJ25" s="1005">
        <f t="shared" si="6"/>
        <v>20.864524737591704</v>
      </c>
      <c r="BK25" s="1005">
        <f t="shared" si="6"/>
        <v>20.722125977189069</v>
      </c>
      <c r="BL25" s="1005">
        <f t="shared" si="6"/>
        <v>20.964988142948332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1.4524614896697789</v>
      </c>
      <c r="AZ26" s="1005">
        <f t="shared" si="7"/>
        <v>1.25003587071322</v>
      </c>
      <c r="BA26" s="1005">
        <f t="shared" si="7"/>
        <v>1.1869449476011289</v>
      </c>
      <c r="BB26" s="1005">
        <f t="shared" si="7"/>
        <v>1.04117850915284</v>
      </c>
      <c r="BC26" s="1005">
        <f t="shared" si="7"/>
        <v>1.2578489438981579</v>
      </c>
      <c r="BD26" s="1005">
        <f t="shared" si="7"/>
        <v>1.954441369323652</v>
      </c>
      <c r="BE26" s="1005">
        <f t="shared" si="7"/>
        <v>1.364735848530449</v>
      </c>
      <c r="BF26" s="1005">
        <f t="shared" si="7"/>
        <v>1.5474248872462244</v>
      </c>
      <c r="BG26" s="1005">
        <f t="shared" si="7"/>
        <v>1.5233468850994734</v>
      </c>
      <c r="BH26" s="1005">
        <f t="shared" si="7"/>
        <v>1.7523925304121133</v>
      </c>
      <c r="BI26" s="1005">
        <f t="shared" si="7"/>
        <v>1.7234328927652995</v>
      </c>
      <c r="BJ26" s="1005">
        <f t="shared" si="7"/>
        <v>1.3820471085235499</v>
      </c>
      <c r="BK26" s="1005">
        <f t="shared" si="7"/>
        <v>1.417377102571816</v>
      </c>
      <c r="BL26" s="1005">
        <f t="shared" si="7"/>
        <v>1.5701931564839591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62.19090909078519</v>
      </c>
      <c r="AZ27" s="1005">
        <f t="shared" si="8"/>
        <v>63.592561605951261</v>
      </c>
      <c r="BA27" s="1005">
        <f t="shared" si="8"/>
        <v>69.131037132538026</v>
      </c>
      <c r="BB27" s="1005">
        <f t="shared" si="8"/>
        <v>69.549679186175041</v>
      </c>
      <c r="BC27" s="1005">
        <f t="shared" si="8"/>
        <v>69.012982203214221</v>
      </c>
      <c r="BD27" s="1005">
        <f t="shared" si="8"/>
        <v>63.164984528756541</v>
      </c>
      <c r="BE27" s="1005">
        <f t="shared" si="8"/>
        <v>62.788792963499581</v>
      </c>
      <c r="BF27" s="1005">
        <f t="shared" si="8"/>
        <v>59.257754846176198</v>
      </c>
      <c r="BG27" s="1005">
        <f t="shared" si="8"/>
        <v>58.847804647610623</v>
      </c>
      <c r="BH27" s="1005">
        <f t="shared" si="8"/>
        <v>57.86708479244443</v>
      </c>
      <c r="BI27" s="1005">
        <f t="shared" si="8"/>
        <v>54.597838276242818</v>
      </c>
      <c r="BJ27" s="1005">
        <f t="shared" si="8"/>
        <v>48.445592148879257</v>
      </c>
      <c r="BK27" s="1005">
        <f t="shared" si="8"/>
        <v>49.327805599546778</v>
      </c>
      <c r="BL27" s="1005">
        <f t="shared" si="8"/>
        <v>50.16833694830008</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69.012982203214221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9.0187400926446504</v>
      </c>
      <c r="P31" s="453">
        <f t="shared" ref="P31:P43" si="9">O31/$O$30</f>
        <v>0.13068179065336216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7.3202767830660864</v>
      </c>
      <c r="P32" s="454">
        <f t="shared" si="9"/>
        <v>0.10607101083548236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0.81259419457446602</v>
      </c>
      <c r="P33" s="454">
        <f t="shared" si="9"/>
        <v>1.1774512108196074E-2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0.88586911500409815</v>
      </c>
      <c r="P34" s="454">
        <f t="shared" si="9"/>
        <v>1.2836267709683751E-2</v>
      </c>
      <c r="Q34" s="328"/>
      <c r="R34" s="13"/>
      <c r="S34" s="323"/>
      <c r="T34" s="563" t="s">
        <v>112</v>
      </c>
      <c r="U34" s="332"/>
      <c r="V34" s="332"/>
      <c r="W34" s="332"/>
      <c r="X34" s="893">
        <f>X35+X39+X40+X41+X47</f>
        <v>62.19090909078519</v>
      </c>
      <c r="Y34" s="894">
        <f t="shared" ref="Y34:AK34" si="10">Y35+Y39+Y40+Y41+Y47</f>
        <v>63.592561605951261</v>
      </c>
      <c r="Z34" s="894">
        <f t="shared" si="10"/>
        <v>69.131037132538026</v>
      </c>
      <c r="AA34" s="894">
        <f t="shared" si="10"/>
        <v>69.549679186175041</v>
      </c>
      <c r="AB34" s="894">
        <f t="shared" si="10"/>
        <v>69.012982203214221</v>
      </c>
      <c r="AC34" s="894">
        <f t="shared" si="10"/>
        <v>63.164984528756541</v>
      </c>
      <c r="AD34" s="894">
        <f t="shared" si="10"/>
        <v>62.788792963499581</v>
      </c>
      <c r="AE34" s="894">
        <f t="shared" si="10"/>
        <v>59.257754846176198</v>
      </c>
      <c r="AF34" s="894">
        <f t="shared" si="10"/>
        <v>58.847804647610623</v>
      </c>
      <c r="AG34" s="894">
        <f t="shared" si="10"/>
        <v>57.86708479244443</v>
      </c>
      <c r="AH34" s="894">
        <f t="shared" si="10"/>
        <v>54.597838276242818</v>
      </c>
      <c r="AI34" s="894">
        <f t="shared" si="10"/>
        <v>48.445592148879257</v>
      </c>
      <c r="AJ34" s="894">
        <f t="shared" si="10"/>
        <v>49.327805599546778</v>
      </c>
      <c r="AK34" s="895">
        <f t="shared" si="10"/>
        <v>50.16833694830008</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17.808343982440039</v>
      </c>
      <c r="P35" s="453">
        <f t="shared" si="9"/>
        <v>0.25804339145933375</v>
      </c>
      <c r="Q35" s="328"/>
      <c r="R35" s="13"/>
      <c r="S35" s="323"/>
      <c r="T35" s="334"/>
      <c r="U35" s="246" t="s">
        <v>114</v>
      </c>
      <c r="V35" s="344"/>
      <c r="W35" s="344"/>
      <c r="X35" s="896">
        <f>SUM(X36:X38)</f>
        <v>7.5781970531621639</v>
      </c>
      <c r="Y35" s="897">
        <f t="shared" ref="Y35:AK35" si="11">SUM(Y36:Y38)</f>
        <v>7.4780443457010763</v>
      </c>
      <c r="Z35" s="897">
        <f t="shared" si="11"/>
        <v>9.1570939246285139</v>
      </c>
      <c r="AA35" s="897">
        <f t="shared" si="11"/>
        <v>8.4375106919725624</v>
      </c>
      <c r="AB35" s="897">
        <f t="shared" si="11"/>
        <v>9.0187400926446504</v>
      </c>
      <c r="AC35" s="897">
        <f t="shared" si="11"/>
        <v>7.4376347502006235</v>
      </c>
      <c r="AD35" s="897">
        <f t="shared" si="11"/>
        <v>7.2335140891301695</v>
      </c>
      <c r="AE35" s="897">
        <f t="shared" si="11"/>
        <v>7.6408684820924453</v>
      </c>
      <c r="AF35" s="897">
        <f t="shared" si="11"/>
        <v>7.2852866476535816</v>
      </c>
      <c r="AG35" s="897">
        <f t="shared" si="11"/>
        <v>7.3265860486564298</v>
      </c>
      <c r="AH35" s="897">
        <f t="shared" si="11"/>
        <v>7.0308868183095168</v>
      </c>
      <c r="AI35" s="897">
        <f t="shared" si="11"/>
        <v>5.354380856482809</v>
      </c>
      <c r="AJ35" s="897">
        <f t="shared" si="11"/>
        <v>5.0671543251239948</v>
      </c>
      <c r="AK35" s="898">
        <f t="shared" si="11"/>
        <v>5.8308996460613356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14.57002471870948</v>
      </c>
      <c r="P36" s="453">
        <f t="shared" si="9"/>
        <v>0.21112005674246739</v>
      </c>
      <c r="Q36" s="328"/>
      <c r="R36" s="13"/>
      <c r="S36" s="356" t="s">
        <v>184</v>
      </c>
      <c r="T36" s="335"/>
      <c r="U36" s="346"/>
      <c r="V36" s="336" t="s">
        <v>184</v>
      </c>
      <c r="W36" s="357"/>
      <c r="X36" s="899">
        <f>VLOOKUP(年度マスタ!$K$4&amp;"_"&amp;X$33,データシート1!$A:$BT,MATCH("aa_"&amp;$S36,データシート1!$A$1:$BT$1,0),0)</f>
        <v>5.5758646918687456</v>
      </c>
      <c r="Y36" s="900">
        <f>VLOOKUP(年度マスタ!$K$4&amp;"_"&amp;Y$33,データシート1!$A:$BT,MATCH("aa_"&amp;$S36,データシート1!$A$1:$BT$1,0),0)</f>
        <v>5.2866238267821339</v>
      </c>
      <c r="Z36" s="900">
        <f>VLOOKUP(年度マスタ!$K$4&amp;"_"&amp;Z$33,データシート1!$A:$BT,MATCH("aa_"&amp;$S36,データシート1!$A$1:$BT$1,0),0)</f>
        <v>7.3251680963218462</v>
      </c>
      <c r="AA36" s="900">
        <f>VLOOKUP(年度マスタ!$K$4&amp;"_"&amp;AA$33,データシート1!$A:$BT,MATCH("aa_"&amp;$S36,データシート1!$A$1:$BT$1,0),0)</f>
        <v>6.6359095164360857</v>
      </c>
      <c r="AB36" s="900">
        <f>VLOOKUP(年度マスタ!$K$4&amp;"_"&amp;AB$33,データシート1!$A:$BT,MATCH("aa_"&amp;$S36,データシート1!$A$1:$BT$1,0),0)</f>
        <v>7.3202767830660864</v>
      </c>
      <c r="AC36" s="900">
        <f>VLOOKUP(年度マスタ!$K$4&amp;"_"&amp;AC$33,データシート1!$A:$BT,MATCH("aa_"&amp;$S36,データシート1!$A$1:$BT$1,0),0)</f>
        <v>6.0421011951266026</v>
      </c>
      <c r="AD36" s="900">
        <f>VLOOKUP(年度マスタ!$K$4&amp;"_"&amp;AD$33,データシート1!$A:$BT,MATCH("aa_"&amp;$S36,データシート1!$A$1:$BT$1,0),0)</f>
        <v>5.8013254086618176</v>
      </c>
      <c r="AE36" s="900">
        <f>VLOOKUP(年度マスタ!$K$4&amp;"_"&amp;AE$33,データシート1!$A:$BT,MATCH("aa_"&amp;$S36,データシート1!$A$1:$BT$1,0),0)</f>
        <v>6.0820441359878545</v>
      </c>
      <c r="AF36" s="900">
        <f>VLOOKUP(年度マスタ!$K$4&amp;"_"&amp;AF$33,データシート1!$A:$BT,MATCH("aa_"&amp;$S36,データシート1!$A$1:$BT$1,0),0)</f>
        <v>5.8066362156730644</v>
      </c>
      <c r="AG36" s="900">
        <f>VLOOKUP(年度マスタ!$K$4&amp;"_"&amp;AG$33,データシート1!$A:$BT,MATCH("aa_"&amp;$S36,データシート1!$A$1:$BT$1,0),0)</f>
        <v>5.9388950849137796</v>
      </c>
      <c r="AH36" s="900">
        <f>VLOOKUP(年度マスタ!$K$4&amp;"_"&amp;AH$33,データシート1!$A:$BT,MATCH("aa_"&amp;$S36,データシート1!$A$1:$BT$1,0),0)</f>
        <v>5.7162382892481611</v>
      </c>
      <c r="AI36" s="900">
        <f>VLOOKUP(年度マスタ!$K$4&amp;"_"&amp;AI$33,データシート1!$A:$BT,MATCH("aa_"&amp;$S36,データシート1!$A$1:$BT$1,0),0)</f>
        <v>3.8618762374508471</v>
      </c>
      <c r="AJ36" s="900">
        <f>VLOOKUP(年度マスタ!$K$4&amp;"_"&amp;AJ$33,データシート1!$A:$BT,MATCH("aa_"&amp;$S36,データシート1!$A$1:$BT$1,0),0)</f>
        <v>3.5422140424021675</v>
      </c>
      <c r="AK36" s="901">
        <f>VLOOKUP(年度マスタ!$K$4&amp;"_"&amp;AK$33,データシート1!$A:$BT,MATCH("aa_"&amp;$S36,データシート1!$A$1:$BT$1,0),0)</f>
        <v>4.4511860498084124</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26.358024465521886</v>
      </c>
      <c r="P37" s="453">
        <f t="shared" si="9"/>
        <v>0.38192849553883335</v>
      </c>
      <c r="Q37" s="328"/>
      <c r="R37" s="13"/>
      <c r="S37" s="356" t="s">
        <v>187</v>
      </c>
      <c r="T37" s="335"/>
      <c r="U37" s="346"/>
      <c r="V37" s="336" t="s">
        <v>194</v>
      </c>
      <c r="W37" s="357"/>
      <c r="X37" s="899">
        <f>VLOOKUP(年度マスタ!$K$4&amp;"_"&amp;X$33,データシート1!$A:$BT,MATCH("aa_"&amp;$S37,データシート1!$A$1:$BT$1,0),0)</f>
        <v>0.63433491873337522</v>
      </c>
      <c r="Y37" s="900">
        <f>VLOOKUP(年度マスタ!$K$4&amp;"_"&amp;Y$33,データシート1!$A:$BT,MATCH("aa_"&amp;$S37,データシート1!$A$1:$BT$1,0),0)</f>
        <v>0.66470981128787587</v>
      </c>
      <c r="Z37" s="900">
        <f>VLOOKUP(年度マスタ!$K$4&amp;"_"&amp;Z$33,データシート1!$A:$BT,MATCH("aa_"&amp;$S37,データシート1!$A$1:$BT$1,0),0)</f>
        <v>0.96667410913704932</v>
      </c>
      <c r="AA37" s="900">
        <f>VLOOKUP(年度マスタ!$K$4&amp;"_"&amp;AA$33,データシート1!$A:$BT,MATCH("aa_"&amp;$S37,データシート1!$A$1:$BT$1,0),0)</f>
        <v>0.94263716391509866</v>
      </c>
      <c r="AB37" s="900">
        <f>VLOOKUP(年度マスタ!$K$4&amp;"_"&amp;AB$33,データシート1!$A:$BT,MATCH("aa_"&amp;$S37,データシート1!$A$1:$BT$1,0),0)</f>
        <v>0.81259419457446602</v>
      </c>
      <c r="AC37" s="900">
        <f>VLOOKUP(年度マスタ!$K$4&amp;"_"&amp;AC$33,データシート1!$A:$BT,MATCH("aa_"&amp;$S37,データシート1!$A$1:$BT$1,0),0)</f>
        <v>0.72206226291220332</v>
      </c>
      <c r="AD37" s="900">
        <f>VLOOKUP(年度マスタ!$K$4&amp;"_"&amp;AD$33,データシート1!$A:$BT,MATCH("aa_"&amp;$S37,データシート1!$A$1:$BT$1,0),0)</f>
        <v>0.68966190937970906</v>
      </c>
      <c r="AE37" s="900">
        <f>VLOOKUP(年度マスタ!$K$4&amp;"_"&amp;AE$33,データシート1!$A:$BT,MATCH("aa_"&amp;$S37,データシート1!$A$1:$BT$1,0),0)</f>
        <v>0.68882760635582085</v>
      </c>
      <c r="AF37" s="900">
        <f>VLOOKUP(年度マスタ!$K$4&amp;"_"&amp;AF$33,データシート1!$A:$BT,MATCH("aa_"&amp;$S37,データシート1!$A$1:$BT$1,0),0)</f>
        <v>0.71752205190899532</v>
      </c>
      <c r="AG37" s="900">
        <f>VLOOKUP(年度マスタ!$K$4&amp;"_"&amp;AG$33,データシート1!$A:$BT,MATCH("aa_"&amp;$S37,データシート1!$A$1:$BT$1,0),0)</f>
        <v>0.67465293663131642</v>
      </c>
      <c r="AH37" s="900">
        <f>VLOOKUP(年度マスタ!$K$4&amp;"_"&amp;AH$33,データシート1!$A:$BT,MATCH("aa_"&amp;$S37,データシート1!$A$1:$BT$1,0),0)</f>
        <v>0.59560810587261703</v>
      </c>
      <c r="AI37" s="900">
        <f>VLOOKUP(年度マスタ!$K$4&amp;"_"&amp;AI$33,データシート1!$A:$BT,MATCH("aa_"&amp;$S37,データシート1!$A$1:$BT$1,0),0)</f>
        <v>0.7869671135867129</v>
      </c>
      <c r="AJ37" s="900">
        <f>VLOOKUP(年度マスタ!$K$4&amp;"_"&amp;AJ$33,データシート1!$A:$BT,MATCH("aa_"&amp;$S37,データシート1!$A$1:$BT$1,0),0)</f>
        <v>0.8762414721183881</v>
      </c>
      <c r="AK37" s="901">
        <f>VLOOKUP(年度マスタ!$K$4&amp;"_"&amp;AK$33,データシート1!$A:$BT,MATCH("aa_"&amp;$S37,データシート1!$A$1:$BT$1,0),0)</f>
        <v>0.84605122975915692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25.534040136785574</v>
      </c>
      <c r="P38" s="454">
        <f t="shared" si="9"/>
        <v>0.36998894007505079</v>
      </c>
      <c r="Q38" s="328"/>
      <c r="R38" s="13"/>
      <c r="S38" s="356" t="s">
        <v>188</v>
      </c>
      <c r="T38" s="335"/>
      <c r="U38" s="348"/>
      <c r="V38" s="358" t="s">
        <v>197</v>
      </c>
      <c r="W38" s="358"/>
      <c r="X38" s="899">
        <f>VLOOKUP(年度マスタ!$K$4&amp;"_"&amp;X$33,データシート1!$A:$BT,MATCH("aa_"&amp;$S38,データシート1!$A$1:$BT$1,0),0)</f>
        <v>1.367997442560043</v>
      </c>
      <c r="Y38" s="900">
        <f>VLOOKUP(年度マスタ!$K$4&amp;"_"&amp;Y$33,データシート1!$A:$BT,MATCH("aa_"&amp;$S38,データシート1!$A$1:$BT$1,0),0)</f>
        <v>1.526710707631066</v>
      </c>
      <c r="Z38" s="900">
        <f>VLOOKUP(年度マスタ!$K$4&amp;"_"&amp;Z$33,データシート1!$A:$BT,MATCH("aa_"&amp;$S38,データシート1!$A$1:$BT$1,0),0)</f>
        <v>0.86525171916961874</v>
      </c>
      <c r="AA38" s="900">
        <f>VLOOKUP(年度マスタ!$K$4&amp;"_"&amp;AA$33,データシート1!$A:$BT,MATCH("aa_"&amp;$S38,データシート1!$A$1:$BT$1,0),0)</f>
        <v>0.85896401162137703</v>
      </c>
      <c r="AB38" s="900">
        <f>VLOOKUP(年度マスタ!$K$4&amp;"_"&amp;AB$33,データシート1!$A:$BT,MATCH("aa_"&amp;$S38,データシート1!$A$1:$BT$1,0),0)</f>
        <v>0.88586911500409815</v>
      </c>
      <c r="AC38" s="900">
        <f>VLOOKUP(年度マスタ!$K$4&amp;"_"&amp;AC$33,データシート1!$A:$BT,MATCH("aa_"&amp;$S38,データシート1!$A$1:$BT$1,0),0)</f>
        <v>0.67347129216181767</v>
      </c>
      <c r="AD38" s="900">
        <f>VLOOKUP(年度マスタ!$K$4&amp;"_"&amp;AD$33,データシート1!$A:$BT,MATCH("aa_"&amp;$S38,データシート1!$A$1:$BT$1,0),0)</f>
        <v>0.74252677108864273</v>
      </c>
      <c r="AE38" s="900">
        <f>VLOOKUP(年度マスタ!$K$4&amp;"_"&amp;AE$33,データシート1!$A:$BT,MATCH("aa_"&amp;$S38,データシート1!$A$1:$BT$1,0),0)</f>
        <v>0.8699967397487699</v>
      </c>
      <c r="AF38" s="900">
        <f>VLOOKUP(年度マスタ!$K$4&amp;"_"&amp;AF$33,データシート1!$A:$BT,MATCH("aa_"&amp;$S38,データシート1!$A$1:$BT$1,0),0)</f>
        <v>0.76112838007152184</v>
      </c>
      <c r="AG38" s="900">
        <f>VLOOKUP(年度マスタ!$K$4&amp;"_"&amp;AG$33,データシート1!$A:$BT,MATCH("aa_"&amp;$S38,データシート1!$A$1:$BT$1,0),0)</f>
        <v>0.71303802711133357</v>
      </c>
      <c r="AH38" s="900">
        <f>VLOOKUP(年度マスタ!$K$4&amp;"_"&amp;AH$33,データシート1!$A:$BT,MATCH("aa_"&amp;$S38,データシート1!$A$1:$BT$1,0),0)</f>
        <v>0.71904042318873929</v>
      </c>
      <c r="AI38" s="900">
        <f>VLOOKUP(年度マスタ!$K$4&amp;"_"&amp;AI$33,データシート1!$A:$BT,MATCH("aa_"&amp;$S38,データシート1!$A$1:$BT$1,0),0)</f>
        <v>0.70553750544524918</v>
      </c>
      <c r="AJ38" s="900">
        <f>VLOOKUP(年度マスタ!$K$4&amp;"_"&amp;AJ$33,データシート1!$A:$BT,MATCH("aa_"&amp;$S38,データシート1!$A$1:$BT$1,0),0)</f>
        <v>0.64869881060343926</v>
      </c>
      <c r="AK38" s="901">
        <f>VLOOKUP(年度マスタ!$K$4&amp;"_"&amp;AK$33,データシート1!$A:$BT,MATCH("aa_"&amp;$S38,データシート1!$A$1:$BT$1,0),0)</f>
        <v>0.53366236649376653</v>
      </c>
      <c r="AL38" s="330"/>
      <c r="AW38" s="17" t="str">
        <f>年度マスタ!H4</f>
        <v>11</v>
      </c>
      <c r="AX38" s="17" t="s">
        <v>198</v>
      </c>
      <c r="AY38" s="17">
        <f>VLOOKUP($AW38&amp;"_"&amp;$AY$34,データシート1!$A:$BT,MATCH($AY$31&amp;"_"&amp;AY$36,データシート1!$A$1:$BT$1,0),0)</f>
        <v>6646.3683827529821</v>
      </c>
      <c r="AZ38" s="17">
        <f>VLOOKUP($AW38&amp;"_"&amp;$AY$34,データシート1!$A:$BT,MATCH($AY$31&amp;"_"&amp;AZ$36,データシート1!$A$1:$BT$1,0),0)</f>
        <v>373.52493858685392</v>
      </c>
      <c r="BA38" s="17">
        <f>VLOOKUP($AW38&amp;"_"&amp;$AY$34,データシート1!$A:$BT,MATCH($AY$31&amp;"_"&amp;BA$36,データシート1!$A$1:$BT$1,0),0)</f>
        <v>267.36484561337704</v>
      </c>
      <c r="BB38" s="17">
        <f>VLOOKUP($AW38&amp;"_"&amp;$AY$34,データシート1!$A:$BT,MATCH($AY$31&amp;"_"&amp;BB$36,データシート1!$A$1:$BT$1,0),0)</f>
        <v>7978.5422662492056</v>
      </c>
      <c r="BC38" s="17">
        <f>VLOOKUP($AW38&amp;"_"&amp;$AY$34,データシート1!$A:$BT,MATCH($AY$31&amp;"_"&amp;BC$36,データシート1!$A$1:$BT$1,0),0)</f>
        <v>8751.5815913629795</v>
      </c>
      <c r="BD38" s="17">
        <f>VLOOKUP($AW38&amp;"_"&amp;$AY$34,データシート1!$A:$BT,MATCH($AY$31&amp;"_"&amp;BD$36,データシート1!$A$1:$BT$1,0),0)</f>
        <v>4811.8354602649188</v>
      </c>
      <c r="BE38" s="17">
        <f>VLOOKUP($AW38&amp;"_"&amp;$AY$34,データシート1!$A:$BT,MATCH($AY$31&amp;"_"&amp;BE$36,データシート1!$A$1:$BT$1,0),0)</f>
        <v>3297.0218318160505</v>
      </c>
      <c r="BF38" s="17">
        <f>VLOOKUP($AW38&amp;"_"&amp;$AY$34,データシート1!$A:$BT,MATCH($AY$31&amp;"_"&amp;BF$36,データシート1!$A$1:$BT$1,0),0)</f>
        <v>434.52036798927674</v>
      </c>
      <c r="BG38" s="17">
        <f>VLOOKUP($AW38&amp;"_"&amp;$AY$34,データシート1!$A:$BT,MATCH($AY$31&amp;"_"&amp;BG$36,データシート1!$A$1:$BT$1,0),0)</f>
        <v>0</v>
      </c>
      <c r="BH38" s="17">
        <f>VLOOKUP($AW38&amp;"_"&amp;$AY$34,データシート1!$A:$BT,MATCH($AY$31&amp;"_"&amp;BH$36,データシート1!$A$1:$BT$1,0),0)</f>
        <v>810.72879639389134</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13.3003938969815</v>
      </c>
      <c r="P39" s="454">
        <f t="shared" si="9"/>
        <v>0.19272307140441244</v>
      </c>
      <c r="Q39" s="328"/>
      <c r="R39" s="13"/>
      <c r="S39" s="356" t="s">
        <v>189</v>
      </c>
      <c r="T39" s="335"/>
      <c r="U39" s="343" t="s">
        <v>199</v>
      </c>
      <c r="V39" s="344"/>
      <c r="W39" s="344"/>
      <c r="X39" s="896">
        <f>VLOOKUP(年度マスタ!$K$4&amp;"_"&amp;X$33,データシート1!$A:$BT,MATCH("aa_"&amp;$S39,データシート1!$A$1:$BT$1,0),0)</f>
        <v>13.82834026104273</v>
      </c>
      <c r="Y39" s="897">
        <f>VLOOKUP(年度マスタ!$K$4&amp;"_"&amp;Y$33,データシート1!$A:$BT,MATCH("aa_"&amp;$S39,データシート1!$A$1:$BT$1,0),0)</f>
        <v>14.09166854960778</v>
      </c>
      <c r="Z39" s="897">
        <f>VLOOKUP(年度マスタ!$K$4&amp;"_"&amp;Z$33,データシート1!$A:$BT,MATCH("aa_"&amp;$S39,データシート1!$A$1:$BT$1,0),0)</f>
        <v>17.88077606989992</v>
      </c>
      <c r="AA39" s="897">
        <f>VLOOKUP(年度マスタ!$K$4&amp;"_"&amp;AA$33,データシート1!$A:$BT,MATCH("aa_"&amp;$S39,データシート1!$A$1:$BT$1,0),0)</f>
        <v>18.48452515960329</v>
      </c>
      <c r="AB39" s="897">
        <f>VLOOKUP(年度マスタ!$K$4&amp;"_"&amp;AB$33,データシート1!$A:$BT,MATCH("aa_"&amp;$S39,データシート1!$A$1:$BT$1,0),0)</f>
        <v>17.808343982440039</v>
      </c>
      <c r="AC39" s="897">
        <f>VLOOKUP(年度マスタ!$K$4&amp;"_"&amp;AC$33,データシート1!$A:$BT,MATCH("aa_"&amp;$S39,データシート1!$A$1:$BT$1,0),0)</f>
        <v>15.83041408508007</v>
      </c>
      <c r="AD39" s="897">
        <f>VLOOKUP(年度マスタ!$K$4&amp;"_"&amp;AD$33,データシート1!$A:$BT,MATCH("aa_"&amp;$S39,データシート1!$A$1:$BT$1,0),0)</f>
        <v>16.58886003724901</v>
      </c>
      <c r="AE39" s="897">
        <f>VLOOKUP(年度マスタ!$K$4&amp;"_"&amp;AE$33,データシート1!$A:$BT,MATCH("aa_"&amp;$S39,データシート1!$A$1:$BT$1,0),0)</f>
        <v>14.517984376845835</v>
      </c>
      <c r="AF39" s="897">
        <f>VLOOKUP(年度マスタ!$K$4&amp;"_"&amp;AF$33,データシート1!$A:$BT,MATCH("aa_"&amp;$S39,データシート1!$A$1:$BT$1,0),0)</f>
        <v>14.003232991317626</v>
      </c>
      <c r="AG39" s="897">
        <f>VLOOKUP(年度マスタ!$K$4&amp;"_"&amp;AG$33,データシート1!$A:$BT,MATCH("aa_"&amp;$S39,データシート1!$A$1:$BT$1,0),0)</f>
        <v>13.84462830642976</v>
      </c>
      <c r="AH39" s="897">
        <f>VLOOKUP(年度マスタ!$K$4&amp;"_"&amp;AH$33,データシート1!$A:$BT,MATCH("aa_"&amp;$S39,データシート1!$A$1:$BT$1,0),0)</f>
        <v>13.108828105772908</v>
      </c>
      <c r="AI39" s="897">
        <f>VLOOKUP(年度マスタ!$K$4&amp;"_"&amp;AI$33,データシート1!$A:$BT,MATCH("aa_"&amp;$S39,データシート1!$A$1:$BT$1,0),0)</f>
        <v>10.74092532202121</v>
      </c>
      <c r="AJ39" s="897">
        <f>VLOOKUP(年度マスタ!$K$4&amp;"_"&amp;AJ$33,データシート1!$A:$BT,MATCH("aa_"&amp;$S39,データシート1!$A$1:$BT$1,0),0)</f>
        <v>12.175080693830312</v>
      </c>
      <c r="AK39" s="898">
        <f>VLOOKUP(年度マスタ!$K$4&amp;"_"&amp;AK$33,データシート1!$A:$BT,MATCH("aa_"&amp;$S39,データシート1!$A$1:$BT$1,0),0)</f>
        <v>11.726846277725883</v>
      </c>
      <c r="AL39" s="330"/>
      <c r="AW39" s="17" t="str">
        <f>年度マスタ!K4</f>
        <v>11362</v>
      </c>
      <c r="AX39" s="17" t="s">
        <v>200</v>
      </c>
      <c r="AY39" s="17">
        <f>VLOOKUP($AW39&amp;"_"&amp;$AY$34,データシート1!$A:$BT,MATCH($AY$31&amp;"_"&amp;AY$36,データシート1!$A$1:$BT$1,0),0)</f>
        <v>4.4511860498084124</v>
      </c>
      <c r="AZ39" s="17">
        <f>VLOOKUP($AW39&amp;"_"&amp;$AY$34,データシート1!$A:$BT,MATCH($AY$31&amp;"_"&amp;AZ$36,データシート1!$A$1:$BT$1,0),0)</f>
        <v>0.84605122975915692</v>
      </c>
      <c r="BA39" s="17">
        <f>VLOOKUP($AW39&amp;"_"&amp;$AY$34,データシート1!$A:$BT,MATCH($AY$31&amp;"_"&amp;BA$36,データシート1!$A$1:$BT$1,0),0)</f>
        <v>0.53366236649376653</v>
      </c>
      <c r="BB39" s="17">
        <f>VLOOKUP($AW39&amp;"_"&amp;$AY$34,データシート1!$A:$BT,MATCH($AY$31&amp;"_"&amp;BB$36,データシート1!$A$1:$BT$1,0),0)</f>
        <v>11.726846277725883</v>
      </c>
      <c r="BC39" s="17">
        <f>VLOOKUP($AW39&amp;"_"&amp;$AY$34,データシート1!$A:$BT,MATCH($AY$31&amp;"_"&amp;BC$36,データシート1!$A$1:$BT$1,0),0)</f>
        <v>10.075409725080569</v>
      </c>
      <c r="BD39" s="17">
        <f>VLOOKUP($AW39&amp;"_"&amp;$AY$34,データシート1!$A:$BT,MATCH($AY$31&amp;"_"&amp;BD$36,データシート1!$A$1:$BT$1,0),0)</f>
        <v>9.9448826182621453</v>
      </c>
      <c r="BE39" s="17">
        <f>VLOOKUP($AW39&amp;"_"&amp;$AY$34,データシート1!$A:$BT,MATCH($AY$31&amp;"_"&amp;BE$36,データシート1!$A$1:$BT$1,0),0)</f>
        <v>10.476383659290756</v>
      </c>
      <c r="BF39" s="17">
        <f>VLOOKUP($AW39&amp;"_"&amp;$AY$34,データシート1!$A:$BT,MATCH($AY$31&amp;"_"&amp;BF$36,データシート1!$A$1:$BT$1,0),0)</f>
        <v>0.54372186539543033</v>
      </c>
      <c r="BG39" s="17">
        <f>VLOOKUP($AW39&amp;"_"&amp;$AY$34,データシート1!$A:$BT,MATCH($AY$31&amp;"_"&amp;BG$36,データシート1!$A$1:$BT$1,0),0)</f>
        <v>0</v>
      </c>
      <c r="BH39" s="17">
        <f>VLOOKUP($AW39&amp;"_"&amp;$AY$34,データシート1!$A:$BT,MATCH($AY$31&amp;"_"&amp;BH$36,データシート1!$A$1:$BT$1,0),0)</f>
        <v>1.5701931564839591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12.233646239804074</v>
      </c>
      <c r="P40" s="454">
        <f t="shared" si="9"/>
        <v>0.17726586867063834</v>
      </c>
      <c r="Q40" s="328"/>
      <c r="R40" s="13"/>
      <c r="S40" s="356" t="s">
        <v>165</v>
      </c>
      <c r="T40" s="335"/>
      <c r="U40" s="343" t="s">
        <v>165</v>
      </c>
      <c r="V40" s="344"/>
      <c r="W40" s="344"/>
      <c r="X40" s="896">
        <f>VLOOKUP(年度マスタ!$K$4&amp;"_"&amp;X$33,データシート1!$A:$BT,MATCH("aa_"&amp;$S40,データシート1!$A$1:$BT$1,0),0)</f>
        <v>11.69791258418719</v>
      </c>
      <c r="Y40" s="897">
        <f>VLOOKUP(年度マスタ!$K$4&amp;"_"&amp;Y$33,データシート1!$A:$BT,MATCH("aa_"&amp;$S40,データシート1!$A$1:$BT$1,0),0)</f>
        <v>12.88325020495644</v>
      </c>
      <c r="Z40" s="897">
        <f>VLOOKUP(年度マスタ!$K$4&amp;"_"&amp;Z$33,データシート1!$A:$BT,MATCH("aa_"&amp;$S40,データシート1!$A$1:$BT$1,0),0)</f>
        <v>13.76682504826444</v>
      </c>
      <c r="AA40" s="897">
        <f>VLOOKUP(年度マスタ!$K$4&amp;"_"&amp;AA$33,データシート1!$A:$BT,MATCH("aa_"&amp;$S40,データシート1!$A$1:$BT$1,0),0)</f>
        <v>14.45895478117448</v>
      </c>
      <c r="AB40" s="897">
        <f>VLOOKUP(年度マスタ!$K$4&amp;"_"&amp;AB$33,データシート1!$A:$BT,MATCH("aa_"&amp;$S40,データシート1!$A$1:$BT$1,0),0)</f>
        <v>14.57002471870948</v>
      </c>
      <c r="AC40" s="897">
        <f>VLOOKUP(年度マスタ!$K$4&amp;"_"&amp;AC$33,データシート1!$A:$BT,MATCH("aa_"&amp;$S40,データシート1!$A$1:$BT$1,0),0)</f>
        <v>12.4700859008653</v>
      </c>
      <c r="AD40" s="897">
        <f>VLOOKUP(年度マスタ!$K$4&amp;"_"&amp;AD$33,データシート1!$A:$BT,MATCH("aa_"&amp;$S40,データシート1!$A$1:$BT$1,0),0)</f>
        <v>12.401528770200439</v>
      </c>
      <c r="AE40" s="897">
        <f>VLOOKUP(年度マスタ!$K$4&amp;"_"&amp;AE$33,データシート1!$A:$BT,MATCH("aa_"&amp;$S40,データシート1!$A$1:$BT$1,0),0)</f>
        <v>10.869894802372006</v>
      </c>
      <c r="AF40" s="897">
        <f>VLOOKUP(年度マスタ!$K$4&amp;"_"&amp;AF$33,データシート1!$A:$BT,MATCH("aa_"&amp;$S40,データシート1!$A$1:$BT$1,0),0)</f>
        <v>11.755848164302556</v>
      </c>
      <c r="AG40" s="897">
        <f>VLOOKUP(年度マスタ!$K$4&amp;"_"&amp;AG$33,データシート1!$A:$BT,MATCH("aa_"&amp;$S40,データシート1!$A$1:$BT$1,0),0)</f>
        <v>11.174660363123136</v>
      </c>
      <c r="AH40" s="897">
        <f>VLOOKUP(年度マスタ!$K$4&amp;"_"&amp;AH$33,データシート1!$A:$BT,MATCH("aa_"&amp;$S40,データシート1!$A$1:$BT$1,0),0)</f>
        <v>9.731465450005313</v>
      </c>
      <c r="AI40" s="897">
        <f>VLOOKUP(年度マスタ!$K$4&amp;"_"&amp;AI$33,データシート1!$A:$BT,MATCH("aa_"&amp;$S40,データシート1!$A$1:$BT$1,0),0)</f>
        <v>10.103714124259989</v>
      </c>
      <c r="AJ40" s="897">
        <f>VLOOKUP(年度マスタ!$K$4&amp;"_"&amp;AJ$33,データシート1!$A:$BT,MATCH("aa_"&amp;$S40,データシート1!$A$1:$BT$1,0),0)</f>
        <v>9.9460675008315782</v>
      </c>
      <c r="AK40" s="898">
        <f>VLOOKUP(年度マスタ!$K$4&amp;"_"&amp;AK$33,データシート1!$A:$BT,MATCH("aa_"&amp;$S40,データシート1!$A$1:$BT$1,0),0)</f>
        <v>10.075409725080569</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0.823984328736312</v>
      </c>
      <c r="P41" s="454">
        <f t="shared" si="9"/>
        <v>1.1939555463782517E-2</v>
      </c>
      <c r="Q41" s="328"/>
      <c r="R41" s="13"/>
      <c r="S41" s="356" t="s">
        <v>201</v>
      </c>
      <c r="T41" s="335"/>
      <c r="U41" s="246" t="s">
        <v>128</v>
      </c>
      <c r="V41" s="344"/>
      <c r="W41" s="344"/>
      <c r="X41" s="896">
        <f>X42+X45+X46</f>
        <v>27.633997702723331</v>
      </c>
      <c r="Y41" s="897">
        <f t="shared" ref="Y41:AH41" si="12">Y42+Y45+Y46</f>
        <v>27.889562634972751</v>
      </c>
      <c r="Z41" s="897">
        <f t="shared" si="12"/>
        <v>27.13939714214402</v>
      </c>
      <c r="AA41" s="897">
        <f t="shared" si="12"/>
        <v>27.127510044271858</v>
      </c>
      <c r="AB41" s="897">
        <f t="shared" si="12"/>
        <v>26.358024465521886</v>
      </c>
      <c r="AC41" s="897">
        <f t="shared" si="12"/>
        <v>25.472408423286897</v>
      </c>
      <c r="AD41" s="897">
        <f t="shared" si="12"/>
        <v>25.200154218389518</v>
      </c>
      <c r="AE41" s="897">
        <f t="shared" si="12"/>
        <v>24.681582297619688</v>
      </c>
      <c r="AF41" s="897">
        <f t="shared" si="12"/>
        <v>24.280089959237387</v>
      </c>
      <c r="AG41" s="897">
        <f t="shared" si="12"/>
        <v>23.768817543822991</v>
      </c>
      <c r="AH41" s="897">
        <f t="shared" si="12"/>
        <v>23.003225009389777</v>
      </c>
      <c r="AI41" s="897">
        <f>AI42+AI45+AI46</f>
        <v>20.864524737591704</v>
      </c>
      <c r="AJ41" s="897">
        <f>AJ42+AJ45+AJ46</f>
        <v>20.722125977189069</v>
      </c>
      <c r="AK41" s="898">
        <f>AK42+AK45+AK46</f>
        <v>20.964988142948332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26.98369067025552</v>
      </c>
      <c r="Y42" s="900">
        <f t="shared" ref="Y42:AK42" si="13">SUM(Y43:Y44)</f>
        <v>27.218326320876692</v>
      </c>
      <c r="Z42" s="900">
        <f t="shared" si="13"/>
        <v>26.374958625776912</v>
      </c>
      <c r="AA42" s="900">
        <f t="shared" si="13"/>
        <v>26.307027463991624</v>
      </c>
      <c r="AB42" s="900">
        <f t="shared" si="13"/>
        <v>25.534040136785574</v>
      </c>
      <c r="AC42" s="900">
        <f t="shared" si="13"/>
        <v>24.698023935146651</v>
      </c>
      <c r="AD42" s="900">
        <f t="shared" si="13"/>
        <v>24.452761860106222</v>
      </c>
      <c r="AE42" s="900">
        <f t="shared" si="13"/>
        <v>23.969823352962077</v>
      </c>
      <c r="AF42" s="900">
        <f t="shared" si="13"/>
        <v>23.601228995266094</v>
      </c>
      <c r="AG42" s="900">
        <f t="shared" si="13"/>
        <v>23.14819242336408</v>
      </c>
      <c r="AH42" s="900">
        <f t="shared" si="13"/>
        <v>22.406055214862736</v>
      </c>
      <c r="AI42" s="900">
        <f t="shared" si="13"/>
        <v>20.30315969011059</v>
      </c>
      <c r="AJ42" s="900">
        <f t="shared" si="13"/>
        <v>20.174980393767697</v>
      </c>
      <c r="AK42" s="901">
        <f t="shared" si="13"/>
        <v>20.421266277552903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1.2578489438981579</v>
      </c>
      <c r="P43" s="612">
        <f t="shared" si="9"/>
        <v>1.8226265606003253E-2</v>
      </c>
      <c r="Q43" s="328"/>
      <c r="R43" s="13"/>
      <c r="S43" s="356" t="s">
        <v>190</v>
      </c>
      <c r="T43" s="359"/>
      <c r="U43" s="346"/>
      <c r="V43" s="360"/>
      <c r="W43" s="347" t="s">
        <v>190</v>
      </c>
      <c r="X43" s="899">
        <f>VLOOKUP(年度マスタ!$K$4&amp;"_"&amp;X$33,データシート1!$A:$BT,MATCH("aa_"&amp;$S43,データシート1!$A$1:$BT$1,0),0)</f>
        <v>14.254504147848589</v>
      </c>
      <c r="Y43" s="900">
        <f>VLOOKUP(年度マスタ!$K$4&amp;"_"&amp;Y$33,データシート1!$A:$BT,MATCH("aa_"&amp;$S43,データシート1!$A$1:$BT$1,0),0)</f>
        <v>14.275208442666729</v>
      </c>
      <c r="Z43" s="900">
        <f>VLOOKUP(年度マスタ!$K$4&amp;"_"&amp;Z$33,データシート1!$A:$BT,MATCH("aa_"&amp;$S43,データシート1!$A$1:$BT$1,0),0)</f>
        <v>13.954329702912007</v>
      </c>
      <c r="AA43" s="900">
        <f>VLOOKUP(年度マスタ!$K$4&amp;"_"&amp;AA$33,データシート1!$A:$BT,MATCH("aa_"&amp;$S43,データシート1!$A$1:$BT$1,0),0)</f>
        <v>13.915263559728377</v>
      </c>
      <c r="AB43" s="900">
        <f>VLOOKUP(年度マスタ!$K$4&amp;"_"&amp;AB$33,データシート1!$A:$BT,MATCH("aa_"&amp;$S43,データシート1!$A$1:$BT$1,0),0)</f>
        <v>13.3003938969815</v>
      </c>
      <c r="AC43" s="900">
        <f>VLOOKUP(年度マスタ!$K$4&amp;"_"&amp;AC$33,データシート1!$A:$BT,MATCH("aa_"&amp;$S43,データシート1!$A$1:$BT$1,0),0)</f>
        <v>12.586578245789678</v>
      </c>
      <c r="AD43" s="900">
        <f>VLOOKUP(年度マスタ!$K$4&amp;"_"&amp;AD$33,データシート1!$A:$BT,MATCH("aa_"&amp;$S43,データシート1!$A$1:$BT$1,0),0)</f>
        <v>12.497582195573695</v>
      </c>
      <c r="AE43" s="900">
        <f>VLOOKUP(年度マスタ!$K$4&amp;"_"&amp;AE$33,データシート1!$A:$BT,MATCH("aa_"&amp;$S43,データシート1!$A$1:$BT$1,0),0)</f>
        <v>12.352619208622901</v>
      </c>
      <c r="AF43" s="900">
        <f>VLOOKUP(年度マスタ!$K$4&amp;"_"&amp;AF$33,データシート1!$A:$BT,MATCH("aa_"&amp;$S43,データシート1!$A$1:$BT$1,0),0)</f>
        <v>12.105895127483574</v>
      </c>
      <c r="AG43" s="900">
        <f>VLOOKUP(年度マスタ!$K$4&amp;"_"&amp;AG$33,データシート1!$A:$BT,MATCH("aa_"&amp;$S43,データシート1!$A$1:$BT$1,0),0)</f>
        <v>11.781625492903453</v>
      </c>
      <c r="AH43" s="900">
        <f>VLOOKUP(年度マスタ!$K$4&amp;"_"&amp;AH$33,データシート1!$A:$BT,MATCH("aa_"&amp;$S43,データシート1!$A$1:$BT$1,0),0)</f>
        <v>11.33904172629803</v>
      </c>
      <c r="AI43" s="900">
        <f>VLOOKUP(年度マスタ!$K$4&amp;"_"&amp;AI$33,データシート1!$A:$BT,MATCH("aa_"&amp;$S43,データシート1!$A$1:$BT$1,0),0)</f>
        <v>9.836643105510289</v>
      </c>
      <c r="AJ43" s="900">
        <f>VLOOKUP(年度マスタ!$K$4&amp;"_"&amp;AJ$33,データシート1!$A:$BT,MATCH("aa_"&amp;$S43,データシート1!$A$1:$BT$1,0),0)</f>
        <v>9.5017174497283055</v>
      </c>
      <c r="AK43" s="901">
        <f>VLOOKUP(年度マスタ!$K$4&amp;"_"&amp;AK$33,データシート1!$A:$BT,MATCH("aa_"&amp;$S43,データシート1!$A$1:$BT$1,0),0)</f>
        <v>9.9448826182621453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12.72918652240693</v>
      </c>
      <c r="Y44" s="900">
        <f>VLOOKUP(年度マスタ!$K$4&amp;"_"&amp;Y$33,データシート1!$A:$BT,MATCH("aa_"&amp;$S44,データシート1!$A$1:$BT$1,0),0)</f>
        <v>12.943117878209961</v>
      </c>
      <c r="Z44" s="900">
        <f>VLOOKUP(年度マスタ!$K$4&amp;"_"&amp;Z$33,データシート1!$A:$BT,MATCH("aa_"&amp;$S44,データシート1!$A$1:$BT$1,0),0)</f>
        <v>12.420628922864903</v>
      </c>
      <c r="AA44" s="900">
        <f>VLOOKUP(年度マスタ!$K$4&amp;"_"&amp;AA$33,データシート1!$A:$BT,MATCH("aa_"&amp;$S44,データシート1!$A$1:$BT$1,0),0)</f>
        <v>12.391763904263245</v>
      </c>
      <c r="AB44" s="900">
        <f>VLOOKUP(年度マスタ!$K$4&amp;"_"&amp;AB$33,データシート1!$A:$BT,MATCH("aa_"&amp;$S44,データシート1!$A$1:$BT$1,0),0)</f>
        <v>12.233646239804074</v>
      </c>
      <c r="AC44" s="900">
        <f>VLOOKUP(年度マスタ!$K$4&amp;"_"&amp;AC$33,データシート1!$A:$BT,MATCH("aa_"&amp;$S44,データシート1!$A$1:$BT$1,0),0)</f>
        <v>12.111445689356975</v>
      </c>
      <c r="AD44" s="900">
        <f>VLOOKUP(年度マスタ!$K$4&amp;"_"&amp;AD$33,データシート1!$A:$BT,MATCH("aa_"&amp;$S44,データシート1!$A$1:$BT$1,0),0)</f>
        <v>11.955179664532528</v>
      </c>
      <c r="AE44" s="900">
        <f>VLOOKUP(年度マスタ!$K$4&amp;"_"&amp;AE$33,データシート1!$A:$BT,MATCH("aa_"&amp;$S44,データシート1!$A$1:$BT$1,0),0)</f>
        <v>11.617204144339176</v>
      </c>
      <c r="AF44" s="900">
        <f>VLOOKUP(年度マスタ!$K$4&amp;"_"&amp;AF$33,データシート1!$A:$BT,MATCH("aa_"&amp;$S44,データシート1!$A$1:$BT$1,0),0)</f>
        <v>11.49533386778252</v>
      </c>
      <c r="AG44" s="900">
        <f>VLOOKUP(年度マスタ!$K$4&amp;"_"&amp;AG$33,データシート1!$A:$BT,MATCH("aa_"&amp;$S44,データシート1!$A$1:$BT$1,0),0)</f>
        <v>11.366566930460625</v>
      </c>
      <c r="AH44" s="900">
        <f>VLOOKUP(年度マスタ!$K$4&amp;"_"&amp;AH$33,データシート1!$A:$BT,MATCH("aa_"&amp;$S44,データシート1!$A$1:$BT$1,0),0)</f>
        <v>11.067013488564706</v>
      </c>
      <c r="AI44" s="900">
        <f>VLOOKUP(年度マスタ!$K$4&amp;"_"&amp;AI$33,データシート1!$A:$BT,MATCH("aa_"&amp;$S44,データシート1!$A$1:$BT$1,0),0)</f>
        <v>10.466516584600301</v>
      </c>
      <c r="AJ44" s="900">
        <f>VLOOKUP(年度マスタ!$K$4&amp;"_"&amp;AJ$33,データシート1!$A:$BT,MATCH("aa_"&amp;$S44,データシート1!$A$1:$BT$1,0),0)</f>
        <v>10.673262944039392</v>
      </c>
      <c r="AK44" s="901">
        <f>VLOOKUP(年度マスタ!$K$4&amp;"_"&amp;AK$33,データシート1!$A:$BT,MATCH("aa_"&amp;$S44,データシート1!$A$1:$BT$1,0),0)</f>
        <v>10.476383659290756</v>
      </c>
      <c r="AL44" s="330"/>
      <c r="AW44" s="17" t="str">
        <f>AW47</f>
        <v>埼玉県</v>
      </c>
      <c r="AX44" s="1010">
        <f t="shared" si="14"/>
        <v>0.218367789350953</v>
      </c>
      <c r="AY44" s="1010">
        <f t="shared" si="14"/>
        <v>0.23908260102886067</v>
      </c>
      <c r="AZ44" s="1010">
        <f t="shared" si="14"/>
        <v>0.26224726524673692</v>
      </c>
      <c r="BA44" s="1010">
        <f t="shared" si="14"/>
        <v>0.25600828878001175</v>
      </c>
      <c r="BB44" s="1010">
        <f t="shared" si="14"/>
        <v>2.4294055593437516E-2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0.65030703246781096</v>
      </c>
      <c r="Y45" s="900">
        <f>VLOOKUP(年度マスタ!$K$4&amp;"_"&amp;Y$33,データシート1!$A:$BT,MATCH("aa_"&amp;$S45,データシート1!$A$1:$BT$1,0),0)</f>
        <v>0.67123631409606099</v>
      </c>
      <c r="Z45" s="900">
        <f>VLOOKUP(年度マスタ!$K$4&amp;"_"&amp;Z$33,データシート1!$A:$BT,MATCH("aa_"&amp;$S45,データシート1!$A$1:$BT$1,0),0)</f>
        <v>0.76443851636710802</v>
      </c>
      <c r="AA45" s="900">
        <f>VLOOKUP(年度マスタ!$K$4&amp;"_"&amp;AA$33,データシート1!$A:$BT,MATCH("aa_"&amp;$S45,データシート1!$A$1:$BT$1,0),0)</f>
        <v>0.82048258028023502</v>
      </c>
      <c r="AB45" s="900">
        <f>VLOOKUP(年度マスタ!$K$4&amp;"_"&amp;AB$33,データシート1!$A:$BT,MATCH("aa_"&amp;$S45,データシート1!$A$1:$BT$1,0),0)</f>
        <v>0.823984328736312</v>
      </c>
      <c r="AC45" s="900">
        <f>VLOOKUP(年度マスタ!$K$4&amp;"_"&amp;AC$33,データシート1!$A:$BT,MATCH("aa_"&amp;$S45,データシート1!$A$1:$BT$1,0),0)</f>
        <v>0.77438448814024696</v>
      </c>
      <c r="AD45" s="900">
        <f>VLOOKUP(年度マスタ!$K$4&amp;"_"&amp;AD$33,データシート1!$A:$BT,MATCH("aa_"&amp;$S45,データシート1!$A$1:$BT$1,0),0)</f>
        <v>0.74739235828329498</v>
      </c>
      <c r="AE45" s="900">
        <f>VLOOKUP(年度マスタ!$K$4&amp;"_"&amp;AE$33,データシート1!$A:$BT,MATCH("aa_"&amp;$S45,データシート1!$A$1:$BT$1,0),0)</f>
        <v>0.71175894465761136</v>
      </c>
      <c r="AF45" s="900">
        <f>VLOOKUP(年度マスタ!$K$4&amp;"_"&amp;AF$33,データシート1!$A:$BT,MATCH("aa_"&amp;$S45,データシート1!$A$1:$BT$1,0),0)</f>
        <v>0.67886096397129403</v>
      </c>
      <c r="AG45" s="900">
        <f>VLOOKUP(年度マスタ!$K$4&amp;"_"&amp;AG$33,データシート1!$A:$BT,MATCH("aa_"&amp;$S45,データシート1!$A$1:$BT$1,0),0)</f>
        <v>0.62062512045891005</v>
      </c>
      <c r="AH45" s="900">
        <f>VLOOKUP(年度マスタ!$K$4&amp;"_"&amp;AH$33,データシート1!$A:$BT,MATCH("aa_"&amp;$S45,データシート1!$A$1:$BT$1,0),0)</f>
        <v>0.59716979452704</v>
      </c>
      <c r="AI45" s="900">
        <f>VLOOKUP(年度マスタ!$K$4&amp;"_"&amp;AI$33,データシート1!$A:$BT,MATCH("aa_"&amp;$S45,データシート1!$A$1:$BT$1,0),0)</f>
        <v>0.56136504748111604</v>
      </c>
      <c r="AJ45" s="900">
        <f>VLOOKUP(年度マスタ!$K$4&amp;"_"&amp;AJ$33,データシート1!$A:$BT,MATCH("aa_"&amp;$S45,データシート1!$A$1:$BT$1,0),0)</f>
        <v>0.54714558342137298</v>
      </c>
      <c r="AK45" s="901">
        <f>VLOOKUP(年度マスタ!$K$4&amp;"_"&amp;AK$33,データシート1!$A:$BT,MATCH("aa_"&amp;$S45,データシート1!$A$1:$BT$1,0),0)</f>
        <v>0.54372186539543033</v>
      </c>
      <c r="AL45" s="330"/>
      <c r="AW45" s="17" t="str">
        <f>AW48</f>
        <v>皆野町</v>
      </c>
      <c r="AX45" s="1010">
        <f t="shared" ref="AX45:BB45" si="15">AX48/$BC48</f>
        <v>0.1162266880018416</v>
      </c>
      <c r="AY45" s="1010">
        <f t="shared" si="15"/>
        <v>0.23374995048790909</v>
      </c>
      <c r="AZ45" s="1010">
        <f t="shared" si="15"/>
        <v>0.20083204542864494</v>
      </c>
      <c r="BA45" s="1010">
        <f t="shared" si="15"/>
        <v>0.41789282679538209</v>
      </c>
      <c r="BB45" s="1010">
        <f t="shared" si="15"/>
        <v>3.1298489286222274E-2</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1.4524614896697789</v>
      </c>
      <c r="Y47" s="903">
        <f>VLOOKUP(年度マスタ!$K$4&amp;"_"&amp;Y$33,データシート1!$A:$BT,MATCH("aa_"&amp;$S47,データシート1!$A$1:$BT$1,0),0)</f>
        <v>1.25003587071322</v>
      </c>
      <c r="Z47" s="903">
        <f>VLOOKUP(年度マスタ!$K$4&amp;"_"&amp;Z$33,データシート1!$A:$BT,MATCH("aa_"&amp;$S47,データシート1!$A$1:$BT$1,0),0)</f>
        <v>1.1869449476011289</v>
      </c>
      <c r="AA47" s="903">
        <f>VLOOKUP(年度マスタ!$K$4&amp;"_"&amp;AA$33,データシート1!$A:$BT,MATCH("aa_"&amp;$S47,データシート1!$A$1:$BT$1,0),0)</f>
        <v>1.04117850915284</v>
      </c>
      <c r="AB47" s="903">
        <f>VLOOKUP(年度マスタ!$K$4&amp;"_"&amp;AB$33,データシート1!$A:$BT,MATCH("aa_"&amp;$S47,データシート1!$A$1:$BT$1,0),0)</f>
        <v>1.2578489438981579</v>
      </c>
      <c r="AC47" s="903">
        <f>VLOOKUP(年度マスタ!$K$4&amp;"_"&amp;AC$33,データシート1!$A:$BT,MATCH("aa_"&amp;$S47,データシート1!$A$1:$BT$1,0),0)</f>
        <v>1.954441369323652</v>
      </c>
      <c r="AD47" s="903">
        <f>VLOOKUP(年度マスタ!$K$4&amp;"_"&amp;AD$33,データシート1!$A:$BT,MATCH("aa_"&amp;$S47,データシート1!$A$1:$BT$1,0),0)</f>
        <v>1.364735848530449</v>
      </c>
      <c r="AE47" s="903">
        <f>VLOOKUP(年度マスタ!$K$4&amp;"_"&amp;AE$33,データシート1!$A:$BT,MATCH("aa_"&amp;$S47,データシート1!$A$1:$BT$1,0),0)</f>
        <v>1.5474248872462244</v>
      </c>
      <c r="AF47" s="903">
        <f>VLOOKUP(年度マスタ!$K$4&amp;"_"&amp;AF$33,データシート1!$A:$BT,MATCH("aa_"&amp;$S47,データシート1!$A$1:$BT$1,0),0)</f>
        <v>1.5233468850994734</v>
      </c>
      <c r="AG47" s="903">
        <f>VLOOKUP(年度マスタ!$K$4&amp;"_"&amp;AG$33,データシート1!$A:$BT,MATCH("aa_"&amp;$S47,データシート1!$A$1:$BT$1,0),0)</f>
        <v>1.7523925304121133</v>
      </c>
      <c r="AH47" s="903">
        <f>VLOOKUP(年度マスタ!$K$4&amp;"_"&amp;AH$33,データシート1!$A:$BT,MATCH("aa_"&amp;$S47,データシート1!$A$1:$BT$1,0),0)</f>
        <v>1.7234328927652995</v>
      </c>
      <c r="AI47" s="903">
        <f>VLOOKUP(年度マスタ!$K$4&amp;"_"&amp;AI$33,データシート1!$A:$BT,MATCH("aa_"&amp;$S47,データシート1!$A$1:$BT$1,0),0)</f>
        <v>1.3820471085235499</v>
      </c>
      <c r="AJ47" s="903">
        <f>VLOOKUP(年度マスタ!$K$4&amp;"_"&amp;AJ$33,データシート1!$A:$BT,MATCH("aa_"&amp;$S47,データシート1!$A$1:$BT$1,0),0)</f>
        <v>1.417377102571816</v>
      </c>
      <c r="AK47" s="904">
        <f>VLOOKUP(年度マスタ!$K$4&amp;"_"&amp;AK$33,データシート1!$A:$BT,MATCH("aa_"&amp;$S47,データシート1!$A$1:$BT$1,0),0)</f>
        <v>1.5701931564839591</v>
      </c>
      <c r="AL47" s="330"/>
      <c r="AW47" s="17" t="str">
        <f>年度マスタ!I4</f>
        <v>埼玉県</v>
      </c>
      <c r="AX47" s="1011">
        <f>SUM(AY38:BA38)</f>
        <v>7287.2581669532128</v>
      </c>
      <c r="AY47" s="1011">
        <f t="shared" si="17"/>
        <v>7978.5422662492056</v>
      </c>
      <c r="AZ47" s="1011">
        <f t="shared" si="17"/>
        <v>8751.5815913629795</v>
      </c>
      <c r="BA47" s="1011">
        <f>SUM(BD38:BG38)</f>
        <v>8543.3776600702458</v>
      </c>
      <c r="BB47" s="1011">
        <f>BH38</f>
        <v>810.72879639389134</v>
      </c>
      <c r="BC47" s="1011">
        <f>SUM(AX47:BB47)</f>
        <v>33371.488481029541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皆野町</v>
      </c>
      <c r="AX48" s="1011">
        <f>SUM(AY39:BA39)</f>
        <v>5.8308996460613356</v>
      </c>
      <c r="AY48" s="1011">
        <f>BB39</f>
        <v>11.726846277725883</v>
      </c>
      <c r="AZ48" s="1011">
        <f>BC39</f>
        <v>10.075409725080569</v>
      </c>
      <c r="BA48" s="1011">
        <f>SUM(BD39:BG39)</f>
        <v>20.964988142948332</v>
      </c>
      <c r="BB48" s="1011">
        <f>BH39</f>
        <v>1.5701931564839591</v>
      </c>
      <c r="BC48" s="1011">
        <f>SUM(AX48:BB48)</f>
        <v>50.16833694830008</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50.16833694830008</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5.8308996460613356</v>
      </c>
      <c r="P52" s="453">
        <f t="shared" ref="P52:P64" si="18">O52/$O$51</f>
        <v>0.1162266880018416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4.4511860498084124</v>
      </c>
      <c r="P53" s="454">
        <f t="shared" si="18"/>
        <v>8.8725007057648492E-2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0.84605122975915692</v>
      </c>
      <c r="P54" s="454">
        <f t="shared" si="18"/>
        <v>1.6864247077415326E-2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0.53366236649376653</v>
      </c>
      <c r="P55" s="454">
        <f t="shared" si="18"/>
        <v>1.0637433866777785E-2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11.726846277725883</v>
      </c>
      <c r="P56" s="453">
        <f t="shared" si="18"/>
        <v>0.23374995048790909</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10.075409725080569</v>
      </c>
      <c r="P57" s="453">
        <f t="shared" si="18"/>
        <v>0.20083204542864494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20.964988142948332</v>
      </c>
      <c r="P58" s="453">
        <f t="shared" si="18"/>
        <v>0.41789282679538209</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20.421266277552903</v>
      </c>
      <c r="P59" s="454">
        <f t="shared" si="18"/>
        <v>0.40705487803188706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9.9448826182621453</v>
      </c>
      <c r="P60" s="454">
        <f t="shared" si="18"/>
        <v>0.1982302628151823</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10.476383659290756</v>
      </c>
      <c r="P61" s="454">
        <f t="shared" si="18"/>
        <v>0.20882461521670473</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0.54372186539543033</v>
      </c>
      <c r="P62" s="454">
        <f t="shared" si="18"/>
        <v>1.0837948763495019E-2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1.5701931564839591</v>
      </c>
      <c r="P64" s="612">
        <f t="shared" si="18"/>
        <v>3.1298489286222274E-2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皆野町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84.865200000000002</v>
      </c>
      <c r="AI7" s="78">
        <f>VLOOKUP(年度マスタ!$K$4&amp;"_"&amp;$AG7,データシート1!$A:$BT,MATCH("ab_"&amp;AI$2,データシート1!$A$1:$BT$1,0),0)</f>
        <v>403</v>
      </c>
      <c r="AJ7" s="78">
        <f>VLOOKUP(年度マスタ!$K$4&amp;"_"&amp;$AG7,データシート1!$A:$BT,MATCH("ab_"&amp;AJ$2,データシート1!$A$1:$BT$1,0),0)</f>
        <v>21</v>
      </c>
      <c r="AK7" s="78">
        <f>VLOOKUP(年度マスタ!$K$4&amp;"_"&amp;$AG7,データシート1!$A:$BT,MATCH("ab_"&amp;AK$2,データシート1!$A$1:$BT$1,0),0)</f>
        <v>3607</v>
      </c>
      <c r="AL7" s="78">
        <f>VLOOKUP(年度マスタ!$K$4&amp;"_"&amp;$AG7,データシート1!$A:$BT,MATCH("ab_"&amp;AL$2,データシート1!$A$1:$BT$1,0),0)</f>
        <v>3979</v>
      </c>
      <c r="AM7" s="78">
        <f>VLOOKUP(年度マスタ!$K$4&amp;"_"&amp;$AG7,データシート1!$A:$BT,MATCH("ab_"&amp;AM$2,データシート1!$A$1:$BT$1,0),0)</f>
        <v>7206</v>
      </c>
      <c r="AN7" s="78">
        <f>VLOOKUP(年度マスタ!$K$4&amp;"_"&amp;$AG7,データシート1!$A:$BT,MATCH("ab_"&amp;AN$2,データシート1!$A$1:$BT$1,0),0)</f>
        <v>2562</v>
      </c>
      <c r="AO7" s="78">
        <f>VLOOKUP(年度マスタ!$K$4&amp;"_"&amp;$AG7,データシート1!$A:$BT,MATCH("ab_"&amp;AO$2,データシート1!$A$1:$BT$1,0),0)</f>
        <v>11155</v>
      </c>
      <c r="AP7" s="78">
        <f>VLOOKUP(年度マスタ!$K$4&amp;"_"&amp;$AG7,データシート1!$A:$BT,MATCH("ab_"&amp;AP$2,データシート1!$A$1:$BT$1,0),0)</f>
        <v>0</v>
      </c>
      <c r="AQ7" s="954">
        <f>VLOOKUP(年度マスタ!$K$4&amp;"_"&amp;$AG7,データシート1!$A:$BT,MATCH("ab_"&amp;AQ$2,データシート1!$A$1:$BT$1,0),0)</f>
        <v>1.4524614896697789</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86.859200000000001</v>
      </c>
      <c r="AI8" s="78">
        <f>VLOOKUP(年度マスタ!$K$4&amp;"_"&amp;$AG8,データシート1!$A:$BT,MATCH("ab_"&amp;AI$2,データシート1!$A$1:$BT$1,0),0)</f>
        <v>403</v>
      </c>
      <c r="AJ8" s="78">
        <f>VLOOKUP(年度マスタ!$K$4&amp;"_"&amp;$AG8,データシート1!$A:$BT,MATCH("ab_"&amp;AJ$2,データシート1!$A$1:$BT$1,0),0)</f>
        <v>21</v>
      </c>
      <c r="AK8" s="78">
        <f>VLOOKUP(年度マスタ!$K$4&amp;"_"&amp;$AG8,データシート1!$A:$BT,MATCH("ab_"&amp;AK$2,データシート1!$A$1:$BT$1,0),0)</f>
        <v>3607</v>
      </c>
      <c r="AL8" s="78">
        <f>VLOOKUP(年度マスタ!$K$4&amp;"_"&amp;$AG8,データシート1!$A:$BT,MATCH("ab_"&amp;AL$2,データシート1!$A$1:$BT$1,0),0)</f>
        <v>4003</v>
      </c>
      <c r="AM8" s="78">
        <f>VLOOKUP(年度マスタ!$K$4&amp;"_"&amp;$AG8,データシート1!$A:$BT,MATCH("ab_"&amp;AM$2,データシート1!$A$1:$BT$1,0),0)</f>
        <v>7250</v>
      </c>
      <c r="AN8" s="78">
        <f>VLOOKUP(年度マスタ!$K$4&amp;"_"&amp;$AG8,データシート1!$A:$BT,MATCH("ab_"&amp;AN$2,データシート1!$A$1:$BT$1,0),0)</f>
        <v>2540</v>
      </c>
      <c r="AO8" s="78">
        <f>VLOOKUP(年度マスタ!$K$4&amp;"_"&amp;$AG8,データシート1!$A:$BT,MATCH("ab_"&amp;AO$2,データシート1!$A$1:$BT$1,0),0)</f>
        <v>11033</v>
      </c>
      <c r="AP8" s="78">
        <f>VLOOKUP(年度マスタ!$K$4&amp;"_"&amp;$AG8,データシート1!$A:$BT,MATCH("ab_"&amp;AP$2,データシート1!$A$1:$BT$1,0),0)</f>
        <v>0</v>
      </c>
      <c r="AQ8" s="954">
        <f>VLOOKUP(年度マスタ!$K$4&amp;"_"&amp;$AG8,データシート1!$A:$BT,MATCH("ab_"&amp;AQ$2,データシート1!$A$1:$BT$1,0),0)</f>
        <v>1.25003587071322</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104.5462</v>
      </c>
      <c r="AI9" s="78">
        <f>VLOOKUP(年度マスタ!$K$4&amp;"_"&amp;$AG9,データシート1!$A:$BT,MATCH("ab_"&amp;AI$2,データシート1!$A$1:$BT$1,0),0)</f>
        <v>403</v>
      </c>
      <c r="AJ9" s="78">
        <f>VLOOKUP(年度マスタ!$K$4&amp;"_"&amp;$AG9,データシート1!$A:$BT,MATCH("ab_"&amp;AJ$2,データシート1!$A$1:$BT$1,0),0)</f>
        <v>21</v>
      </c>
      <c r="AK9" s="78">
        <f>VLOOKUP(年度マスタ!$K$4&amp;"_"&amp;$AG9,データシート1!$A:$BT,MATCH("ab_"&amp;AK$2,データシート1!$A$1:$BT$1,0),0)</f>
        <v>3607</v>
      </c>
      <c r="AL9" s="78">
        <f>VLOOKUP(年度マスタ!$K$4&amp;"_"&amp;$AG9,データシート1!$A:$BT,MATCH("ab_"&amp;AL$2,データシート1!$A$1:$BT$1,0),0)</f>
        <v>4002</v>
      </c>
      <c r="AM9" s="78">
        <f>VLOOKUP(年度マスタ!$K$4&amp;"_"&amp;$AG9,データシート1!$A:$BT,MATCH("ab_"&amp;AM$2,データシート1!$A$1:$BT$1,0),0)</f>
        <v>7241</v>
      </c>
      <c r="AN9" s="78">
        <f>VLOOKUP(年度マスタ!$K$4&amp;"_"&amp;$AG9,データシート1!$A:$BT,MATCH("ab_"&amp;AN$2,データシート1!$A$1:$BT$1,0),0)</f>
        <v>2510</v>
      </c>
      <c r="AO9" s="78">
        <f>VLOOKUP(年度マスタ!$K$4&amp;"_"&amp;$AG9,データシート1!$A:$BT,MATCH("ab_"&amp;AO$2,データシート1!$A$1:$BT$1,0),0)</f>
        <v>10893</v>
      </c>
      <c r="AP9" s="78">
        <f>VLOOKUP(年度マスタ!$K$4&amp;"_"&amp;$AG9,データシート1!$A:$BT,MATCH("ab_"&amp;AP$2,データシート1!$A$1:$BT$1,0),0)</f>
        <v>0</v>
      </c>
      <c r="AQ9" s="954">
        <f>VLOOKUP(年度マスタ!$K$4&amp;"_"&amp;$AG9,データシート1!$A:$BT,MATCH("ab_"&amp;AQ$2,データシート1!$A$1:$BT$1,0),0)</f>
        <v>1.1869449476011289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90.566500000000005</v>
      </c>
      <c r="AI10" s="78">
        <f>VLOOKUP(年度マスタ!$K$4&amp;"_"&amp;$AG10,データシート1!$A:$BT,MATCH("ab_"&amp;AI$2,データシート1!$A$1:$BT$1,0),0)</f>
        <v>403</v>
      </c>
      <c r="AJ10" s="78">
        <f>VLOOKUP(年度マスタ!$K$4&amp;"_"&amp;$AG10,データシート1!$A:$BT,MATCH("ab_"&amp;AJ$2,データシート1!$A$1:$BT$1,0),0)</f>
        <v>21</v>
      </c>
      <c r="AK10" s="78">
        <f>VLOOKUP(年度マスタ!$K$4&amp;"_"&amp;$AG10,データシート1!$A:$BT,MATCH("ab_"&amp;AK$2,データシート1!$A$1:$BT$1,0),0)</f>
        <v>3607</v>
      </c>
      <c r="AL10" s="78">
        <f>VLOOKUP(年度マスタ!$K$4&amp;"_"&amp;$AG10,データシート1!$A:$BT,MATCH("ab_"&amp;AL$2,データシート1!$A$1:$BT$1,0),0)</f>
        <v>3993</v>
      </c>
      <c r="AM10" s="78">
        <f>VLOOKUP(年度マスタ!$K$4&amp;"_"&amp;$AG10,データシート1!$A:$BT,MATCH("ab_"&amp;AM$2,データシート1!$A$1:$BT$1,0),0)</f>
        <v>7278</v>
      </c>
      <c r="AN10" s="78">
        <f>VLOOKUP(年度マスタ!$K$4&amp;"_"&amp;$AG10,データシート1!$A:$BT,MATCH("ab_"&amp;AN$2,データシート1!$A$1:$BT$1,0),0)</f>
        <v>2490</v>
      </c>
      <c r="AO10" s="78">
        <f>VLOOKUP(年度マスタ!$K$4&amp;"_"&amp;$AG10,データシート1!$A:$BT,MATCH("ab_"&amp;AO$2,データシート1!$A$1:$BT$1,0),0)</f>
        <v>10761</v>
      </c>
      <c r="AP10" s="78">
        <f>VLOOKUP(年度マスタ!$K$4&amp;"_"&amp;$AG10,データシート1!$A:$BT,MATCH("ab_"&amp;AP$2,データシート1!$A$1:$BT$1,0),0)</f>
        <v>0</v>
      </c>
      <c r="AQ10" s="954">
        <f>VLOOKUP(年度マスタ!$K$4&amp;"_"&amp;$AG10,データシート1!$A:$BT,MATCH("ab_"&amp;AQ$2,データシート1!$A$1:$BT$1,0),0)</f>
        <v>1.04117850915284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92.450800000000001</v>
      </c>
      <c r="AI11" s="78">
        <f>VLOOKUP(年度マスタ!$K$4&amp;"_"&amp;$AG11,データシート1!$A:$BT,MATCH("ab_"&amp;AI$2,データシート1!$A$1:$BT$1,0),0)</f>
        <v>403</v>
      </c>
      <c r="AJ11" s="78">
        <f>VLOOKUP(年度マスタ!$K$4&amp;"_"&amp;$AG11,データシート1!$A:$BT,MATCH("ab_"&amp;AJ$2,データシート1!$A$1:$BT$1,0),0)</f>
        <v>21</v>
      </c>
      <c r="AK11" s="78">
        <f>VLOOKUP(年度マスタ!$K$4&amp;"_"&amp;$AG11,データシート1!$A:$BT,MATCH("ab_"&amp;AK$2,データシート1!$A$1:$BT$1,0),0)</f>
        <v>3607</v>
      </c>
      <c r="AL11" s="78">
        <f>VLOOKUP(年度マスタ!$K$4&amp;"_"&amp;$AG11,データシート1!$A:$BT,MATCH("ab_"&amp;AL$2,データシート1!$A$1:$BT$1,0),0)</f>
        <v>4029</v>
      </c>
      <c r="AM11" s="78">
        <f>VLOOKUP(年度マスタ!$K$4&amp;"_"&amp;$AG11,データシート1!$A:$BT,MATCH("ab_"&amp;AM$2,データシート1!$A$1:$BT$1,0),0)</f>
        <v>7267</v>
      </c>
      <c r="AN11" s="78">
        <f>VLOOKUP(年度マスタ!$K$4&amp;"_"&amp;$AG11,データシート1!$A:$BT,MATCH("ab_"&amp;AN$2,データシート1!$A$1:$BT$1,0),0)</f>
        <v>2449</v>
      </c>
      <c r="AO11" s="78">
        <f>VLOOKUP(年度マスタ!$K$4&amp;"_"&amp;$AG11,データシート1!$A:$BT,MATCH("ab_"&amp;AO$2,データシート1!$A$1:$BT$1,0),0)</f>
        <v>10652</v>
      </c>
      <c r="AP11" s="78">
        <f>VLOOKUP(年度マスタ!$K$4&amp;"_"&amp;$AG11,データシート1!$A:$BT,MATCH("ab_"&amp;AP$2,データシート1!$A$1:$BT$1,0),0)</f>
        <v>0</v>
      </c>
      <c r="AQ11" s="954">
        <f>VLOOKUP(年度マスタ!$K$4&amp;"_"&amp;$AG11,データシート1!$A:$BT,MATCH("ab_"&amp;AQ$2,データシート1!$A$1:$BT$1,0),0)</f>
        <v>1.2578489438981579</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84.797200000000004</v>
      </c>
      <c r="AI12" s="78">
        <f>VLOOKUP(年度マスタ!$K$4&amp;"_"&amp;$AG12,データシート1!$A:$BT,MATCH("ab_"&amp;AI$2,データシート1!$A$1:$BT$1,0),0)</f>
        <v>315</v>
      </c>
      <c r="AJ12" s="78">
        <f>VLOOKUP(年度マスタ!$K$4&amp;"_"&amp;$AG12,データシート1!$A:$BT,MATCH("ab_"&amp;AJ$2,データシート1!$A$1:$BT$1,0),0)</f>
        <v>15</v>
      </c>
      <c r="AK12" s="78">
        <f>VLOOKUP(年度マスタ!$K$4&amp;"_"&amp;$AG12,データシート1!$A:$BT,MATCH("ab_"&amp;AK$2,データシート1!$A$1:$BT$1,0),0)</f>
        <v>3512</v>
      </c>
      <c r="AL12" s="78">
        <f>VLOOKUP(年度マスタ!$K$4&amp;"_"&amp;$AG12,データシート1!$A:$BT,MATCH("ab_"&amp;AL$2,データシート1!$A$1:$BT$1,0),0)</f>
        <v>3969</v>
      </c>
      <c r="AM12" s="78">
        <f>VLOOKUP(年度マスタ!$K$4&amp;"_"&amp;$AG12,データシート1!$A:$BT,MATCH("ab_"&amp;AM$2,データシート1!$A$1:$BT$1,0),0)</f>
        <v>7243</v>
      </c>
      <c r="AN12" s="78">
        <f>VLOOKUP(年度マスタ!$K$4&amp;"_"&amp;$AG12,データシート1!$A:$BT,MATCH("ab_"&amp;AN$2,データシート1!$A$1:$BT$1,0),0)</f>
        <v>2412</v>
      </c>
      <c r="AO12" s="78">
        <f>VLOOKUP(年度マスタ!$K$4&amp;"_"&amp;$AG12,データシート1!$A:$BT,MATCH("ab_"&amp;AO$2,データシート1!$A$1:$BT$1,0),0)</f>
        <v>10434</v>
      </c>
      <c r="AP12" s="78">
        <f>VLOOKUP(年度マスタ!$K$4&amp;"_"&amp;$AG12,データシート1!$A:$BT,MATCH("ab_"&amp;AP$2,データシート1!$A$1:$BT$1,0),0)</f>
        <v>0</v>
      </c>
      <c r="AQ12" s="954">
        <f>VLOOKUP(年度マスタ!$K$4&amp;"_"&amp;$AG12,データシート1!$A:$BT,MATCH("ab_"&amp;AQ$2,データシート1!$A$1:$BT$1,0),0)</f>
        <v>1.954441369323652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87.433400000000006</v>
      </c>
      <c r="AI13" s="78">
        <f>VLOOKUP(年度マスタ!$K$4&amp;"_"&amp;$AG13,データシート1!$A:$BT,MATCH("ab_"&amp;AI$2,データシート1!$A$1:$BT$1,0),0)</f>
        <v>315</v>
      </c>
      <c r="AJ13" s="78">
        <f>VLOOKUP(年度マスタ!$K$4&amp;"_"&amp;$AG13,データシート1!$A:$BT,MATCH("ab_"&amp;AJ$2,データシート1!$A$1:$BT$1,0),0)</f>
        <v>15</v>
      </c>
      <c r="AK13" s="78">
        <f>VLOOKUP(年度マスタ!$K$4&amp;"_"&amp;$AG13,データシート1!$A:$BT,MATCH("ab_"&amp;AK$2,データシート1!$A$1:$BT$1,0),0)</f>
        <v>3512</v>
      </c>
      <c r="AL13" s="78">
        <f>VLOOKUP(年度マスタ!$K$4&amp;"_"&amp;$AG13,データシート1!$A:$BT,MATCH("ab_"&amp;AL$2,データシート1!$A$1:$BT$1,0),0)</f>
        <v>3985</v>
      </c>
      <c r="AM13" s="78">
        <f>VLOOKUP(年度マスタ!$K$4&amp;"_"&amp;$AG13,データシート1!$A:$BT,MATCH("ab_"&amp;AM$2,データシート1!$A$1:$BT$1,0),0)</f>
        <v>7261</v>
      </c>
      <c r="AN13" s="78">
        <f>VLOOKUP(年度マスタ!$K$4&amp;"_"&amp;$AG13,データシート1!$A:$BT,MATCH("ab_"&amp;AN$2,データシート1!$A$1:$BT$1,0),0)</f>
        <v>2379</v>
      </c>
      <c r="AO13" s="78">
        <f>VLOOKUP(年度マスタ!$K$4&amp;"_"&amp;$AG13,データシート1!$A:$BT,MATCH("ab_"&amp;AO$2,データシート1!$A$1:$BT$1,0),0)</f>
        <v>10287</v>
      </c>
      <c r="AP13" s="78">
        <f>VLOOKUP(年度マスタ!$K$4&amp;"_"&amp;$AG13,データシート1!$A:$BT,MATCH("ab_"&amp;AP$2,データシート1!$A$1:$BT$1,0),0)</f>
        <v>0</v>
      </c>
      <c r="AQ13" s="954">
        <f>VLOOKUP(年度マスタ!$K$4&amp;"_"&amp;$AG13,データシート1!$A:$BT,MATCH("ab_"&amp;AQ$2,データシート1!$A$1:$BT$1,0),0)</f>
        <v>1.364735848530449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95.831900000000005</v>
      </c>
      <c r="AI14" s="78">
        <f>VLOOKUP(年度マスタ!$K$4&amp;"_"&amp;$AG14,データシート1!$A:$BT,MATCH("ab_"&amp;AI$2,データシート1!$A$1:$BT$1,0),0)</f>
        <v>315</v>
      </c>
      <c r="AJ14" s="78">
        <f>VLOOKUP(年度マスタ!$K$4&amp;"_"&amp;$AG14,データシート1!$A:$BT,MATCH("ab_"&amp;AJ$2,データシート1!$A$1:$BT$1,0),0)</f>
        <v>15</v>
      </c>
      <c r="AK14" s="78">
        <f>VLOOKUP(年度マスタ!$K$4&amp;"_"&amp;$AG14,データシート1!$A:$BT,MATCH("ab_"&amp;AK$2,データシート1!$A$1:$BT$1,0),0)</f>
        <v>3512</v>
      </c>
      <c r="AL14" s="78">
        <f>VLOOKUP(年度マスタ!$K$4&amp;"_"&amp;$AG14,データシート1!$A:$BT,MATCH("ab_"&amp;AL$2,データシート1!$A$1:$BT$1,0),0)</f>
        <v>3971</v>
      </c>
      <c r="AM14" s="78">
        <f>VLOOKUP(年度マスタ!$K$4&amp;"_"&amp;$AG14,データシート1!$A:$BT,MATCH("ab_"&amp;AM$2,データシート1!$A$1:$BT$1,0),0)</f>
        <v>7265</v>
      </c>
      <c r="AN14" s="78">
        <f>VLOOKUP(年度マスタ!$K$4&amp;"_"&amp;$AG14,データシート1!$A:$BT,MATCH("ab_"&amp;AN$2,データシート1!$A$1:$BT$1,0),0)</f>
        <v>2391</v>
      </c>
      <c r="AO14" s="78">
        <f>VLOOKUP(年度マスタ!$K$4&amp;"_"&amp;$AG14,データシート1!$A:$BT,MATCH("ab_"&amp;AO$2,データシート1!$A$1:$BT$1,0),0)</f>
        <v>10077</v>
      </c>
      <c r="AP14" s="78">
        <f>VLOOKUP(年度マスタ!$K$4&amp;"_"&amp;$AG14,データシート1!$A:$BT,MATCH("ab_"&amp;AP$2,データシート1!$A$1:$BT$1,0),0)</f>
        <v>0</v>
      </c>
      <c r="AQ14" s="954">
        <f>VLOOKUP(年度マスタ!$K$4&amp;"_"&amp;$AG14,データシート1!$A:$BT,MATCH("ab_"&amp;AQ$2,データシート1!$A$1:$BT$1,0),0)</f>
        <v>1.547424887246224</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99.450499999999991</v>
      </c>
      <c r="AI15" s="78">
        <f>VLOOKUP(年度マスタ!$K$4&amp;"_"&amp;$AG15,データシート1!$A:$BT,MATCH("ab_"&amp;AI$2,データシート1!$A$1:$BT$1,0),0)</f>
        <v>315</v>
      </c>
      <c r="AJ15" s="78">
        <f>VLOOKUP(年度マスタ!$K$4&amp;"_"&amp;$AG15,データシート1!$A:$BT,MATCH("ab_"&amp;AJ$2,データシート1!$A$1:$BT$1,0),0)</f>
        <v>15</v>
      </c>
      <c r="AK15" s="78">
        <f>VLOOKUP(年度マスタ!$K$4&amp;"_"&amp;$AG15,データシート1!$A:$BT,MATCH("ab_"&amp;AK$2,データシート1!$A$1:$BT$1,0),0)</f>
        <v>3512</v>
      </c>
      <c r="AL15" s="78">
        <f>VLOOKUP(年度マスタ!$K$4&amp;"_"&amp;$AG15,データシート1!$A:$BT,MATCH("ab_"&amp;AL$2,データシート1!$A$1:$BT$1,0),0)</f>
        <v>3969</v>
      </c>
      <c r="AM15" s="78">
        <f>VLOOKUP(年度マスタ!$K$4&amp;"_"&amp;$AG15,データシート1!$A:$BT,MATCH("ab_"&amp;AM$2,データシート1!$A$1:$BT$1,0),0)</f>
        <v>7238</v>
      </c>
      <c r="AN15" s="78">
        <f>VLOOKUP(年度マスタ!$K$4&amp;"_"&amp;$AG15,データシート1!$A:$BT,MATCH("ab_"&amp;AN$2,データシート1!$A$1:$BT$1,0),0)</f>
        <v>2381</v>
      </c>
      <c r="AO15" s="78">
        <f>VLOOKUP(年度マスタ!$K$4&amp;"_"&amp;$AG15,データシート1!$A:$BT,MATCH("ab_"&amp;AO$2,データシート1!$A$1:$BT$1,0),0)</f>
        <v>9939</v>
      </c>
      <c r="AP15" s="78">
        <f>VLOOKUP(年度マスタ!$K$4&amp;"_"&amp;$AG15,データシート1!$A:$BT,MATCH("ab_"&amp;AP$2,データシート1!$A$1:$BT$1,0),0)</f>
        <v>0</v>
      </c>
      <c r="AQ15" s="954">
        <f>VLOOKUP(年度マスタ!$K$4&amp;"_"&amp;$AG15,データシート1!$A:$BT,MATCH("ab_"&amp;AQ$2,データシート1!$A$1:$BT$1,0),0)</f>
        <v>1.5233468850994729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108.2221</v>
      </c>
      <c r="AI16" s="78">
        <f>VLOOKUP(年度マスタ!$K$4&amp;"_"&amp;$AG16,データシート1!$A:$BT,MATCH("ab_"&amp;AI$2,データシート1!$A$1:$BT$1,0),0)</f>
        <v>315</v>
      </c>
      <c r="AJ16" s="78">
        <f>VLOOKUP(年度マスタ!$K$4&amp;"_"&amp;$AG16,データシート1!$A:$BT,MATCH("ab_"&amp;AJ$2,データシート1!$A$1:$BT$1,0),0)</f>
        <v>15</v>
      </c>
      <c r="AK16" s="78">
        <f>VLOOKUP(年度マスタ!$K$4&amp;"_"&amp;$AG16,データシート1!$A:$BT,MATCH("ab_"&amp;AK$2,データシート1!$A$1:$BT$1,0),0)</f>
        <v>3512</v>
      </c>
      <c r="AL16" s="78">
        <f>VLOOKUP(年度マスタ!$K$4&amp;"_"&amp;$AG16,データシート1!$A:$BT,MATCH("ab_"&amp;AL$2,データシート1!$A$1:$BT$1,0),0)</f>
        <v>4004</v>
      </c>
      <c r="AM16" s="78">
        <f>VLOOKUP(年度マスタ!$K$4&amp;"_"&amp;$AG16,データシート1!$A:$BT,MATCH("ab_"&amp;AM$2,データシート1!$A$1:$BT$1,0),0)</f>
        <v>7179</v>
      </c>
      <c r="AN16" s="78">
        <f>VLOOKUP(年度マスタ!$K$4&amp;"_"&amp;$AG16,データシート1!$A:$BT,MATCH("ab_"&amp;AN$2,データシート1!$A$1:$BT$1,0),0)</f>
        <v>2378</v>
      </c>
      <c r="AO16" s="78">
        <f>VLOOKUP(年度マスタ!$K$4&amp;"_"&amp;$AG16,データシート1!$A:$BT,MATCH("ab_"&amp;AO$2,データシート1!$A$1:$BT$1,0),0)</f>
        <v>9792</v>
      </c>
      <c r="AP16" s="78">
        <f>VLOOKUP(年度マスタ!$K$4&amp;"_"&amp;$AG16,データシート1!$A:$BT,MATCH("ab_"&amp;AP$2,データシート1!$A$1:$BT$1,0),0)</f>
        <v>0</v>
      </c>
      <c r="AQ16" s="954">
        <f>VLOOKUP(年度マスタ!$K$4&amp;"_"&amp;$AG16,データシート1!$A:$BT,MATCH("ab_"&amp;AQ$2,データシート1!$A$1:$BT$1,0),0)</f>
        <v>1.7523925304121131</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108.8642</v>
      </c>
      <c r="AI17" s="151">
        <f>VLOOKUP(年度マスタ!$K$4&amp;"_"&amp;$AG17,データシート1!$A:$BT,MATCH("ab_"&amp;AI$2,データシート1!$A$1:$BT$1,0),0)</f>
        <v>315</v>
      </c>
      <c r="AJ17" s="151">
        <f>VLOOKUP(年度マスタ!$K$4&amp;"_"&amp;$AG17,データシート1!$A:$BT,MATCH("ab_"&amp;AJ$2,データシート1!$A$1:$BT$1,0),0)</f>
        <v>15</v>
      </c>
      <c r="AK17" s="151">
        <f>VLOOKUP(年度マスタ!$K$4&amp;"_"&amp;$AG17,データシート1!$A:$BT,MATCH("ab_"&amp;AK$2,データシート1!$A$1:$BT$1,0),0)</f>
        <v>3512</v>
      </c>
      <c r="AL17" s="151">
        <f>VLOOKUP(年度マスタ!$K$4&amp;"_"&amp;$AG17,データシート1!$A:$BT,MATCH("ab_"&amp;AL$2,データシート1!$A$1:$BT$1,0),0)</f>
        <v>4011</v>
      </c>
      <c r="AM17" s="151">
        <f>VLOOKUP(年度マスタ!$K$4&amp;"_"&amp;$AG17,データシート1!$A:$BT,MATCH("ab_"&amp;AM$2,データシート1!$A$1:$BT$1,0),0)</f>
        <v>7099</v>
      </c>
      <c r="AN17" s="151">
        <f>VLOOKUP(年度マスタ!$K$4&amp;"_"&amp;$AG17,データシート1!$A:$BT,MATCH("ab_"&amp;AN$2,データシート1!$A$1:$BT$1,0),0)</f>
        <v>2298</v>
      </c>
      <c r="AO17" s="151">
        <f>VLOOKUP(年度マスタ!$K$4&amp;"_"&amp;$AG17,データシート1!$A:$BT,MATCH("ab_"&amp;AO$2,データシート1!$A$1:$BT$1,0),0)</f>
        <v>9677</v>
      </c>
      <c r="AP17" s="151">
        <f>VLOOKUP(年度マスタ!$K$4&amp;"_"&amp;$AG17,データシート1!$A:$BT,MATCH("ab_"&amp;AP$2,データシート1!$A$1:$BT$1,0),0)</f>
        <v>0</v>
      </c>
      <c r="AQ17" s="955">
        <f>VLOOKUP(年度マスタ!$K$4&amp;"_"&amp;$AG17,データシート1!$A:$BT,MATCH("ab_"&amp;AQ$2,データシート1!$A$1:$BT$1,0),0)</f>
        <v>1.7234328927653</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69.139499999999998</v>
      </c>
      <c r="AI18" s="78">
        <f>VLOOKUP(年度マスタ!$K$4&amp;"_"&amp;$AG18,データシート1!$A:$BT,MATCH("ab_"&amp;AI$2,データシート1!$A$1:$BT$1,0),0)</f>
        <v>380</v>
      </c>
      <c r="AJ18" s="78">
        <f>VLOOKUP(年度マスタ!$K$4&amp;"_"&amp;$AG18,データシート1!$A:$BT,MATCH("ab_"&amp;AJ$2,データシート1!$A$1:$BT$1,0),0)</f>
        <v>15</v>
      </c>
      <c r="AK18" s="78">
        <f>VLOOKUP(年度マスタ!$K$4&amp;"_"&amp;$AG18,データシート1!$A:$BT,MATCH("ab_"&amp;AK$2,データシート1!$A$1:$BT$1,0),0)</f>
        <v>3176</v>
      </c>
      <c r="AL18" s="78">
        <f>VLOOKUP(年度マスタ!$K$4&amp;"_"&amp;$AG18,データシート1!$A:$BT,MATCH("ab_"&amp;AL$2,データシート1!$A$1:$BT$1,0),0)</f>
        <v>3999</v>
      </c>
      <c r="AM18" s="78">
        <f>VLOOKUP(年度マスタ!$K$4&amp;"_"&amp;$AG18,データシート1!$A:$BT,MATCH("ab_"&amp;AM$2,データシート1!$A$1:$BT$1,0),0)</f>
        <v>7029</v>
      </c>
      <c r="AN18" s="78">
        <f>VLOOKUP(年度マスタ!$K$4&amp;"_"&amp;$AG18,データシート1!$A:$BT,MATCH("ab_"&amp;AN$2,データシート1!$A$1:$BT$1,0),0)</f>
        <v>2310</v>
      </c>
      <c r="AO18" s="78">
        <f>VLOOKUP(年度マスタ!$K$4&amp;"_"&amp;$AG18,データシート1!$A:$BT,MATCH("ab_"&amp;AO$2,データシート1!$A$1:$BT$1,0),0)</f>
        <v>9521</v>
      </c>
      <c r="AP18" s="78">
        <f>VLOOKUP(年度マスタ!$K$4&amp;"_"&amp;$AG18,データシート1!$A:$BT,MATCH("ab_"&amp;AP$2,データシート1!$A$1:$BT$1,0),0)</f>
        <v>0</v>
      </c>
      <c r="AQ18" s="954">
        <f>VLOOKUP(年度マスタ!$K$4&amp;"_"&amp;$AG18,データシート1!$A:$BT,MATCH("ab_"&amp;AQ$2,データシート1!$A$1:$BT$1,0),0)</f>
        <v>1.3820471085235499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73.2624</v>
      </c>
      <c r="AI19" s="78">
        <f>VLOOKUP(年度マスタ!$K$4&amp;"_"&amp;$AG19,データシート1!$A:$BT,MATCH("ab_"&amp;AI$2,データシート1!$A$1:$BT$1,0),0)</f>
        <v>380</v>
      </c>
      <c r="AJ19" s="78">
        <f>VLOOKUP(年度マスタ!$K$4&amp;"_"&amp;$AG19,データシート1!$A:$BT,MATCH("ab_"&amp;AJ$2,データシート1!$A$1:$BT$1,0),0)</f>
        <v>15</v>
      </c>
      <c r="AK19" s="78">
        <f>VLOOKUP(年度マスタ!$K$4&amp;"_"&amp;$AG19,データシート1!$A:$BT,MATCH("ab_"&amp;AK$2,データシート1!$A$1:$BT$1,0),0)</f>
        <v>3176</v>
      </c>
      <c r="AL19" s="78">
        <f>VLOOKUP(年度マスタ!$K$4&amp;"_"&amp;$AG19,データシート1!$A:$BT,MATCH("ab_"&amp;AL$2,データシート1!$A$1:$BT$1,0),0)</f>
        <v>3992</v>
      </c>
      <c r="AM19" s="78">
        <f>VLOOKUP(年度マスタ!$K$4&amp;"_"&amp;$AG19,データシート1!$A:$BT,MATCH("ab_"&amp;AM$2,データシート1!$A$1:$BT$1,0),0)</f>
        <v>6991</v>
      </c>
      <c r="AN19" s="78">
        <f>VLOOKUP(年度マスタ!$K$4&amp;"_"&amp;$AG19,データシート1!$A:$BT,MATCH("ab_"&amp;AN$2,データシート1!$A$1:$BT$1,0),0)</f>
        <v>2297</v>
      </c>
      <c r="AO19" s="78">
        <f>VLOOKUP(年度マスタ!$K$4&amp;"_"&amp;$AG19,データシート1!$A:$BT,MATCH("ab_"&amp;AO$2,データシート1!$A$1:$BT$1,0),0)</f>
        <v>9371</v>
      </c>
      <c r="AP19" s="78">
        <f>VLOOKUP(年度マスタ!$K$4&amp;"_"&amp;$AG19,データシート1!$A:$BT,MATCH("ab_"&amp;AP$2,データシート1!$A$1:$BT$1,0),0)</f>
        <v>0</v>
      </c>
      <c r="AQ19" s="954">
        <f>VLOOKUP(年度マスタ!$K$4&amp;"_"&amp;$AG19,データシート1!$A:$BT,MATCH("ab_"&amp;AQ$2,データシート1!$A$1:$BT$1,0),0)</f>
        <v>1.417377102571816</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99.116699999999994</v>
      </c>
      <c r="AI20" s="78">
        <f>VLOOKUP(年度マスタ!$K$4&amp;"_"&amp;$AG20,データシート1!$A:$BT,MATCH("ab_"&amp;AI$2,データシート1!$A$1:$BT$1,0),0)</f>
        <v>380</v>
      </c>
      <c r="AJ20" s="78">
        <f>VLOOKUP(年度マスタ!$K$4&amp;"_"&amp;$AG20,データシート1!$A:$BT,MATCH("ab_"&amp;AJ$2,データシート1!$A$1:$BT$1,0),0)</f>
        <v>15</v>
      </c>
      <c r="AK20" s="78">
        <f>VLOOKUP(年度マスタ!$K$4&amp;"_"&amp;$AG20,データシート1!$A:$BT,MATCH("ab_"&amp;AK$2,データシート1!$A$1:$BT$1,0),0)</f>
        <v>3176</v>
      </c>
      <c r="AL20" s="78">
        <f>VLOOKUP(年度マスタ!$K$4&amp;"_"&amp;$AG20,データシート1!$A:$BT,MATCH("ab_"&amp;AL$2,データシート1!$A$1:$BT$1,0),0)</f>
        <v>3995</v>
      </c>
      <c r="AM20" s="78">
        <f>VLOOKUP(年度マスタ!$K$4&amp;"_"&amp;$AG20,データシート1!$A:$BT,MATCH("ab_"&amp;AM$2,データシート1!$A$1:$BT$1,0),0)</f>
        <v>6952</v>
      </c>
      <c r="AN20" s="78">
        <f>VLOOKUP(年度マスタ!$K$4&amp;"_"&amp;$AG20,データシート1!$A:$BT,MATCH("ab_"&amp;AN$2,データシート1!$A$1:$BT$1,0),0)</f>
        <v>2289</v>
      </c>
      <c r="AO20" s="78">
        <f>VLOOKUP(年度マスタ!$K$4&amp;"_"&amp;$AG20,データシート1!$A:$BT,MATCH("ab_"&amp;AO$2,データシート1!$A$1:$BT$1,0),0)</f>
        <v>9236</v>
      </c>
      <c r="AP20" s="78">
        <f>VLOOKUP(年度マスタ!$K$4&amp;"_"&amp;$AG20,データシート1!$A:$BT,MATCH("ab_"&amp;AP$2,データシート1!$A$1:$BT$1,0),0)</f>
        <v>0</v>
      </c>
      <c r="AQ20" s="954">
        <f>VLOOKUP(年度マスタ!$K$4&amp;"_"&amp;$AG20,データシート1!$A:$BT,MATCH("ab_"&amp;AQ$2,データシート1!$A$1:$BT$1,0),0)</f>
        <v>1.5701931564839591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皆野町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9.8529999999999998</v>
      </c>
      <c r="BE13" s="70" t="str">
        <f>年度マスタ!K4</f>
        <v>11362</v>
      </c>
      <c r="BF13" s="70" t="str">
        <f>年度マスタ!K4</f>
        <v>11362</v>
      </c>
      <c r="BG13" s="70" t="str">
        <f>年度マスタ!K4</f>
        <v>11362</v>
      </c>
      <c r="BH13" s="278" t="s">
        <v>195</v>
      </c>
      <c r="BI13" s="278" t="s">
        <v>195</v>
      </c>
      <c r="BJ13" s="278" t="s">
        <v>195</v>
      </c>
      <c r="BK13" s="278" t="str">
        <f>年度マスタ!K4</f>
        <v>11362</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3.37</v>
      </c>
      <c r="AY14" s="70"/>
      <c r="BE14" s="70" t="str">
        <f>AP2</f>
        <v>皆野町</v>
      </c>
      <c r="BF14" s="70" t="str">
        <f>AP2</f>
        <v>皆野町</v>
      </c>
      <c r="BG14" s="70" t="str">
        <f>AP2</f>
        <v>皆野町</v>
      </c>
      <c r="BH14" s="70" t="s">
        <v>205</v>
      </c>
      <c r="BI14" s="70" t="s">
        <v>205</v>
      </c>
      <c r="BJ14" s="70" t="s">
        <v>205</v>
      </c>
      <c r="BK14" s="70" t="str">
        <f>AP2</f>
        <v>皆野町</v>
      </c>
    </row>
    <row r="15" spans="1:63" ht="15.95" customHeight="1">
      <c r="B15" s="272"/>
      <c r="C15" s="13"/>
      <c r="D15" s="13"/>
      <c r="E15" s="166"/>
      <c r="F15" s="166"/>
      <c r="G15" s="13"/>
      <c r="W15" s="13"/>
      <c r="X15" s="13"/>
      <c r="Y15" s="13"/>
      <c r="Z15" s="273"/>
      <c r="AB15" s="272"/>
      <c r="AQ15" s="273"/>
      <c r="AV15" s="70" t="s">
        <v>109</v>
      </c>
      <c r="AW15" s="70" t="s">
        <v>109</v>
      </c>
      <c r="AX15" s="165">
        <f t="shared" si="0"/>
        <v>6.4829999999999997</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3.37</v>
      </c>
      <c r="BG19" s="952">
        <f t="shared" si="2"/>
        <v>3.37</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2.9295809172851461E-2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8.0969999999999995</v>
      </c>
      <c r="G21" s="877">
        <f t="shared" ref="G21:O21" si="5">SUM(G22,G26,G27,G28)</f>
        <v>8.6050000000000004</v>
      </c>
      <c r="H21" s="877">
        <f t="shared" si="5"/>
        <v>9.5790000000000006</v>
      </c>
      <c r="I21" s="877">
        <f t="shared" si="5"/>
        <v>9.9559999999999995</v>
      </c>
      <c r="J21" s="877">
        <f t="shared" si="5"/>
        <v>9.6900000000000013</v>
      </c>
      <c r="K21" s="877">
        <f t="shared" si="5"/>
        <v>9.8260000000000005</v>
      </c>
      <c r="L21" s="877">
        <f t="shared" si="5"/>
        <v>9.1579999999999995</v>
      </c>
      <c r="M21" s="877">
        <f t="shared" si="5"/>
        <v>8.8209999999999997</v>
      </c>
      <c r="N21" s="877">
        <f t="shared" si="5"/>
        <v>8.9329999999999998</v>
      </c>
      <c r="O21" s="877">
        <f t="shared" si="5"/>
        <v>9.120000000000001</v>
      </c>
      <c r="P21" s="878">
        <f>SUM(P22,P26,P27,P28)</f>
        <v>9.8529999999999998</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8.0969999999999995</v>
      </c>
      <c r="G22" s="879">
        <f t="shared" ref="G22:P22" si="6">SUM(G23:G25)</f>
        <v>8.6050000000000004</v>
      </c>
      <c r="H22" s="879">
        <f t="shared" si="6"/>
        <v>9.5790000000000006</v>
      </c>
      <c r="I22" s="879">
        <f t="shared" si="6"/>
        <v>9.9559999999999995</v>
      </c>
      <c r="J22" s="879">
        <f t="shared" si="6"/>
        <v>9.6900000000000013</v>
      </c>
      <c r="K22" s="879">
        <f t="shared" si="6"/>
        <v>9.8260000000000005</v>
      </c>
      <c r="L22" s="879">
        <f t="shared" si="6"/>
        <v>9.1579999999999995</v>
      </c>
      <c r="M22" s="879">
        <f t="shared" si="6"/>
        <v>8.8209999999999997</v>
      </c>
      <c r="N22" s="879">
        <f t="shared" si="6"/>
        <v>8.9329999999999998</v>
      </c>
      <c r="O22" s="879">
        <f t="shared" si="6"/>
        <v>9.120000000000001</v>
      </c>
      <c r="P22" s="880">
        <f t="shared" si="6"/>
        <v>9.8529999999999998</v>
      </c>
      <c r="Z22" s="273"/>
      <c r="AB22" s="272"/>
      <c r="AC22" s="521" t="s">
        <v>286</v>
      </c>
      <c r="AP22" s="16" t="s">
        <v>287</v>
      </c>
      <c r="AQ22" s="273"/>
      <c r="AV22" s="70" t="str">
        <f>AW22</f>
        <v>エネルギー起源CO2</v>
      </c>
      <c r="AW22" s="70" t="str">
        <f>D56</f>
        <v>エネルギー起源CO2</v>
      </c>
      <c r="AX22" s="165">
        <f>P56</f>
        <v>9.8529999999999998</v>
      </c>
      <c r="AY22" s="165">
        <f>AX22</f>
        <v>9.8529999999999998</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3.0369999999999999</v>
      </c>
      <c r="G23" s="881">
        <f>IFERROR(VLOOKUP(年度マスタ!$K$4&amp;"_"&amp;G$20,データシート1!$A:$BU,MATCH("ba_"&amp;$E23,データシート1!$A$1:$BU$1,0),0),0)</f>
        <v>3.327</v>
      </c>
      <c r="H23" s="881">
        <f>IFERROR(VLOOKUP(年度マスタ!$K$4&amp;"_"&amp;H$20,データシート1!$A:$BU,MATCH("ba_"&amp;$E23,データシート1!$A$1:$BU$1,0),0),0)</f>
        <v>3.6760000000000002</v>
      </c>
      <c r="I23" s="881">
        <f>IFERROR(VLOOKUP(年度マスタ!$K$4&amp;"_"&amp;I$20,データシート1!$A:$BU,MATCH("ba_"&amp;$E23,データシート1!$A$1:$BU$1,0),0),0)</f>
        <v>3.891</v>
      </c>
      <c r="J23" s="881">
        <f>IFERROR(VLOOKUP(年度マスタ!$K$4&amp;"_"&amp;J$20,データシート1!$A:$BU,MATCH("ba_"&amp;$E23,データシート1!$A$1:$BU$1,0),0),0)</f>
        <v>3.8010000000000002</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3.1539999999999999</v>
      </c>
      <c r="N23" s="881">
        <f>IFERROR(VLOOKUP(年度マスタ!$K$4&amp;"_"&amp;N$20,データシート1!$A:$BU,MATCH("ba_"&amp;$E23,データシート1!$A$1:$BU$1,0),0),0)</f>
        <v>2.9369999999999998</v>
      </c>
      <c r="O23" s="881">
        <f>IFERROR(VLOOKUP(年度マスタ!$K$4&amp;"_"&amp;O$20,データシート1!$A:$BU,MATCH("ba_"&amp;$E23,データシート1!$A$1:$BU$1,0),0),0)</f>
        <v>3.1890000000000001</v>
      </c>
      <c r="P23" s="882">
        <f>IFERROR(VLOOKUP(年度マスタ!$K$4&amp;"_"&amp;P$20,データシート1!$A:$BU,MATCH("ba_"&amp;$E23,データシート1!$A$1:$BU$1,0),0),0)</f>
        <v>3.37</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5.0599999999999996</v>
      </c>
      <c r="G24" s="881">
        <f>IFERROR(VLOOKUP(年度マスタ!$K$4&amp;"_"&amp;G$20,データシート1!$A:$BU,MATCH("ba_"&amp;$E24,データシート1!$A$1:$BU$1,0),0),0)</f>
        <v>5.2779999999999996</v>
      </c>
      <c r="H24" s="881">
        <f>IFERROR(VLOOKUP(年度マスタ!$K$4&amp;"_"&amp;H$20,データシート1!$A:$BU,MATCH("ba_"&amp;$E24,データシート1!$A$1:$BU$1,0),0),0)</f>
        <v>5.9029999999999996</v>
      </c>
      <c r="I24" s="881">
        <f>IFERROR(VLOOKUP(年度マスタ!$K$4&amp;"_"&amp;I$20,データシート1!$A:$BU,MATCH("ba_"&amp;$E24,データシート1!$A$1:$BU$1,0),0),0)</f>
        <v>6.0650000000000004</v>
      </c>
      <c r="J24" s="881">
        <f>IFERROR(VLOOKUP(年度マスタ!$K$4&amp;"_"&amp;J$20,データシート1!$A:$BU,MATCH("ba_"&amp;$E24,データシート1!$A$1:$BU$1,0),0),0)</f>
        <v>5.8890000000000002</v>
      </c>
      <c r="K24" s="881">
        <f>IFERROR(VLOOKUP(年度マスタ!$K$4&amp;"_"&amp;K$20,データシート1!$A:$BU,MATCH("ba_"&amp;$E24,データシート1!$A$1:$BU$1,0),0),0)</f>
        <v>9.8260000000000005</v>
      </c>
      <c r="L24" s="881">
        <f>IFERROR(VLOOKUP(年度マスタ!$K$4&amp;"_"&amp;L$20,データシート1!$A:$BU,MATCH("ba_"&amp;$E24,データシート1!$A$1:$BU$1,0),0),0)</f>
        <v>9.1579999999999995</v>
      </c>
      <c r="M24" s="881">
        <f>IFERROR(VLOOKUP(年度マスタ!$K$4&amp;"_"&amp;M$20,データシート1!$A:$BU,MATCH("ba_"&amp;$E24,データシート1!$A$1:$BU$1,0),0),0)</f>
        <v>5.6669999999999998</v>
      </c>
      <c r="N24" s="881">
        <f>IFERROR(VLOOKUP(年度マスタ!$K$4&amp;"_"&amp;N$20,データシート1!$A:$BU,MATCH("ba_"&amp;$E24,データシート1!$A$1:$BU$1,0),0),0)</f>
        <v>5.9960000000000004</v>
      </c>
      <c r="O24" s="881">
        <f>IFERROR(VLOOKUP(年度マスタ!$K$4&amp;"_"&amp;O$20,データシート1!$A:$BU,MATCH("ba_"&amp;$E24,データシート1!$A$1:$BU$1,0),0),0)</f>
        <v>5.931</v>
      </c>
      <c r="P24" s="882">
        <f>IFERROR(VLOOKUP(年度マスタ!$K$4&amp;"_"&amp;P$20,データシート1!$A:$BU,MATCH("ba_"&amp;$E24,データシート1!$A$1:$BU$1,0),0),0)</f>
        <v>6.4829999999999997</v>
      </c>
      <c r="Z24" s="273"/>
      <c r="AB24" s="272"/>
      <c r="AC24" s="1112" t="s">
        <v>290</v>
      </c>
      <c r="AD24" s="1112"/>
      <c r="AE24" s="1113"/>
      <c r="AF24" s="877">
        <f>AF25+AF29</f>
        <v>27.037869994528435</v>
      </c>
      <c r="AG24" s="877">
        <f t="shared" ref="AG24:AP24" si="11">AG25+AG29</f>
        <v>26.922035851575853</v>
      </c>
      <c r="AH24" s="877">
        <f t="shared" si="11"/>
        <v>26.827084075084692</v>
      </c>
      <c r="AI24" s="877">
        <f t="shared" si="11"/>
        <v>23.268048835280695</v>
      </c>
      <c r="AJ24" s="877">
        <f t="shared" si="11"/>
        <v>23.822374126379181</v>
      </c>
      <c r="AK24" s="877">
        <f t="shared" si="11"/>
        <v>22.158852858938282</v>
      </c>
      <c r="AL24" s="877">
        <f t="shared" si="11"/>
        <v>21.288519638971209</v>
      </c>
      <c r="AM24" s="877">
        <f t="shared" si="11"/>
        <v>21.171214355086189</v>
      </c>
      <c r="AN24" s="877">
        <f t="shared" si="11"/>
        <v>20.139714924082426</v>
      </c>
      <c r="AO24" s="877">
        <f t="shared" si="11"/>
        <v>16.095306178504018</v>
      </c>
      <c r="AP24" s="878">
        <f t="shared" si="11"/>
        <v>17.242235018954307</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9.1570939246285139</v>
      </c>
      <c r="AG25" s="879">
        <f>①CO2排出量の現状把握!AA35</f>
        <v>8.4375106919725624</v>
      </c>
      <c r="AH25" s="879">
        <f>①CO2排出量の現状把握!AB35</f>
        <v>9.0187400926446504</v>
      </c>
      <c r="AI25" s="879">
        <f>①CO2排出量の現状把握!AC35</f>
        <v>7.4376347502006235</v>
      </c>
      <c r="AJ25" s="879">
        <f>①CO2排出量の現状把握!AD35</f>
        <v>7.2335140891301695</v>
      </c>
      <c r="AK25" s="879">
        <f>①CO2排出量の現状把握!AE35</f>
        <v>7.6408684820924453</v>
      </c>
      <c r="AL25" s="879">
        <f>①CO2排出量の現状把握!AF35</f>
        <v>7.2852866476535816</v>
      </c>
      <c r="AM25" s="879">
        <f>①CO2排出量の現状把握!AG35</f>
        <v>7.3265860486564298</v>
      </c>
      <c r="AN25" s="879">
        <f>①CO2排出量の現状把握!AH35</f>
        <v>7.0308868183095168</v>
      </c>
      <c r="AO25" s="879">
        <f>①CO2排出量の現状把握!AI35</f>
        <v>5.354380856482809</v>
      </c>
      <c r="AP25" s="880">
        <f>①CO2排出量の現状把握!AJ35</f>
        <v>5.0671543251239948</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7.3251680963218462</v>
      </c>
      <c r="AG26" s="881">
        <f>①CO2排出量の現状把握!AA36</f>
        <v>6.6359095164360857</v>
      </c>
      <c r="AH26" s="881">
        <f>①CO2排出量の現状把握!AB36</f>
        <v>7.3202767830660864</v>
      </c>
      <c r="AI26" s="881">
        <f>①CO2排出量の現状把握!AC36</f>
        <v>6.0421011951266026</v>
      </c>
      <c r="AJ26" s="881">
        <f>①CO2排出量の現状把握!AD36</f>
        <v>5.8013254086618176</v>
      </c>
      <c r="AK26" s="881">
        <f>①CO2排出量の現状把握!AE36</f>
        <v>6.0820441359878545</v>
      </c>
      <c r="AL26" s="881">
        <f>①CO2排出量の現状把握!AF36</f>
        <v>5.8066362156730644</v>
      </c>
      <c r="AM26" s="881">
        <f>①CO2排出量の現状把握!AG36</f>
        <v>5.9388950849137796</v>
      </c>
      <c r="AN26" s="881">
        <f>①CO2排出量の現状把握!AH36</f>
        <v>5.7162382892481611</v>
      </c>
      <c r="AO26" s="881">
        <f>①CO2排出量の現状把握!AI36</f>
        <v>3.8618762374508471</v>
      </c>
      <c r="AP26" s="882">
        <f>①CO2排出量の現状把握!AJ36</f>
        <v>3.5422140424021675</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0.96667410913704932</v>
      </c>
      <c r="AG27" s="881">
        <f>①CO2排出量の現状把握!AA37</f>
        <v>0.94263716391509866</v>
      </c>
      <c r="AH27" s="881">
        <f>①CO2排出量の現状把握!AB37</f>
        <v>0.81259419457446602</v>
      </c>
      <c r="AI27" s="881">
        <f>①CO2排出量の現状把握!AC37</f>
        <v>0.72206226291220332</v>
      </c>
      <c r="AJ27" s="881">
        <f>①CO2排出量の現状把握!AD37</f>
        <v>0.68966190937970906</v>
      </c>
      <c r="AK27" s="881">
        <f>①CO2排出量の現状把握!AE37</f>
        <v>0.68882760635582085</v>
      </c>
      <c r="AL27" s="881">
        <f>①CO2排出量の現状把握!AF37</f>
        <v>0.71752205190899532</v>
      </c>
      <c r="AM27" s="881">
        <f>①CO2排出量の現状把握!AG37</f>
        <v>0.67465293663131642</v>
      </c>
      <c r="AN27" s="881">
        <f>①CO2排出量の現状把握!AH37</f>
        <v>0.59560810587261703</v>
      </c>
      <c r="AO27" s="881">
        <f>①CO2排出量の現状把握!AI37</f>
        <v>0.7869671135867129</v>
      </c>
      <c r="AP27" s="882">
        <f>①CO2排出量の現状把握!AJ37</f>
        <v>0.8762414721183881</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0.86525171916961874</v>
      </c>
      <c r="AG28" s="881">
        <f>①CO2排出量の現状把握!AA38</f>
        <v>0.85896401162137703</v>
      </c>
      <c r="AH28" s="881">
        <f>①CO2排出量の現状把握!AB38</f>
        <v>0.88586911500409815</v>
      </c>
      <c r="AI28" s="881">
        <f>①CO2排出量の現状把握!AC38</f>
        <v>0.67347129216181767</v>
      </c>
      <c r="AJ28" s="881">
        <f>①CO2排出量の現状把握!AD38</f>
        <v>0.74252677108864273</v>
      </c>
      <c r="AK28" s="881">
        <f>①CO2排出量の現状把握!AE38</f>
        <v>0.8699967397487699</v>
      </c>
      <c r="AL28" s="881">
        <f>①CO2排出量の現状把握!AF38</f>
        <v>0.76112838007152184</v>
      </c>
      <c r="AM28" s="881">
        <f>①CO2排出量の現状把握!AG38</f>
        <v>0.71303802711133357</v>
      </c>
      <c r="AN28" s="881">
        <f>①CO2排出量の現状把握!AH38</f>
        <v>0.71904042318873929</v>
      </c>
      <c r="AO28" s="881">
        <f>①CO2排出量の現状把握!AI38</f>
        <v>0.70553750544524918</v>
      </c>
      <c r="AP28" s="882">
        <f>①CO2排出量の現状把握!AJ38</f>
        <v>0.64869881060343926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17.88077606989992</v>
      </c>
      <c r="AG29" s="883">
        <f>①CO2排出量の現状把握!AA39</f>
        <v>18.48452515960329</v>
      </c>
      <c r="AH29" s="883">
        <f>①CO2排出量の現状把握!AB39</f>
        <v>17.808343982440039</v>
      </c>
      <c r="AI29" s="883">
        <f>①CO2排出量の現状把握!AC39</f>
        <v>15.83041408508007</v>
      </c>
      <c r="AJ29" s="883">
        <f>①CO2排出量の現状把握!AD39</f>
        <v>16.58886003724901</v>
      </c>
      <c r="AK29" s="883">
        <f>①CO2排出量の現状把握!AE39</f>
        <v>14.517984376845835</v>
      </c>
      <c r="AL29" s="883">
        <f>①CO2排出量の現状把握!AF39</f>
        <v>14.003232991317626</v>
      </c>
      <c r="AM29" s="883">
        <f>①CO2排出量の現状把握!AG39</f>
        <v>13.84462830642976</v>
      </c>
      <c r="AN29" s="883">
        <f>①CO2排出量の現状把握!AH39</f>
        <v>13.108828105772908</v>
      </c>
      <c r="AO29" s="883">
        <f>①CO2排出量の現状把握!AI39</f>
        <v>10.74092532202121</v>
      </c>
      <c r="AP29" s="884">
        <f>①CO2排出量の現状把握!AJ39</f>
        <v>12.175080693830312</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0.29946885615022789</v>
      </c>
      <c r="AG32" s="461">
        <f t="shared" si="16"/>
        <v>0.31962664515567518</v>
      </c>
      <c r="AH32" s="461">
        <f t="shared" si="16"/>
        <v>0.35706452379207226</v>
      </c>
      <c r="AI32" s="461">
        <f t="shared" si="16"/>
        <v>0.42788289084660996</v>
      </c>
      <c r="AJ32" s="461">
        <f t="shared" si="16"/>
        <v>0.40676046596338161</v>
      </c>
      <c r="AK32" s="461">
        <f t="shared" si="16"/>
        <v>0.44343450730737888</v>
      </c>
      <c r="AL32" s="461">
        <f t="shared" si="16"/>
        <v>0.43018491446606616</v>
      </c>
      <c r="AM32" s="461">
        <f t="shared" si="16"/>
        <v>0.41665063949819375</v>
      </c>
      <c r="AN32" s="461">
        <f t="shared" si="16"/>
        <v>0.44355146205759866</v>
      </c>
      <c r="AO32" s="461">
        <f t="shared" si="16"/>
        <v>0.56662482209752296</v>
      </c>
      <c r="AP32" s="461">
        <f t="shared" si="16"/>
        <v>0.57144563852474128</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0.88423249413470217</v>
      </c>
      <c r="AG33" s="458">
        <f t="shared" ref="AG33:AP33" si="17">IFERROR(IF(G22/AG25&gt;1,1,G22/AG25),0)</f>
        <v>1</v>
      </c>
      <c r="AH33" s="458">
        <f t="shared" si="17"/>
        <v>1</v>
      </c>
      <c r="AI33" s="458">
        <f t="shared" si="17"/>
        <v>1</v>
      </c>
      <c r="AJ33" s="458">
        <f t="shared" si="17"/>
        <v>1</v>
      </c>
      <c r="AK33" s="458">
        <f t="shared" si="17"/>
        <v>1</v>
      </c>
      <c r="AL33" s="458">
        <f t="shared" si="17"/>
        <v>1</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0.41459799421189464</v>
      </c>
      <c r="AG34" s="459">
        <f t="shared" ref="AG34:AP36" si="18">IFERROR(IF(G23/AG26&gt;1,1,G23/AG26),0)</f>
        <v>0.50136307491227139</v>
      </c>
      <c r="AH34" s="459">
        <f t="shared" si="18"/>
        <v>0.50216680447160811</v>
      </c>
      <c r="AI34" s="459">
        <f t="shared" si="18"/>
        <v>0.64398126981692672</v>
      </c>
      <c r="AJ34" s="459">
        <f t="shared" si="18"/>
        <v>0.65519510323017216</v>
      </c>
      <c r="AK34" s="459">
        <f t="shared" si="18"/>
        <v>0</v>
      </c>
      <c r="AL34" s="459">
        <f t="shared" si="18"/>
        <v>0</v>
      </c>
      <c r="AM34" s="459">
        <f t="shared" si="18"/>
        <v>0.53107521768012333</v>
      </c>
      <c r="AN34" s="459">
        <f t="shared" si="18"/>
        <v>0.51379943441551212</v>
      </c>
      <c r="AO34" s="459">
        <f t="shared" si="18"/>
        <v>0.82576442224492408</v>
      </c>
      <c r="AP34" s="459">
        <f t="shared" si="18"/>
        <v>0.9513823726232592</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1</v>
      </c>
      <c r="AG35" s="459">
        <f t="shared" si="18"/>
        <v>1</v>
      </c>
      <c r="AH35" s="459">
        <f>IFERROR(IF(H24/AH27&gt;1,1,H24/AH27),0)</f>
        <v>1</v>
      </c>
      <c r="AI35" s="459">
        <f t="shared" si="18"/>
        <v>1</v>
      </c>
      <c r="AJ35" s="459">
        <f t="shared" si="18"/>
        <v>1</v>
      </c>
      <c r="AK35" s="459">
        <f t="shared" si="18"/>
        <v>1</v>
      </c>
      <c r="AL35" s="459">
        <f t="shared" si="18"/>
        <v>1</v>
      </c>
      <c r="AM35" s="459">
        <f t="shared" si="18"/>
        <v>1</v>
      </c>
      <c r="AN35" s="459">
        <f t="shared" si="18"/>
        <v>1</v>
      </c>
      <c r="AO35" s="459">
        <f t="shared" si="18"/>
        <v>1</v>
      </c>
      <c r="AP35" s="459">
        <f t="shared" si="18"/>
        <v>1</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8.0969999999999995</v>
      </c>
      <c r="G55" s="885">
        <f t="shared" ref="G55:P55" si="32">SUM(G56,G57,G60,G61,G62,G63,G64,G65,)</f>
        <v>8.6050000000000004</v>
      </c>
      <c r="H55" s="885">
        <f t="shared" si="32"/>
        <v>9.5790000000000006</v>
      </c>
      <c r="I55" s="885">
        <f t="shared" si="32"/>
        <v>9.9559999999999995</v>
      </c>
      <c r="J55" s="885">
        <f t="shared" si="32"/>
        <v>9.69</v>
      </c>
      <c r="K55" s="885">
        <f t="shared" si="32"/>
        <v>9.8260000000000005</v>
      </c>
      <c r="L55" s="885">
        <f t="shared" si="32"/>
        <v>9.1579999999999995</v>
      </c>
      <c r="M55" s="885">
        <f t="shared" si="32"/>
        <v>8.8209999999999997</v>
      </c>
      <c r="N55" s="885">
        <f t="shared" si="32"/>
        <v>8.9329999999999998</v>
      </c>
      <c r="O55" s="885">
        <f t="shared" si="32"/>
        <v>9.1199999999999992</v>
      </c>
      <c r="P55" s="886">
        <f t="shared" si="32"/>
        <v>9.8529999999999998</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8.0969999999999995</v>
      </c>
      <c r="G56" s="887">
        <f>IFERROR(VLOOKUP(年度マスタ!$K$4&amp;"_"&amp;G$54,データシート1!$A:$CE,MATCH("bc_"&amp;$C56,データシート1!$A$1:$CE$1,0),0),0)</f>
        <v>8.6050000000000004</v>
      </c>
      <c r="H56" s="887">
        <f>IFERROR(VLOOKUP(年度マスタ!$K$4&amp;"_"&amp;H$54,データシート1!$A:$CE,MATCH("bc_"&amp;$C56,データシート1!$A$1:$CE$1,0),0),0)</f>
        <v>9.5790000000000006</v>
      </c>
      <c r="I56" s="887">
        <f>IFERROR(VLOOKUP(年度マスタ!$K$4&amp;"_"&amp;I$54,データシート1!$A:$CE,MATCH("bc_"&amp;$C56,データシート1!$A$1:$CE$1,0),0),0)</f>
        <v>9.9559999999999995</v>
      </c>
      <c r="J56" s="887">
        <f>IFERROR(VLOOKUP(年度マスタ!$K$4&amp;"_"&amp;J$54,データシート1!$A:$CE,MATCH("bc_"&amp;$C56,データシート1!$A$1:$CE$1,0),0),0)</f>
        <v>9.69</v>
      </c>
      <c r="K56" s="887">
        <f>IFERROR(VLOOKUP(年度マスタ!$K$4&amp;"_"&amp;K$54,データシート1!$A:$CE,MATCH("bc_"&amp;$C56,データシート1!$A$1:$CE$1,0),0),0)</f>
        <v>9.8260000000000005</v>
      </c>
      <c r="L56" s="887">
        <f>IFERROR(VLOOKUP(年度マスタ!$K$4&amp;"_"&amp;L$54,データシート1!$A:$CE,MATCH("bc_"&amp;$C56,データシート1!$A$1:$CE$1,0),0),0)</f>
        <v>9.1579999999999995</v>
      </c>
      <c r="M56" s="887">
        <f>IFERROR(VLOOKUP(年度マスタ!$K$4&amp;"_"&amp;M$54,データシート1!$A:$CE,MATCH("bc_"&amp;$C56,データシート1!$A$1:$CE$1,0),0),0)</f>
        <v>8.8209999999999997</v>
      </c>
      <c r="N56" s="887">
        <f>IFERROR(VLOOKUP(年度マスタ!$K$4&amp;"_"&amp;N$54,データシート1!$A:$CE,MATCH("bc_"&amp;$C56,データシート1!$A$1:$CE$1,0),0),0)</f>
        <v>8.9329999999999998</v>
      </c>
      <c r="O56" s="887">
        <f>IFERROR(VLOOKUP(年度マスタ!$K$4&amp;"_"&amp;O$54,データシート1!$A:$CE,MATCH("bc_"&amp;$C56,データシート1!$A$1:$CE$1,0),0),0)</f>
        <v>9.1199999999999992</v>
      </c>
      <c r="P56" s="888">
        <f>IFERROR(VLOOKUP(年度マスタ!$K$4&amp;"_"&amp;P$54,データシート1!$A:$CE,MATCH("bc_"&amp;$C56,データシート1!$A$1:$CE$1,0),0),0)</f>
        <v>9.8529999999999998</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皆野町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738.1</v>
      </c>
      <c r="K6" s="619">
        <f>VLOOKUP(年度マスタ!$K$4&amp;"_"&amp;K$5,データシート1!$A:$BT,MATCH("cb_"&amp;$G6,データシート1!$A$1:$BT$1,0),0)</f>
        <v>853.8</v>
      </c>
      <c r="L6" s="619">
        <f>VLOOKUP(年度マスタ!$K$4&amp;"_"&amp;L$5,データシート1!$A:$BT,MATCH("cb_"&amp;$G6,データシート1!$A$1:$BT$1,0),0)</f>
        <v>913.6</v>
      </c>
      <c r="M6" s="619">
        <f>VLOOKUP(年度マスタ!$K$4&amp;"_"&amp;M$5,データシート1!$A:$BT,MATCH("cb_"&amp;$G6,データシート1!$A$1:$BT$1,0),0)</f>
        <v>980.5</v>
      </c>
      <c r="N6" s="619">
        <f>VLOOKUP(年度マスタ!$K$4&amp;"_"&amp;N$5,データシート1!$A:$BT,MATCH("cb_"&amp;$G6,データシート1!$A$1:$BT$1,0),0)</f>
        <v>1062.799999999999</v>
      </c>
      <c r="O6" s="619">
        <f>VLOOKUP(年度マスタ!$K$4&amp;"_"&amp;O$5,データシート1!$A:$BT,MATCH("cb_"&amp;$G6,データシート1!$A$1:$BT$1,0),0)</f>
        <v>1154.9000000000001</v>
      </c>
      <c r="P6" s="619">
        <f>VLOOKUP(年度マスタ!$K$4&amp;"_"&amp;P$5,データシート1!$A:$BT,MATCH("cb_"&amp;$G6,データシート1!$A$1:$BT$1,0),0)</f>
        <v>1233.4000000000001</v>
      </c>
      <c r="Q6" s="619">
        <f>VLOOKUP(年度マスタ!$K$4&amp;"_"&amp;Q$5,データシート1!$A:$BT,MATCH("cb_"&amp;$G6,データシート1!$A$1:$BT$1,0),0)</f>
        <v>1302.2999999999997</v>
      </c>
      <c r="R6" s="633">
        <f>VLOOKUP(年度マスタ!$K$4&amp;"_"&amp;R$5,データシート1!$A:$BT,MATCH("cb_"&amp;$G6,データシート1!$A$1:$BT$1,0),0)</f>
        <v>1393.3000000000002</v>
      </c>
      <c r="S6" s="568"/>
      <c r="T6" s="190"/>
      <c r="U6" s="581"/>
      <c r="V6" s="195"/>
      <c r="W6" s="195"/>
      <c r="X6" s="195"/>
      <c r="Y6" s="196" t="s">
        <v>372</v>
      </c>
      <c r="Z6" s="663" t="s">
        <v>373</v>
      </c>
      <c r="AA6" s="663"/>
      <c r="AB6" s="663"/>
      <c r="AC6" s="664">
        <f>SUM(AC7:AC8)</f>
        <v>91811</v>
      </c>
      <c r="AD6" s="664">
        <f>SUM(AD7:AD8)</f>
        <v>127943.89700000003</v>
      </c>
      <c r="AE6" s="665">
        <f>$AD6*3600/100000000</f>
        <v>4.6059802920000008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3201.7</v>
      </c>
      <c r="K7" s="617">
        <f>VLOOKUP(年度マスタ!$K$4&amp;"_"&amp;K$5,データシート1!$A:$BT,MATCH("cb_"&amp;$G7,データシート1!$A$1:$BT$1,0),0)</f>
        <v>5778.3</v>
      </c>
      <c r="L7" s="617">
        <f>VLOOKUP(年度マスタ!$K$4&amp;"_"&amp;L$5,データシート1!$A:$BT,MATCH("cb_"&amp;$G7,データシート1!$A$1:$BT$1,0),0)</f>
        <v>6285.7999999999993</v>
      </c>
      <c r="M7" s="617">
        <f>VLOOKUP(年度マスタ!$K$4&amp;"_"&amp;M$5,データシート1!$A:$BT,MATCH("cb_"&amp;$G7,データシート1!$A$1:$BT$1,0),0)</f>
        <v>6376</v>
      </c>
      <c r="N7" s="617">
        <f>VLOOKUP(年度マスタ!$K$4&amp;"_"&amp;N$5,データシート1!$A:$BT,MATCH("cb_"&amp;$G7,データシート1!$A$1:$BT$1,0),0)</f>
        <v>6992.2999999999993</v>
      </c>
      <c r="O7" s="617">
        <f>VLOOKUP(年度マスタ!$K$4&amp;"_"&amp;O$5,データシート1!$A:$BT,MATCH("cb_"&amp;$G7,データシート1!$A$1:$BT$1,0),0)</f>
        <v>7226.2999999999993</v>
      </c>
      <c r="P7" s="617">
        <f>VLOOKUP(年度マスタ!$K$4&amp;"_"&amp;P$5,データシート1!$A:$BT,MATCH("cb_"&amp;$G7,データシート1!$A$1:$BT$1,0),0)</f>
        <v>7661.9</v>
      </c>
      <c r="Q7" s="617">
        <f>VLOOKUP(年度マスタ!$K$4&amp;"_"&amp;Q$5,データシート1!$A:$BT,MATCH("cb_"&amp;$G7,データシート1!$A$1:$BT$1,0),0)</f>
        <v>7793.9</v>
      </c>
      <c r="R7" s="634">
        <f>VLOOKUP(年度マスタ!$K$4&amp;"_"&amp;R$5,データシート1!$A:$BT,MATCH("cb_"&amp;$G7,データシート1!$A$1:$BT$1,0),0)</f>
        <v>7954.5</v>
      </c>
      <c r="S7" s="568"/>
      <c r="T7" s="190"/>
      <c r="U7" s="581"/>
      <c r="V7" s="195"/>
      <c r="W7" s="195"/>
      <c r="X7" s="195"/>
      <c r="Y7" s="196" t="s">
        <v>375</v>
      </c>
      <c r="Z7" s="212" t="s">
        <v>376</v>
      </c>
      <c r="AA7" s="212"/>
      <c r="AB7" s="212"/>
      <c r="AC7" s="1022">
        <f>VLOOKUP(年度マスタ!$K$4&amp;"_"&amp;年度マスタ!$K$9,データシート3!A:AB,MATCH("ea_"&amp;$Y7&amp;"_設備",データシート3!$A$1:$AB$1,0),0)</f>
        <v>68036</v>
      </c>
      <c r="AD7" s="1022">
        <f>VLOOKUP(年度マスタ!$K$4&amp;"_"&amp;年度マスタ!$K$9,データシート3!A:AB,MATCH("ea_"&amp;$Y7&amp;"_年間発電",データシート3!$A$1:$AB$1,0),0)/10^3</f>
        <v>95006.891000000018</v>
      </c>
      <c r="AE7" s="554">
        <f t="shared" ref="AE7:AE16" si="0">$AD7*3600/100000000</f>
        <v>3.4202480760000009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23775</v>
      </c>
      <c r="AD8" s="1022">
        <f>VLOOKUP(年度マスタ!$K$4&amp;"_"&amp;年度マスタ!$K$9,データシート3!A:AB,MATCH("ea_"&amp;$Y8&amp;"_年間発電",データシート3!$A$1:$AB$1,0),0)/10^3</f>
        <v>32937.006000000001</v>
      </c>
      <c r="AE8" s="554">
        <f t="shared" si="0"/>
        <v>1.1857322160000001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6300</v>
      </c>
      <c r="AD9" s="666">
        <f>VLOOKUP(年度マスタ!$K$4&amp;"_"&amp;年度マスタ!$K$9,データシート3!A:AB,MATCH("ea_"&amp;$Y9&amp;"_年間発電",データシート3!$A$1:$AB$1,0),0)/10^3</f>
        <v>10357.487999999999</v>
      </c>
      <c r="AE9" s="667">
        <f t="shared" si="0"/>
        <v>0.37286956799999998</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24</v>
      </c>
      <c r="AD10" s="666">
        <f>SUM(AD11:AD12)</f>
        <v>127.81</v>
      </c>
      <c r="AE10" s="667">
        <f t="shared" si="0"/>
        <v>4.60116E-3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24</v>
      </c>
      <c r="AD11" s="1022">
        <f>VLOOKUP(年度マスタ!$K$4&amp;"_"&amp;年度マスタ!$K$9,データシート3!A:AB,MATCH("ea_"&amp;$Y11&amp;"_年間発電",データシート3!$A$1:$AB$1,0),0)/10^3</f>
        <v>127.81</v>
      </c>
      <c r="AE11" s="554">
        <f t="shared" si="0"/>
        <v>4.60116E-3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3939.7999999999997</v>
      </c>
      <c r="K12" s="651">
        <f t="shared" ref="K12:Q12" si="1">SUM(K6:K11)</f>
        <v>6632.1</v>
      </c>
      <c r="L12" s="651">
        <f t="shared" si="1"/>
        <v>7199.4</v>
      </c>
      <c r="M12" s="651">
        <f t="shared" si="1"/>
        <v>7356.5</v>
      </c>
      <c r="N12" s="651">
        <f t="shared" si="1"/>
        <v>8055.0999999999985</v>
      </c>
      <c r="O12" s="651">
        <f t="shared" si="1"/>
        <v>8381.1999999999989</v>
      </c>
      <c r="P12" s="651">
        <f t="shared" si="1"/>
        <v>8895.2999999999993</v>
      </c>
      <c r="Q12" s="651">
        <f t="shared" si="1"/>
        <v>9096.1999999999989</v>
      </c>
      <c r="R12" s="652">
        <f t="shared" ref="R12" si="2">SUM(R6:R11)</f>
        <v>9347.7999999999993</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1.7304491399999999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8.0617119499999994</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885.80857199999991</v>
      </c>
      <c r="K19" s="615">
        <f>K6*別紙!$C5/100*別紙!$E5/10^3</f>
        <v>1024.6624559999998</v>
      </c>
      <c r="L19" s="615">
        <f>L6*別紙!$C5/100*別紙!$E5/10^3</f>
        <v>1096.4296320000001</v>
      </c>
      <c r="M19" s="615">
        <f>M6*別紙!$C5/100*別紙!$E5/10^3</f>
        <v>1176.71766</v>
      </c>
      <c r="N19" s="615">
        <f>N6*別紙!$C5/100*別紙!$E5/10^3</f>
        <v>1275.4875359999987</v>
      </c>
      <c r="O19" s="615">
        <f>O6*別紙!$C5/100*別紙!$E5/10^3</f>
        <v>1386.0185880000001</v>
      </c>
      <c r="P19" s="615">
        <f>P6*別紙!$C5/100*別紙!$E5/10^3</f>
        <v>1480.228008</v>
      </c>
      <c r="Q19" s="615">
        <f>Q6*別紙!$C5/100*別紙!$E5/10^3</f>
        <v>1562.9162759999995</v>
      </c>
      <c r="R19" s="639">
        <f>R6*別紙!$C5/100*別紙!$E5/10^3</f>
        <v>1672.1271960000001</v>
      </c>
      <c r="S19" s="572"/>
      <c r="T19" s="191"/>
      <c r="U19" s="588"/>
      <c r="W19" s="201"/>
      <c r="X19" s="201"/>
      <c r="Y19" s="173"/>
      <c r="Z19" s="628" t="s">
        <v>389</v>
      </c>
      <c r="AA19" s="671"/>
      <c r="AB19" s="672"/>
      <c r="AC19" s="673">
        <f>SUM($AC$6,$AC$9,$AC$10,$AC$13)</f>
        <v>98135</v>
      </c>
      <c r="AD19" s="673">
        <f>SUM($AD$6,$AD$9,$AD$10,$AD$13)</f>
        <v>138429.19500000004</v>
      </c>
      <c r="AE19" s="674">
        <f>SUM($AE$6,$AE$9,$AE$10,$AE$13,$AE$17,$AE$18)</f>
        <v>14.775612110000001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4235.0806919999995</v>
      </c>
      <c r="K20" s="617">
        <f>K7*別紙!$C6/100*別紙!$E6/10^3</f>
        <v>7643.3041080000012</v>
      </c>
      <c r="L20" s="617">
        <f>L7*別紙!$C6/100*別紙!$E6/10^3</f>
        <v>8314.604808</v>
      </c>
      <c r="M20" s="617">
        <f>M7*別紙!$C6/100*別紙!$E6/10^3</f>
        <v>8433.9177600000003</v>
      </c>
      <c r="N20" s="617">
        <f>N7*別紙!$C6/100*別紙!$E6/10^3</f>
        <v>9249.1347480000004</v>
      </c>
      <c r="O20" s="617">
        <f>O7*別紙!$C6/100*別紙!$E6/10^3</f>
        <v>9558.6605879999988</v>
      </c>
      <c r="P20" s="617">
        <f>P7*別紙!$C6/100*別紙!$E6/10^3</f>
        <v>10134.854844</v>
      </c>
      <c r="Q20" s="617">
        <f>Q7*別紙!$C6/100*別紙!$E6/10^3</f>
        <v>10309.459163999998</v>
      </c>
      <c r="R20" s="634">
        <f>R7*別紙!$C6/100*別紙!$E6/10^3</f>
        <v>10521.894420000001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5120.8892639999995</v>
      </c>
      <c r="K25" s="657">
        <f t="shared" si="3"/>
        <v>8667.9665640000003</v>
      </c>
      <c r="L25" s="657">
        <f t="shared" si="3"/>
        <v>9411.0344399999994</v>
      </c>
      <c r="M25" s="657">
        <f t="shared" si="3"/>
        <v>9610.6354200000005</v>
      </c>
      <c r="N25" s="657">
        <f t="shared" si="3"/>
        <v>10524.622283999999</v>
      </c>
      <c r="O25" s="657">
        <f t="shared" si="3"/>
        <v>10944.679176</v>
      </c>
      <c r="P25" s="657">
        <f t="shared" si="3"/>
        <v>11615.082852</v>
      </c>
      <c r="Q25" s="657">
        <f t="shared" si="3"/>
        <v>11872.375439999998</v>
      </c>
      <c r="R25" s="658">
        <f t="shared" ref="R25" si="4">SUM(R19:R24)</f>
        <v>12194.021616</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52344.080572117426</v>
      </c>
      <c r="K26" s="654">
        <f>(VLOOKUP(年度マスタ!$K$4&amp;"_"&amp;K$18,データシート1!$A:$BT,MATCH("da_合計",データシート1!$A$1:$BT$1,0),0))/10^3</f>
        <v>48266.632836778925</v>
      </c>
      <c r="L26" s="654">
        <f>(VLOOKUP(年度マスタ!$K$4&amp;"_"&amp;L$18,データシート1!$A:$BT,MATCH("da_合計",データシート1!$A$1:$BT$1,0),0))/10^3</f>
        <v>49568.172833062381</v>
      </c>
      <c r="M26" s="654">
        <f>(VLOOKUP(年度マスタ!$K$4&amp;"_"&amp;M$18,データシート1!$A:$BT,MATCH("da_合計",データシート1!$A$1:$BT$1,0),0))/10^3</f>
        <v>49420.246669944798</v>
      </c>
      <c r="N26" s="654">
        <f>(VLOOKUP(年度マスタ!$K$4&amp;"_"&amp;N$18,データシート1!$A:$BT,MATCH("da_合計",データシート1!$A$1:$BT$1,0),0))/10^3</f>
        <v>46852.358499392067</v>
      </c>
      <c r="O26" s="654">
        <f>(VLOOKUP(年度マスタ!$K$4&amp;"_"&amp;O$18,データシート1!$A:$BT,MATCH("da_合計",データシート1!$A$1:$BT$1,0),0))/10^3</f>
        <v>42580.20787514378</v>
      </c>
      <c r="P26" s="654">
        <f>(VLOOKUP(年度マスタ!$K$4&amp;"_"&amp;P$18,データシート1!$A:$BT,MATCH("da_合計",データシート1!$A$1:$BT$1,0),0))/10^3</f>
        <v>42300.748665353822</v>
      </c>
      <c r="Q26" s="654">
        <f>(VLOOKUP(年度マスタ!$K$4&amp;"_"&amp;Q$18,データシート1!$A:$BT,MATCH("da_合計",データシート1!$A$1:$BT$1,0),0))/10^3</f>
        <v>43708.327763826521</v>
      </c>
      <c r="R26" s="655">
        <f>Q26</f>
        <v>43708.327763826521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9.7831296452798672E-2</v>
      </c>
      <c r="K27" s="839">
        <f t="shared" ref="K27:P27" si="5">K25/K26</f>
        <v>0.17958506849466935</v>
      </c>
      <c r="L27" s="839">
        <f t="shared" si="5"/>
        <v>0.18986042660266794</v>
      </c>
      <c r="M27" s="839">
        <f t="shared" si="5"/>
        <v>0.1944675728590558</v>
      </c>
      <c r="N27" s="839">
        <f t="shared" si="5"/>
        <v>0.22463377770270757</v>
      </c>
      <c r="O27" s="839">
        <f t="shared" si="5"/>
        <v>0.25703677182818457</v>
      </c>
      <c r="P27" s="839">
        <f t="shared" si="5"/>
        <v>0.27458338725605735</v>
      </c>
      <c r="Q27" s="839">
        <f>Q25/Q26</f>
        <v>0.27162730873967916</v>
      </c>
      <c r="R27" s="840">
        <f>R25/R26</f>
        <v>0.27898623076794765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0.27898623076794765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3.1671125865987837</v>
      </c>
      <c r="AA52" s="173"/>
      <c r="AB52" s="678" t="s">
        <v>413</v>
      </c>
      <c r="AC52" s="679">
        <f>$AD6</f>
        <v>127943.89700000003</v>
      </c>
      <c r="AD52" s="680">
        <f>R19+R20</f>
        <v>12194.021616</v>
      </c>
      <c r="AE52" s="681">
        <f t="shared" ref="AE52:AE54" si="6">IFERROR(AD52/AC52,"-")</f>
        <v>9.530756762864584E-2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94720.867236173508</v>
      </c>
      <c r="Z53" s="1130"/>
      <c r="AA53" s="173"/>
      <c r="AB53" s="678" t="s">
        <v>377</v>
      </c>
      <c r="AC53" s="679">
        <f>$AD9</f>
        <v>10357.487999999999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127.81</v>
      </c>
      <c r="AD54" s="679">
        <f>R22</f>
        <v>0</v>
      </c>
      <c r="AE54" s="681">
        <f t="shared" si="6"/>
        <v>0</v>
      </c>
      <c r="AF54" s="473"/>
      <c r="AG54" s="41"/>
      <c r="AH54" s="420"/>
      <c r="AI54" s="442" t="s">
        <v>440</v>
      </c>
      <c r="AJ54" s="443">
        <f>VLOOKUP(年度マスタ!$K$4&amp;"_"&amp;AJ$53,データシート1!$A$1:$BT$2000,MATCH("ca_太陽光発電（10kW未満）",データシート1!$A$1:$BT$1,0),0)</f>
        <v>152</v>
      </c>
      <c r="AK54" s="443">
        <f>VLOOKUP(年度マスタ!$K$4&amp;"_"&amp;AK$53,データシート1!$A$1:$BT$2000,MATCH("ca_太陽光発電（10kW未満）",データシート1!$A$1:$BT$1,0),0)</f>
        <v>172</v>
      </c>
      <c r="AL54" s="443">
        <f>VLOOKUP(年度マスタ!$K$4&amp;"_"&amp;AL$53,データシート1!$A$1:$BT$2000,MATCH("ca_太陽光発電（10kW未満）",データシート1!$A$1:$BT$1,0),0)</f>
        <v>184</v>
      </c>
      <c r="AM54" s="443">
        <f>VLOOKUP(年度マスタ!$K$4&amp;"_"&amp;AM$53,データシート1!$A$1:$BT$2000,MATCH("ca_太陽光発電（10kW未満）",データシート1!$A$1:$BT$1,0),0)</f>
        <v>196</v>
      </c>
      <c r="AN54" s="443">
        <f>VLOOKUP(年度マスタ!$K$4&amp;"_"&amp;AN$53,データシート1!$A$1:$BT$2000,MATCH("ca_太陽光発電（10kW未満）",データシート1!$A$1:$BT$1,0),0)</f>
        <v>214</v>
      </c>
      <c r="AO54" s="443">
        <f>VLOOKUP(年度マスタ!$K$4&amp;"_"&amp;AO$53,データシート1!$A$1:$BT$2000,MATCH("ca_太陽光発電（10kW未満）",データシート1!$A$1:$BT$1,0),0)</f>
        <v>233</v>
      </c>
      <c r="AP54" s="443">
        <f>VLOOKUP(年度マスタ!$K$4&amp;"_"&amp;AP$53,データシート1!$A$1:$BT$2000,MATCH("ca_太陽光発電（10kW未満）",データシート1!$A$1:$BT$1,0),0)</f>
        <v>246</v>
      </c>
      <c r="AQ54" s="443">
        <f>VLOOKUP(年度マスタ!$K$4&amp;"_"&amp;AQ$53,データシート1!$A$1:$BT$2000,MATCH("ca_太陽光発電（10kW未満）",データシート1!$A$1:$BT$1,0),0)</f>
        <v>258</v>
      </c>
      <c r="AR54" s="443">
        <f>VLOOKUP(年度マスタ!$K$4&amp;"_"&amp;AR$53,データシート1!$A$1:$BT$2000,MATCH("ca_太陽光発電（10kW未満）",データシート1!$A$1:$BT$1,0),0)</f>
        <v>272</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皆野町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埼玉県</v>
      </c>
      <c r="AY12" s="1023" t="str">
        <f>年度マスタ!$J4</f>
        <v>皆野町</v>
      </c>
      <c r="AZ12" s="1023" t="str">
        <f>年度マスタ!$K4</f>
        <v>11362</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02387</v>
      </c>
      <c r="AY21" s="18" t="str">
        <f>IF(IFERROR(比較地域マスタ!$Z6,"")=0,"",IFERROR(比較地域マスタ!$Z6,""))</f>
        <v>中泊町</v>
      </c>
      <c r="BB21" s="110" t="str">
        <f t="shared" ref="BB21:BC68" si="0">AX21</f>
        <v>02387</v>
      </c>
      <c r="BC21" s="1031" t="str">
        <f t="shared" si="0"/>
        <v>中泊町</v>
      </c>
      <c r="BD21" s="34">
        <f>SUM(BE21,BI21:BK21,BQ21)</f>
        <v>71.881528086857315</v>
      </c>
      <c r="BE21" s="34">
        <f>SUM(BF21:BH21)</f>
        <v>15.770195172938989</v>
      </c>
      <c r="BF21" s="34">
        <f>VLOOKUP($AX21&amp;"_"&amp;$BC$14,データシート1!$A:$BT,MATCH($BC$12&amp;"_"&amp;BF$20,データシート1!$A$1:$BT$1,0),0)</f>
        <v>2.5018013860973798</v>
      </c>
      <c r="BG21" s="34">
        <f>VLOOKUP($AX21&amp;"_"&amp;$BC$14,データシート1!$A:$BT,MATCH($BC$12&amp;"_"&amp;BG$20,データシート1!$A$1:$BT$1,0),0)</f>
        <v>2.8371013043154343</v>
      </c>
      <c r="BH21" s="34">
        <f>VLOOKUP($AX21&amp;"_"&amp;$BC$14,データシート1!$A:$BT,MATCH($BC$12&amp;"_"&amp;BH$20,データシート1!$A$1:$BT$1,0),0)</f>
        <v>10.431292482526175</v>
      </c>
      <c r="BI21" s="34">
        <f>VLOOKUP($AX21&amp;"_"&amp;$BC$14,データシート1!$A:$BT,MATCH($BC$12&amp;"_"&amp;BI$20,データシート1!$A$1:$BT$1,0),0)</f>
        <v>8.843025366489341</v>
      </c>
      <c r="BJ21" s="34">
        <f>VLOOKUP($AX21&amp;"_"&amp;$BC$14,データシート1!$A:$BT,MATCH($BC$12&amp;"_"&amp;BJ$20,データシート1!$A$1:$BT$1,0),0)</f>
        <v>23.05858485567326</v>
      </c>
      <c r="BK21" s="34">
        <f t="shared" ref="BK21:BK68" si="1">SUM(BL21,BO21:BP21)</f>
        <v>23.278104933833468</v>
      </c>
      <c r="BL21" s="34">
        <f t="shared" ref="BL21:BL67" si="2">SUM(BM21:BN21)</f>
        <v>22.67800224400262</v>
      </c>
      <c r="BM21" s="34">
        <f>VLOOKUP($AX21&amp;"_"&amp;$BC$14,データシート1!$A:$BT,MATCH($BC$12&amp;"_"&amp;BM$20,データシート1!$A$1:$BT$1,0),0)</f>
        <v>8.0922937627924973</v>
      </c>
      <c r="BN21" s="34">
        <f>VLOOKUP($AX21&amp;"_"&amp;$BC$14,データシート1!$A:$BT,MATCH($BC$12&amp;"_"&amp;BN$20,データシート1!$A$1:$BT$1,0),0)</f>
        <v>14.585708481210123</v>
      </c>
      <c r="BO21" s="34">
        <f>VLOOKUP($AX21&amp;"_"&amp;$BC$14,データシート1!$A:$BT,MATCH($BC$12&amp;"_"&amp;BO$20,データシート1!$A$1:$BT$1,0),0)</f>
        <v>0.60010268983084702</v>
      </c>
      <c r="BP21" s="34">
        <f>VLOOKUP($AX21&amp;"_"&amp;$BC$14,データシート1!$A:$BT,MATCH($BC$12&amp;"_"&amp;BP$20,データシート1!$A$1:$BT$1,0),0)</f>
        <v>0</v>
      </c>
      <c r="BQ21" s="34">
        <f>VLOOKUP($AX21&amp;"_"&amp;$BC$14,データシート1!$A:$BT,MATCH($BC$12&amp;"_"&amp;BQ$20,データシート1!$A$1:$BT$1,0),0)</f>
        <v>0.93161775792225521</v>
      </c>
      <c r="BR21" s="35">
        <f t="shared" ref="BR21:BR68" si="3">BD21</f>
        <v>71.881528086857315</v>
      </c>
      <c r="BT21" s="111" t="str">
        <f t="shared" ref="BT21:BT68" si="4">AY21</f>
        <v>中泊町</v>
      </c>
      <c r="BU21" s="34">
        <f>BD21</f>
        <v>71.881528086857315</v>
      </c>
      <c r="BV21" s="60">
        <f>BE21/$BR21</f>
        <v>0.21939148474811546</v>
      </c>
      <c r="BW21" s="60">
        <f t="shared" ref="BW21:CH42" si="5">BF21/$BR21</f>
        <v>3.4804510319735457E-2</v>
      </c>
      <c r="BX21" s="60">
        <f t="shared" si="5"/>
        <v>3.9469128993574701E-2</v>
      </c>
      <c r="BY21" s="60">
        <f t="shared" si="5"/>
        <v>0.14511784543480527</v>
      </c>
      <c r="BZ21" s="60">
        <f t="shared" si="5"/>
        <v>0.12302222284150612</v>
      </c>
      <c r="CA21" s="60">
        <f t="shared" si="5"/>
        <v>0.32078595808106158</v>
      </c>
      <c r="CB21" s="60">
        <f t="shared" si="5"/>
        <v>0.32383987309932544</v>
      </c>
      <c r="CC21" s="60">
        <f t="shared" si="5"/>
        <v>0.31549137654113146</v>
      </c>
      <c r="CD21" s="60">
        <f t="shared" si="5"/>
        <v>0.11257820998204512</v>
      </c>
      <c r="CE21" s="60">
        <f t="shared" si="5"/>
        <v>0.20291316655908637</v>
      </c>
      <c r="CF21" s="60">
        <f t="shared" si="5"/>
        <v>8.3484965581939082E-3</v>
      </c>
      <c r="CG21" s="60">
        <f t="shared" si="5"/>
        <v>0</v>
      </c>
      <c r="CH21" s="60">
        <f>BQ21/$BR21</f>
        <v>1.2960461229991442E-2</v>
      </c>
      <c r="CI21" s="112">
        <f t="shared" ref="CI21:CI68" si="6">BR21/$BR21</f>
        <v>1</v>
      </c>
      <c r="CK21" s="113" t="str">
        <f t="shared" ref="CK21:CK68" si="7">AY21</f>
        <v>中泊町</v>
      </c>
      <c r="CL21" s="114">
        <f>CN21+CP21+CR21</f>
        <v>15.770195172938989</v>
      </c>
      <c r="CM21" s="61">
        <f>IF(IF(CL21=0,0,CW21/CL21)&gt;1,1,IF(CL21=0,0,CW21/CL21))</f>
        <v>0</v>
      </c>
      <c r="CN21" s="62">
        <f>BF21</f>
        <v>2.5018013860973798</v>
      </c>
      <c r="CO21" s="61">
        <f>IF(IF(CN21=0,0,CX21/CN21)&gt;1,1,IF(CN21=0,0,CX21/CN21))</f>
        <v>0</v>
      </c>
      <c r="CP21" s="62">
        <f t="shared" ref="CP21:CP68" si="8">BG21</f>
        <v>2.8371013043154343</v>
      </c>
      <c r="CQ21" s="61">
        <f>IF(IF(CP21=0,0,CY21/CP21)&gt;1,1,IF(CP21=0,0,CY21/CP21))</f>
        <v>0</v>
      </c>
      <c r="CR21" s="62">
        <f t="shared" ref="CR21:CR68" si="9">BH21</f>
        <v>10.431292482526175</v>
      </c>
      <c r="CS21" s="61">
        <f>IF(IF(CR21=0,0,CZ21/CR21)&gt;1,1,IF(CR21=0,0,CZ21/CR21))</f>
        <v>0</v>
      </c>
      <c r="CT21" s="62">
        <f t="shared" ref="CT21:CT68" si="10">BI21</f>
        <v>8.843025366489341</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46404</v>
      </c>
      <c r="AY22" s="18" t="str">
        <f>IF(IFERROR(比較地域マスタ!$Z7,"")=0,"",IFERROR(比較地域マスタ!$Z7,""))</f>
        <v>長島町</v>
      </c>
      <c r="BB22" s="110" t="str">
        <f t="shared" si="0"/>
        <v>46404</v>
      </c>
      <c r="BC22" s="1031" t="str">
        <f t="shared" si="0"/>
        <v>長島町</v>
      </c>
      <c r="BD22" s="34">
        <f t="shared" ref="BD22:BD68" si="14">SUM(BE22,BI22:BK22,BQ22)</f>
        <v>77.701323672209767</v>
      </c>
      <c r="BE22" s="34">
        <f t="shared" ref="BE22:BE67" si="15">SUM(BF22:BH22)</f>
        <v>27.723275192624307</v>
      </c>
      <c r="BF22" s="34">
        <f>VLOOKUP($AX22&amp;"_"&amp;$BC$14,データシート1!$A:$BT,MATCH($BC$12&amp;"_"&amp;BF$20,データシート1!$A$1:$BT$1,0),0)</f>
        <v>5.4492197359575938</v>
      </c>
      <c r="BG22" s="34">
        <f>VLOOKUP($AX22&amp;"_"&amp;$BC$14,データシート1!$A:$BT,MATCH($BC$12&amp;"_"&amp;BG$20,データシート1!$A$1:$BT$1,0),0)</f>
        <v>0.97050882254902138</v>
      </c>
      <c r="BH22" s="34">
        <f>VLOOKUP($AX22&amp;"_"&amp;$BC$14,データシート1!$A:$BT,MATCH($BC$12&amp;"_"&amp;BH$20,データシート1!$A$1:$BT$1,0),0)</f>
        <v>21.303546634117691</v>
      </c>
      <c r="BI22" s="34">
        <f>VLOOKUP($AX22&amp;"_"&amp;$BC$14,データシート1!$A:$BT,MATCH($BC$12&amp;"_"&amp;BI$20,データシート1!$A$1:$BT$1,0),0)</f>
        <v>7.0725779844621828</v>
      </c>
      <c r="BJ22" s="34">
        <f>VLOOKUP($AX22&amp;"_"&amp;$BC$14,データシート1!$A:$BT,MATCH($BC$12&amp;"_"&amp;BJ$20,データシート1!$A$1:$BT$1,0),0)</f>
        <v>8.168339357349188</v>
      </c>
      <c r="BK22" s="34">
        <f t="shared" si="1"/>
        <v>33.93673475123768</v>
      </c>
      <c r="BL22" s="34">
        <f t="shared" si="2"/>
        <v>27.969689706504887</v>
      </c>
      <c r="BM22" s="34">
        <f>VLOOKUP($AX22&amp;"_"&amp;$BC$14,データシート1!$A:$BT,MATCH($BC$12&amp;"_"&amp;BM$20,データシート1!$A$1:$BT$1,0),0)</f>
        <v>8.2866501632089093</v>
      </c>
      <c r="BN22" s="34">
        <f>VLOOKUP($AX22&amp;"_"&amp;$BC$14,データシート1!$A:$BT,MATCH($BC$12&amp;"_"&amp;BN$20,データシート1!$A$1:$BT$1,0),0)</f>
        <v>19.68303954329598</v>
      </c>
      <c r="BO22" s="34">
        <f>VLOOKUP($AX22&amp;"_"&amp;$BC$14,データシート1!$A:$BT,MATCH($BC$12&amp;"_"&amp;BO$20,データシート1!$A$1:$BT$1,0),0)</f>
        <v>0.58486365480011704</v>
      </c>
      <c r="BP22" s="34">
        <f>VLOOKUP($AX22&amp;"_"&amp;$BC$14,データシート1!$A:$BT,MATCH($BC$12&amp;"_"&amp;BP$20,データシート1!$A$1:$BT$1,0),0)</f>
        <v>5.3821813899326774</v>
      </c>
      <c r="BQ22" s="34">
        <f>VLOOKUP($AX22&amp;"_"&amp;$BC$14,データシート1!$A:$BT,MATCH($BC$12&amp;"_"&amp;BQ$20,データシート1!$A$1:$BT$1,0),0)</f>
        <v>0.80039638653641199</v>
      </c>
      <c r="BR22" s="35">
        <f t="shared" si="3"/>
        <v>77.701323672209767</v>
      </c>
      <c r="BT22" s="121" t="str">
        <f t="shared" si="4"/>
        <v>長島町</v>
      </c>
      <c r="BU22" s="33">
        <f>BD22</f>
        <v>77.701323672209767</v>
      </c>
      <c r="BV22" s="59">
        <f t="shared" ref="BV22:BZ68" si="16">BE22/$BR22</f>
        <v>0.35679283032007936</v>
      </c>
      <c r="BW22" s="59">
        <f t="shared" si="5"/>
        <v>7.0130333415497945E-2</v>
      </c>
      <c r="BX22" s="59">
        <f t="shared" si="5"/>
        <v>1.249024825681481E-2</v>
      </c>
      <c r="BY22" s="59">
        <f t="shared" si="5"/>
        <v>0.27417224864776663</v>
      </c>
      <c r="BZ22" s="59">
        <f t="shared" si="5"/>
        <v>9.102261905213492E-2</v>
      </c>
      <c r="CA22" s="59">
        <f t="shared" si="5"/>
        <v>0.10512484178272283</v>
      </c>
      <c r="CB22" s="59">
        <f t="shared" si="5"/>
        <v>0.43675877253266548</v>
      </c>
      <c r="CC22" s="59">
        <f t="shared" si="5"/>
        <v>0.35996413425976648</v>
      </c>
      <c r="CD22" s="59">
        <f t="shared" si="5"/>
        <v>0.10664747743766774</v>
      </c>
      <c r="CE22" s="59">
        <f t="shared" si="5"/>
        <v>0.25331665682209875</v>
      </c>
      <c r="CF22" s="59">
        <f t="shared" si="5"/>
        <v>7.5270745356593735E-3</v>
      </c>
      <c r="CG22" s="59">
        <f t="shared" si="5"/>
        <v>6.9267563737239635E-2</v>
      </c>
      <c r="CH22" s="59">
        <f t="shared" si="5"/>
        <v>1.0300936312397434E-2</v>
      </c>
      <c r="CI22" s="122">
        <f t="shared" si="6"/>
        <v>1</v>
      </c>
      <c r="CK22" s="123" t="str">
        <f t="shared" si="7"/>
        <v>長島町</v>
      </c>
      <c r="CL22" s="124">
        <f t="shared" ref="CL22:CL68" si="17">CN22+CP22+CR22</f>
        <v>27.723275192624307</v>
      </c>
      <c r="CM22" s="65">
        <f t="shared" ref="CM22:CM68" si="18">IF(IF(CL22=0,0,CW22/CL22)&gt;1,1,IF(CL22=0,0,CW22/CL22))</f>
        <v>0</v>
      </c>
      <c r="CN22" s="66">
        <f t="shared" ref="CN22:CN68" si="19">BF22</f>
        <v>5.4492197359575938</v>
      </c>
      <c r="CO22" s="65">
        <f t="shared" ref="CO22:CO68" si="20">IF(IF(CN22=0,0,CX22/CN22)&gt;1,1,IF(CN22=0,0,CX22/CN22))</f>
        <v>0</v>
      </c>
      <c r="CP22" s="66">
        <f t="shared" si="8"/>
        <v>0.97050882254902138</v>
      </c>
      <c r="CQ22" s="65">
        <f t="shared" ref="CQ22:CQ68" si="21">IF(IF(CP22=0,0,CY22/CP22)&gt;1,1,IF(CP22=0,0,CY22/CP22))</f>
        <v>0</v>
      </c>
      <c r="CR22" s="66">
        <f t="shared" si="9"/>
        <v>21.303546634117691</v>
      </c>
      <c r="CS22" s="65">
        <f t="shared" ref="CS22:CS68" si="22">IF(IF(CR22=0,0,CZ22/CR22)&gt;1,1,IF(CR22=0,0,CZ22/CR22))</f>
        <v>0</v>
      </c>
      <c r="CT22" s="66">
        <f t="shared" si="10"/>
        <v>7.0725779844621828</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18404</v>
      </c>
      <c r="AY23" s="18" t="str">
        <f>IF(IFERROR(比較地域マスタ!$Z8,"")=0,"",IFERROR(比較地域マスタ!$Z8,""))</f>
        <v>南越前町</v>
      </c>
      <c r="BB23" s="110" t="str">
        <f t="shared" si="0"/>
        <v>18404</v>
      </c>
      <c r="BC23" s="1031" t="str">
        <f t="shared" si="0"/>
        <v>南越前町</v>
      </c>
      <c r="BD23" s="34">
        <f t="shared" si="14"/>
        <v>62.897765813773972</v>
      </c>
      <c r="BE23" s="34">
        <f t="shared" si="15"/>
        <v>17.770389110500552</v>
      </c>
      <c r="BF23" s="34">
        <f>VLOOKUP($AX23&amp;"_"&amp;$BC$14,データシート1!$A:$BT,MATCH($BC$12&amp;"_"&amp;BF$20,データシート1!$A$1:$BT$1,0),0)</f>
        <v>9.7540406298072746</v>
      </c>
      <c r="BG23" s="34">
        <f>VLOOKUP($AX23&amp;"_"&amp;$BC$14,データシート1!$A:$BT,MATCH($BC$12&amp;"_"&amp;BG$20,データシート1!$A$1:$BT$1,0),0)</f>
        <v>0.68518066452567783</v>
      </c>
      <c r="BH23" s="34">
        <f>VLOOKUP($AX23&amp;"_"&amp;$BC$14,データシート1!$A:$BT,MATCH($BC$12&amp;"_"&amp;BH$20,データシート1!$A$1:$BT$1,0),0)</f>
        <v>7.331167816167599</v>
      </c>
      <c r="BI23" s="34">
        <f>VLOOKUP($AX23&amp;"_"&amp;$BC$14,データシート1!$A:$BT,MATCH($BC$12&amp;"_"&amp;BI$20,データシート1!$A$1:$BT$1,0),0)</f>
        <v>8.0136560157464984</v>
      </c>
      <c r="BJ23" s="34">
        <f>VLOOKUP($AX23&amp;"_"&amp;$BC$14,データシート1!$A:$BT,MATCH($BC$12&amp;"_"&amp;BJ$20,データシート1!$A$1:$BT$1,0),0)</f>
        <v>16.137255672763224</v>
      </c>
      <c r="BK23" s="34">
        <f t="shared" si="1"/>
        <v>19.848257216795172</v>
      </c>
      <c r="BL23" s="34">
        <f t="shared" si="2"/>
        <v>19.259540012906825</v>
      </c>
      <c r="BM23" s="34">
        <f>VLOOKUP($AX23&amp;"_"&amp;$BC$14,データシート1!$A:$BT,MATCH($BC$12&amp;"_"&amp;BM$20,データシート1!$A$1:$BT$1,0),0)</f>
        <v>9.4133736313572083</v>
      </c>
      <c r="BN23" s="34">
        <f>VLOOKUP($AX23&amp;"_"&amp;$BC$14,データシート1!$A:$BT,MATCH($BC$12&amp;"_"&amp;BN$20,データシート1!$A$1:$BT$1,0),0)</f>
        <v>9.8461663815496188</v>
      </c>
      <c r="BO23" s="34">
        <f>VLOOKUP($AX23&amp;"_"&amp;$BC$14,データシート1!$A:$BT,MATCH($BC$12&amp;"_"&amp;BO$20,データシート1!$A$1:$BT$1,0),0)</f>
        <v>0.58871720388834703</v>
      </c>
      <c r="BP23" s="34">
        <f>VLOOKUP($AX23&amp;"_"&amp;$BC$14,データシート1!$A:$BT,MATCH($BC$12&amp;"_"&amp;BP$20,データシート1!$A$1:$BT$1,0),0)</f>
        <v>0</v>
      </c>
      <c r="BQ23" s="34">
        <f>VLOOKUP($AX23&amp;"_"&amp;$BC$14,データシート1!$A:$BT,MATCH($BC$12&amp;"_"&amp;BQ$20,データシート1!$A$1:$BT$1,0),0)</f>
        <v>1.128207797968525</v>
      </c>
      <c r="BR23" s="35">
        <f t="shared" si="3"/>
        <v>62.897765813773972</v>
      </c>
      <c r="BT23" s="121" t="str">
        <f t="shared" si="4"/>
        <v>南越前町</v>
      </c>
      <c r="BU23" s="33">
        <f t="shared" ref="BU23:BU68" si="25">BD23</f>
        <v>62.897765813773972</v>
      </c>
      <c r="BV23" s="59">
        <f t="shared" si="16"/>
        <v>0.28252814516678776</v>
      </c>
      <c r="BW23" s="59">
        <f t="shared" si="5"/>
        <v>0.15507769637934005</v>
      </c>
      <c r="BX23" s="59">
        <f t="shared" si="5"/>
        <v>1.089356125230811E-2</v>
      </c>
      <c r="BY23" s="59">
        <f t="shared" si="5"/>
        <v>0.11655688753513957</v>
      </c>
      <c r="BZ23" s="59">
        <f t="shared" si="5"/>
        <v>0.12740764178290717</v>
      </c>
      <c r="CA23" s="59">
        <f t="shared" si="5"/>
        <v>0.2565632572791533</v>
      </c>
      <c r="CB23" s="59">
        <f t="shared" si="5"/>
        <v>0.31556378767985754</v>
      </c>
      <c r="CC23" s="59">
        <f t="shared" si="5"/>
        <v>0.3062038812305346</v>
      </c>
      <c r="CD23" s="59">
        <f t="shared" si="5"/>
        <v>0.14966149448341415</v>
      </c>
      <c r="CE23" s="59">
        <f t="shared" si="5"/>
        <v>0.15654238674712048</v>
      </c>
      <c r="CF23" s="59">
        <f t="shared" si="5"/>
        <v>9.3599064493229411E-3</v>
      </c>
      <c r="CG23" s="59">
        <f t="shared" si="5"/>
        <v>0</v>
      </c>
      <c r="CH23" s="59">
        <f t="shared" si="5"/>
        <v>1.7937168091294253E-2</v>
      </c>
      <c r="CI23" s="122">
        <f t="shared" si="6"/>
        <v>1</v>
      </c>
      <c r="CK23" s="123" t="str">
        <f t="shared" si="7"/>
        <v>南越前町</v>
      </c>
      <c r="CL23" s="124">
        <f t="shared" si="17"/>
        <v>17.770389110500552</v>
      </c>
      <c r="CM23" s="65">
        <f t="shared" si="18"/>
        <v>0.40274863738188582</v>
      </c>
      <c r="CN23" s="66">
        <f t="shared" si="19"/>
        <v>9.7540406298072746</v>
      </c>
      <c r="CO23" s="65">
        <f t="shared" si="20"/>
        <v>0.73374719991723181</v>
      </c>
      <c r="CP23" s="66">
        <f t="shared" si="8"/>
        <v>0.68518066452567783</v>
      </c>
      <c r="CQ23" s="65">
        <f t="shared" si="21"/>
        <v>0</v>
      </c>
      <c r="CR23" s="66">
        <f t="shared" si="9"/>
        <v>7.331167816167599</v>
      </c>
      <c r="CS23" s="65">
        <f t="shared" si="22"/>
        <v>0</v>
      </c>
      <c r="CT23" s="66">
        <f t="shared" si="10"/>
        <v>8.0136560157464984</v>
      </c>
      <c r="CU23" s="67">
        <f t="shared" si="23"/>
        <v>0</v>
      </c>
      <c r="CV23" s="16"/>
      <c r="CW23" s="959">
        <f t="shared" si="24"/>
        <v>7.157</v>
      </c>
      <c r="CX23" s="962">
        <f>VLOOKUP($AX23&amp;"_"&amp;$CW$14,データシート1!$A:$BT,MATCH($CW$12&amp;"_"&amp;CX$20,データシート1!$A$1:$BT$1,0),0)</f>
        <v>7.157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7.157</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41424</v>
      </c>
      <c r="AY24" s="18" t="str">
        <f>IF(IFERROR(比較地域マスタ!$Z9,"")=0,"",IFERROR(比較地域マスタ!$Z9,""))</f>
        <v>江北町</v>
      </c>
      <c r="BB24" s="110" t="str">
        <f t="shared" si="0"/>
        <v>41424</v>
      </c>
      <c r="BC24" s="1031" t="str">
        <f t="shared" si="0"/>
        <v>江北町</v>
      </c>
      <c r="BD24" s="34">
        <f t="shared" si="14"/>
        <v>55.596859418850443</v>
      </c>
      <c r="BE24" s="34">
        <f t="shared" si="15"/>
        <v>21.359183389583468</v>
      </c>
      <c r="BF24" s="34">
        <f>VLOOKUP($AX24&amp;"_"&amp;$BC$14,データシート1!$A:$BT,MATCH($BC$12&amp;"_"&amp;BF$20,データシート1!$A$1:$BT$1,0),0)</f>
        <v>14.709982453423297</v>
      </c>
      <c r="BG24" s="34">
        <f>VLOOKUP($AX24&amp;"_"&amp;$BC$14,データシート1!$A:$BT,MATCH($BC$12&amp;"_"&amp;BG$20,データシート1!$A$1:$BT$1,0),0)</f>
        <v>0.51291433434389244</v>
      </c>
      <c r="BH24" s="34">
        <f>VLOOKUP($AX24&amp;"_"&amp;$BC$14,データシート1!$A:$BT,MATCH($BC$12&amp;"_"&amp;BH$20,データシート1!$A$1:$BT$1,0),0)</f>
        <v>6.1362866018162778</v>
      </c>
      <c r="BI24" s="34">
        <f>VLOOKUP($AX24&amp;"_"&amp;$BC$14,データシート1!$A:$BT,MATCH($BC$12&amp;"_"&amp;BI$20,データシート1!$A$1:$BT$1,0),0)</f>
        <v>7.1044014840674947</v>
      </c>
      <c r="BJ24" s="34">
        <f>VLOOKUP($AX24&amp;"_"&amp;$BC$14,データシート1!$A:$BT,MATCH($BC$12&amp;"_"&amp;BJ$20,データシート1!$A$1:$BT$1,0),0)</f>
        <v>8.2814904224973898</v>
      </c>
      <c r="BK24" s="34">
        <f t="shared" si="1"/>
        <v>17.847578197982649</v>
      </c>
      <c r="BL24" s="34">
        <f t="shared" si="2"/>
        <v>17.283150030771637</v>
      </c>
      <c r="BM24" s="34">
        <f>VLOOKUP($AX24&amp;"_"&amp;$BC$14,データシート1!$A:$BT,MATCH($BC$12&amp;"_"&amp;BM$20,データシート1!$A$1:$BT$1,0),0)</f>
        <v>8.8588462791201685</v>
      </c>
      <c r="BN24" s="34">
        <f>VLOOKUP($AX24&amp;"_"&amp;$BC$14,データシート1!$A:$BT,MATCH($BC$12&amp;"_"&amp;BN$20,データシート1!$A$1:$BT$1,0),0)</f>
        <v>8.4243037516514665</v>
      </c>
      <c r="BO24" s="34">
        <f>VLOOKUP($AX24&amp;"_"&amp;$BC$14,データシート1!$A:$BT,MATCH($BC$12&amp;"_"&amp;BO$20,データシート1!$A$1:$BT$1,0),0)</f>
        <v>0.56442816721101396</v>
      </c>
      <c r="BP24" s="34">
        <f>VLOOKUP($AX24&amp;"_"&amp;$BC$14,データシート1!$A:$BT,MATCH($BC$12&amp;"_"&amp;BP$20,データシート1!$A$1:$BT$1,0),0)</f>
        <v>0</v>
      </c>
      <c r="BQ24" s="34">
        <f>VLOOKUP($AX24&amp;"_"&amp;$BC$14,データシート1!$A:$BT,MATCH($BC$12&amp;"_"&amp;BQ$20,データシート1!$A$1:$BT$1,0),0)</f>
        <v>1.0042059247194459</v>
      </c>
      <c r="BR24" s="35">
        <f t="shared" si="3"/>
        <v>55.596859418850443</v>
      </c>
      <c r="BT24" s="121" t="str">
        <f t="shared" si="4"/>
        <v>江北町</v>
      </c>
      <c r="BU24" s="33">
        <f t="shared" si="25"/>
        <v>55.596859418850443</v>
      </c>
      <c r="BV24" s="59">
        <f t="shared" si="16"/>
        <v>0.3841796751264247</v>
      </c>
      <c r="BW24" s="59">
        <f t="shared" si="5"/>
        <v>0.26458297477925147</v>
      </c>
      <c r="BX24" s="59">
        <f t="shared" si="5"/>
        <v>9.2255990663024003E-3</v>
      </c>
      <c r="BY24" s="59">
        <f t="shared" si="5"/>
        <v>0.1103711012808708</v>
      </c>
      <c r="BZ24" s="59">
        <f t="shared" si="5"/>
        <v>0.12778422303578366</v>
      </c>
      <c r="CA24" s="59">
        <f t="shared" si="5"/>
        <v>0.14895608329432905</v>
      </c>
      <c r="CB24" s="59">
        <f t="shared" si="5"/>
        <v>0.3210177406519355</v>
      </c>
      <c r="CC24" s="59">
        <f t="shared" si="5"/>
        <v>0.31086558146325227</v>
      </c>
      <c r="CD24" s="59">
        <f t="shared" si="5"/>
        <v>0.15934076801677263</v>
      </c>
      <c r="CE24" s="59">
        <f t="shared" si="5"/>
        <v>0.15152481344647961</v>
      </c>
      <c r="CF24" s="59">
        <f t="shared" si="5"/>
        <v>1.0152159188683259E-2</v>
      </c>
      <c r="CG24" s="59">
        <f t="shared" si="5"/>
        <v>0</v>
      </c>
      <c r="CH24" s="59">
        <f t="shared" si="5"/>
        <v>1.8062277891527159E-2</v>
      </c>
      <c r="CI24" s="122">
        <f t="shared" si="6"/>
        <v>1</v>
      </c>
      <c r="CK24" s="123" t="str">
        <f t="shared" si="7"/>
        <v>江北町</v>
      </c>
      <c r="CL24" s="124">
        <f t="shared" si="17"/>
        <v>21.359183389583468</v>
      </c>
      <c r="CM24" s="65">
        <f t="shared" si="18"/>
        <v>1</v>
      </c>
      <c r="CN24" s="66">
        <f t="shared" si="19"/>
        <v>14.709982453423297</v>
      </c>
      <c r="CO24" s="65">
        <f t="shared" si="20"/>
        <v>1</v>
      </c>
      <c r="CP24" s="66">
        <f t="shared" si="8"/>
        <v>0.51291433434389244</v>
      </c>
      <c r="CQ24" s="65">
        <f t="shared" si="21"/>
        <v>0</v>
      </c>
      <c r="CR24" s="66">
        <f t="shared" si="9"/>
        <v>6.1362866018162778</v>
      </c>
      <c r="CS24" s="65">
        <f t="shared" si="22"/>
        <v>0</v>
      </c>
      <c r="CT24" s="66">
        <f t="shared" si="10"/>
        <v>7.1044014840674947</v>
      </c>
      <c r="CU24" s="67">
        <f t="shared" si="23"/>
        <v>0</v>
      </c>
      <c r="CV24" s="16"/>
      <c r="CW24" s="959">
        <f t="shared" si="24"/>
        <v>49.74</v>
      </c>
      <c r="CX24" s="962">
        <f>VLOOKUP($AX24&amp;"_"&amp;$CW$14,データシート1!$A:$BT,MATCH($CW$12&amp;"_"&amp;CX$20,データシート1!$A$1:$BT$1,0),0)</f>
        <v>49.74</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49.74</v>
      </c>
      <c r="DE24" s="16"/>
      <c r="DF24" s="125">
        <f>VLOOKUP($AX24&amp;"_"&amp;$DF$14,データシート1!$A:$BT,MATCH($DF$12&amp;"_"&amp;DF$20,データシート1!$A$1:$BT$1,0),0)</f>
        <v>2</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2</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20482</v>
      </c>
      <c r="AY25" s="18" t="str">
        <f>IF(IFERROR(比較地域マスタ!$Z10,"")=0,"",IFERROR(比較地域マスタ!$Z10,""))</f>
        <v>松川村</v>
      </c>
      <c r="BB25" s="110" t="str">
        <f t="shared" si="0"/>
        <v>20482</v>
      </c>
      <c r="BC25" s="1031" t="str">
        <f t="shared" si="0"/>
        <v>松川村</v>
      </c>
      <c r="BD25" s="34">
        <f t="shared" si="14"/>
        <v>47.84194106812636</v>
      </c>
      <c r="BE25" s="34">
        <f t="shared" si="15"/>
        <v>4.6848834331736686</v>
      </c>
      <c r="BF25" s="34">
        <f>VLOOKUP($AX25&amp;"_"&amp;$BC$14,データシート1!$A:$BT,MATCH($BC$12&amp;"_"&amp;BF$20,データシート1!$A$1:$BT$1,0),0)</f>
        <v>2.8329079457660487</v>
      </c>
      <c r="BG25" s="34">
        <f>VLOOKUP($AX25&amp;"_"&amp;$BC$14,データシート1!$A:$BT,MATCH($BC$12&amp;"_"&amp;BG$20,データシート1!$A$1:$BT$1,0),0)</f>
        <v>0.45146204556231412</v>
      </c>
      <c r="BH25" s="34">
        <f>VLOOKUP($AX25&amp;"_"&amp;$BC$14,データシート1!$A:$BT,MATCH($BC$12&amp;"_"&amp;BH$20,データシート1!$A$1:$BT$1,0),0)</f>
        <v>1.4005134418453062</v>
      </c>
      <c r="BI25" s="34">
        <f>VLOOKUP($AX25&amp;"_"&amp;$BC$14,データシート1!$A:$BT,MATCH($BC$12&amp;"_"&amp;BI$20,データシート1!$A$1:$BT$1,0),0)</f>
        <v>7.4030872171482729</v>
      </c>
      <c r="BJ25" s="34">
        <f>VLOOKUP($AX25&amp;"_"&amp;$BC$14,データシート1!$A:$BT,MATCH($BC$12&amp;"_"&amp;BJ$20,データシート1!$A$1:$BT$1,0),0)</f>
        <v>15.121877888768799</v>
      </c>
      <c r="BK25" s="34">
        <f t="shared" si="1"/>
        <v>19.406203936623381</v>
      </c>
      <c r="BL25" s="34">
        <f t="shared" si="2"/>
        <v>18.841600608090175</v>
      </c>
      <c r="BM25" s="34">
        <f>VLOOKUP($AX25&amp;"_"&amp;$BC$14,データシート1!$A:$BT,MATCH($BC$12&amp;"_"&amp;BM$20,データシート1!$A$1:$BT$1,0),0)</f>
        <v>9.3671630186707908</v>
      </c>
      <c r="BN25" s="34">
        <f>VLOOKUP($AX25&amp;"_"&amp;$BC$14,データシート1!$A:$BT,MATCH($BC$12&amp;"_"&amp;BN$20,データシート1!$A$1:$BT$1,0),0)</f>
        <v>9.4744375894193826</v>
      </c>
      <c r="BO25" s="34">
        <f>VLOOKUP($AX25&amp;"_"&amp;$BC$14,データシート1!$A:$BT,MATCH($BC$12&amp;"_"&amp;BO$20,データシート1!$A$1:$BT$1,0),0)</f>
        <v>0.56460332853320605</v>
      </c>
      <c r="BP25" s="34">
        <f>VLOOKUP($AX25&amp;"_"&amp;$BC$14,データシート1!$A:$BT,MATCH($BC$12&amp;"_"&amp;BP$20,データシート1!$A$1:$BT$1,0),0)</f>
        <v>0</v>
      </c>
      <c r="BQ25" s="34">
        <f>VLOOKUP($AX25&amp;"_"&amp;$BC$14,データシート1!$A:$BT,MATCH($BC$12&amp;"_"&amp;BQ$20,データシート1!$A$1:$BT$1,0),0)</f>
        <v>1.225888592412236</v>
      </c>
      <c r="BR25" s="35">
        <f t="shared" si="3"/>
        <v>47.84194106812636</v>
      </c>
      <c r="BT25" s="121" t="str">
        <f t="shared" si="4"/>
        <v>松川村</v>
      </c>
      <c r="BU25" s="33">
        <f t="shared" si="25"/>
        <v>47.84194106812636</v>
      </c>
      <c r="BV25" s="59">
        <f t="shared" si="16"/>
        <v>9.7924192216667164E-2</v>
      </c>
      <c r="BW25" s="59">
        <f t="shared" si="5"/>
        <v>5.9213900659507546E-2</v>
      </c>
      <c r="BX25" s="59">
        <f t="shared" si="5"/>
        <v>9.4365327886558256E-3</v>
      </c>
      <c r="BY25" s="59">
        <f t="shared" si="5"/>
        <v>2.9273758768503803E-2</v>
      </c>
      <c r="BZ25" s="59">
        <f t="shared" si="5"/>
        <v>0.15474052791057044</v>
      </c>
      <c r="CA25" s="59">
        <f t="shared" si="5"/>
        <v>0.31607994055331956</v>
      </c>
      <c r="CB25" s="59">
        <f t="shared" si="5"/>
        <v>0.40563161743352294</v>
      </c>
      <c r="CC25" s="59">
        <f t="shared" si="5"/>
        <v>0.39383018722547142</v>
      </c>
      <c r="CD25" s="59">
        <f t="shared" si="5"/>
        <v>0.19579395838751737</v>
      </c>
      <c r="CE25" s="59">
        <f t="shared" si="5"/>
        <v>0.19803622883795402</v>
      </c>
      <c r="CF25" s="59">
        <f t="shared" si="5"/>
        <v>1.18014302080515E-2</v>
      </c>
      <c r="CG25" s="59">
        <f t="shared" si="5"/>
        <v>0</v>
      </c>
      <c r="CH25" s="59">
        <f t="shared" si="5"/>
        <v>2.5623721885919829E-2</v>
      </c>
      <c r="CI25" s="122">
        <f t="shared" si="6"/>
        <v>1</v>
      </c>
      <c r="CK25" s="123" t="str">
        <f t="shared" si="7"/>
        <v>松川村</v>
      </c>
      <c r="CL25" s="124">
        <f t="shared" si="17"/>
        <v>4.6848834331736686</v>
      </c>
      <c r="CM25" s="65">
        <f t="shared" si="18"/>
        <v>1</v>
      </c>
      <c r="CN25" s="66">
        <f t="shared" si="19"/>
        <v>2.8329079457660487</v>
      </c>
      <c r="CO25" s="65">
        <f t="shared" si="20"/>
        <v>1</v>
      </c>
      <c r="CP25" s="66">
        <f t="shared" si="8"/>
        <v>0.45146204556231412</v>
      </c>
      <c r="CQ25" s="65">
        <f t="shared" si="21"/>
        <v>0</v>
      </c>
      <c r="CR25" s="66">
        <f t="shared" si="9"/>
        <v>1.4005134418453062</v>
      </c>
      <c r="CS25" s="65">
        <f t="shared" si="22"/>
        <v>0</v>
      </c>
      <c r="CT25" s="66">
        <f t="shared" si="10"/>
        <v>7.4030872171482729</v>
      </c>
      <c r="CU25" s="67">
        <f t="shared" si="23"/>
        <v>0</v>
      </c>
      <c r="CV25" s="16"/>
      <c r="CW25" s="959">
        <f t="shared" si="24"/>
        <v>6.54</v>
      </c>
      <c r="CX25" s="962">
        <f>VLOOKUP($AX25&amp;"_"&amp;$CW$14,データシート1!$A:$BT,MATCH($CW$12&amp;"_"&amp;CX$20,データシート1!$A$1:$BT$1,0),0)</f>
        <v>6.54</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6.54</v>
      </c>
      <c r="DE25" s="16"/>
      <c r="DF25" s="125">
        <f>VLOOKUP($AX25&amp;"_"&amp;$DF$14,データシート1!$A:$BT,MATCH($DF$12&amp;"_"&amp;DF$20,データシート1!$A$1:$BT$1,0),0)</f>
        <v>2</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2</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14364</v>
      </c>
      <c r="AY26" s="18" t="str">
        <f>IF(IFERROR(比較地域マスタ!$Z11,"")=0,"",IFERROR(比較地域マスタ!$Z11,""))</f>
        <v>山北町</v>
      </c>
      <c r="BB26" s="110" t="str">
        <f t="shared" si="0"/>
        <v>14364</v>
      </c>
      <c r="BC26" s="1031" t="str">
        <f t="shared" si="0"/>
        <v>山北町</v>
      </c>
      <c r="BD26" s="34">
        <f t="shared" si="14"/>
        <v>114.56142758423806</v>
      </c>
      <c r="BE26" s="34">
        <f t="shared" si="15"/>
        <v>74.440730406055906</v>
      </c>
      <c r="BF26" s="34">
        <f>VLOOKUP($AX26&amp;"_"&amp;$BC$14,データシート1!$A:$BT,MATCH($BC$12&amp;"_"&amp;BF$20,データシート1!$A$1:$BT$1,0),0)</f>
        <v>66.461768837417466</v>
      </c>
      <c r="BG26" s="34">
        <f>VLOOKUP($AX26&amp;"_"&amp;$BC$14,データシート1!$A:$BT,MATCH($BC$12&amp;"_"&amp;BG$20,データシート1!$A$1:$BT$1,0),0)</f>
        <v>0.80657371366596309</v>
      </c>
      <c r="BH26" s="34">
        <f>VLOOKUP($AX26&amp;"_"&amp;$BC$14,データシート1!$A:$BT,MATCH($BC$12&amp;"_"&amp;BH$20,データシート1!$A$1:$BT$1,0),0)</f>
        <v>7.1723878549724711</v>
      </c>
      <c r="BI26" s="34">
        <f>VLOOKUP($AX26&amp;"_"&amp;$BC$14,データシート1!$A:$BT,MATCH($BC$12&amp;"_"&amp;BI$20,データシート1!$A$1:$BT$1,0),0)</f>
        <v>9.0119328437366928</v>
      </c>
      <c r="BJ26" s="34">
        <f>VLOOKUP($AX26&amp;"_"&amp;$BC$14,データシート1!$A:$BT,MATCH($BC$12&amp;"_"&amp;BJ$20,データシート1!$A$1:$BT$1,0),0)</f>
        <v>10.384378544422217</v>
      </c>
      <c r="BK26" s="34">
        <f t="shared" si="1"/>
        <v>19.596888045791395</v>
      </c>
      <c r="BL26" s="34">
        <f t="shared" si="2"/>
        <v>19.02568697412228</v>
      </c>
      <c r="BM26" s="34">
        <f>VLOOKUP($AX26&amp;"_"&amp;$BC$14,データシート1!$A:$BT,MATCH($BC$12&amp;"_"&amp;BM$20,データシート1!$A$1:$BT$1,0),0)</f>
        <v>8.9471900974912657</v>
      </c>
      <c r="BN26" s="34">
        <f>VLOOKUP($AX26&amp;"_"&amp;$BC$14,データシート1!$A:$BT,MATCH($BC$12&amp;"_"&amp;BN$20,データシート1!$A$1:$BT$1,0),0)</f>
        <v>10.078496876631016</v>
      </c>
      <c r="BO26" s="34">
        <f>VLOOKUP($AX26&amp;"_"&amp;$BC$14,データシート1!$A:$BT,MATCH($BC$12&amp;"_"&amp;BO$20,データシート1!$A$1:$BT$1,0),0)</f>
        <v>0.57120107166911704</v>
      </c>
      <c r="BP26" s="34">
        <f>VLOOKUP($AX26&amp;"_"&amp;$BC$14,データシート1!$A:$BT,MATCH($BC$12&amp;"_"&amp;BP$20,データシート1!$A$1:$BT$1,0),0)</f>
        <v>0</v>
      </c>
      <c r="BQ26" s="34">
        <f>VLOOKUP($AX26&amp;"_"&amp;$BC$14,データシート1!$A:$BT,MATCH($BC$12&amp;"_"&amp;BQ$20,データシート1!$A$1:$BT$1,0),0)</f>
        <v>1.127497744231841</v>
      </c>
      <c r="BR26" s="35">
        <f t="shared" si="3"/>
        <v>114.56142758423806</v>
      </c>
      <c r="BT26" s="121" t="str">
        <f t="shared" si="4"/>
        <v>山北町</v>
      </c>
      <c r="BU26" s="33">
        <f t="shared" si="25"/>
        <v>114.56142758423806</v>
      </c>
      <c r="BV26" s="59">
        <f t="shared" si="16"/>
        <v>0.64978878123109074</v>
      </c>
      <c r="BW26" s="59">
        <f t="shared" si="5"/>
        <v>0.58014089243561073</v>
      </c>
      <c r="BX26" s="59">
        <f t="shared" si="5"/>
        <v>7.0405347652715139E-3</v>
      </c>
      <c r="BY26" s="59">
        <f t="shared" si="5"/>
        <v>6.2607354030208368E-2</v>
      </c>
      <c r="BZ26" s="59">
        <f t="shared" si="5"/>
        <v>7.8664634631147007E-2</v>
      </c>
      <c r="CA26" s="59">
        <f t="shared" si="5"/>
        <v>9.0644632869876632E-2</v>
      </c>
      <c r="CB26" s="59">
        <f t="shared" si="5"/>
        <v>0.17106008941256973</v>
      </c>
      <c r="CC26" s="59">
        <f t="shared" si="5"/>
        <v>0.16607410867093567</v>
      </c>
      <c r="CD26" s="59">
        <f t="shared" si="5"/>
        <v>7.8099498986360968E-2</v>
      </c>
      <c r="CE26" s="59">
        <f t="shared" si="5"/>
        <v>8.7974609684574726E-2</v>
      </c>
      <c r="CF26" s="59">
        <f t="shared" si="5"/>
        <v>4.9859807416340694E-3</v>
      </c>
      <c r="CG26" s="59">
        <f t="shared" si="5"/>
        <v>0</v>
      </c>
      <c r="CH26" s="59">
        <f t="shared" si="5"/>
        <v>9.8418618553158446E-3</v>
      </c>
      <c r="CI26" s="122">
        <f t="shared" si="6"/>
        <v>1</v>
      </c>
      <c r="CK26" s="123" t="str">
        <f t="shared" si="7"/>
        <v>山北町</v>
      </c>
      <c r="CL26" s="124">
        <f t="shared" si="17"/>
        <v>74.440730406055906</v>
      </c>
      <c r="CM26" s="65">
        <f t="shared" si="18"/>
        <v>0.57422864830625742</v>
      </c>
      <c r="CN26" s="66">
        <f t="shared" si="19"/>
        <v>66.461768837417466</v>
      </c>
      <c r="CO26" s="65">
        <f t="shared" si="20"/>
        <v>0.6431667520701666</v>
      </c>
      <c r="CP26" s="66">
        <f t="shared" si="8"/>
        <v>0.80657371366596309</v>
      </c>
      <c r="CQ26" s="65">
        <f t="shared" si="21"/>
        <v>0</v>
      </c>
      <c r="CR26" s="66">
        <f t="shared" si="9"/>
        <v>7.1723878549724711</v>
      </c>
      <c r="CS26" s="65">
        <f t="shared" si="22"/>
        <v>0</v>
      </c>
      <c r="CT26" s="66">
        <f t="shared" si="10"/>
        <v>9.0119328437366928</v>
      </c>
      <c r="CU26" s="67">
        <f t="shared" si="23"/>
        <v>0</v>
      </c>
      <c r="CV26" s="16"/>
      <c r="CW26" s="959">
        <f t="shared" si="24"/>
        <v>42.746000000000002</v>
      </c>
      <c r="CX26" s="962">
        <f>VLOOKUP($AX26&amp;"_"&amp;$CW$14,データシート1!$A:$BT,MATCH($CW$12&amp;"_"&amp;CX$20,データシート1!$A$1:$BT$1,0),0)</f>
        <v>42.746000000000002</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42.746000000000002</v>
      </c>
      <c r="DE26" s="16"/>
      <c r="DF26" s="125">
        <f>VLOOKUP($AX26&amp;"_"&amp;$DF$14,データシート1!$A:$BT,MATCH($DF$12&amp;"_"&amp;DF$20,データシート1!$A$1:$BT$1,0),0)</f>
        <v>3</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3</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01459</v>
      </c>
      <c r="AY27" s="18" t="str">
        <f>IF(IFERROR(比較地域マスタ!$Z12,"")=0,"",IFERROR(比較地域マスタ!$Z12,""))</f>
        <v>美瑛町</v>
      </c>
      <c r="BB27" s="110" t="str">
        <f t="shared" si="0"/>
        <v>01459</v>
      </c>
      <c r="BC27" s="1031" t="str">
        <f t="shared" si="0"/>
        <v>美瑛町</v>
      </c>
      <c r="BD27" s="34">
        <f t="shared" si="14"/>
        <v>92.817391385944205</v>
      </c>
      <c r="BE27" s="34">
        <f t="shared" si="15"/>
        <v>34.062864751708624</v>
      </c>
      <c r="BF27" s="34">
        <f>VLOOKUP($AX27&amp;"_"&amp;$BC$14,データシート1!$A:$BT,MATCH($BC$12&amp;"_"&amp;BF$20,データシート1!$A$1:$BT$1,0),0)</f>
        <v>17.717736543086346</v>
      </c>
      <c r="BG27" s="34">
        <f>VLOOKUP($AX27&amp;"_"&amp;$BC$14,データシート1!$A:$BT,MATCH($BC$12&amp;"_"&amp;BG$20,データシート1!$A$1:$BT$1,0),0)</f>
        <v>0.73720201334335134</v>
      </c>
      <c r="BH27" s="34">
        <f>VLOOKUP($AX27&amp;"_"&amp;$BC$14,データシート1!$A:$BT,MATCH($BC$12&amp;"_"&amp;BH$20,データシート1!$A$1:$BT$1,0),0)</f>
        <v>15.607926195278923</v>
      </c>
      <c r="BI27" s="34">
        <f>VLOOKUP($AX27&amp;"_"&amp;$BC$14,データシート1!$A:$BT,MATCH($BC$12&amp;"_"&amp;BI$20,データシート1!$A$1:$BT$1,0),0)</f>
        <v>14.780176957159622</v>
      </c>
      <c r="BJ27" s="34">
        <f>VLOOKUP($AX27&amp;"_"&amp;$BC$14,データシート1!$A:$BT,MATCH($BC$12&amp;"_"&amp;BJ$20,データシート1!$A$1:$BT$1,0),0)</f>
        <v>20.883463291440425</v>
      </c>
      <c r="BK27" s="34">
        <f t="shared" si="1"/>
        <v>21.927756311789022</v>
      </c>
      <c r="BL27" s="34">
        <f t="shared" si="2"/>
        <v>21.365138144907327</v>
      </c>
      <c r="BM27" s="34">
        <f>VLOOKUP($AX27&amp;"_"&amp;$BC$14,データシート1!$A:$BT,MATCH($BC$12&amp;"_"&amp;BM$20,データシート1!$A$1:$BT$1,0),0)</f>
        <v>8.4986753272995426</v>
      </c>
      <c r="BN27" s="34">
        <f>VLOOKUP($AX27&amp;"_"&amp;$BC$14,データシート1!$A:$BT,MATCH($BC$12&amp;"_"&amp;BN$20,データシート1!$A$1:$BT$1,0),0)</f>
        <v>12.866462817607783</v>
      </c>
      <c r="BO27" s="34">
        <f>VLOOKUP($AX27&amp;"_"&amp;$BC$14,データシート1!$A:$BT,MATCH($BC$12&amp;"_"&amp;BO$20,データシート1!$A$1:$BT$1,0),0)</f>
        <v>0.56261816688169397</v>
      </c>
      <c r="BP27" s="34">
        <f>VLOOKUP($AX27&amp;"_"&amp;$BC$14,データシート1!$A:$BT,MATCH($BC$12&amp;"_"&amp;BP$20,データシート1!$A$1:$BT$1,0),0)</f>
        <v>0</v>
      </c>
      <c r="BQ27" s="34">
        <f>VLOOKUP($AX27&amp;"_"&amp;$BC$14,データシート1!$A:$BT,MATCH($BC$12&amp;"_"&amp;BQ$20,データシート1!$A$1:$BT$1,0),0)</f>
        <v>1.163130073846522</v>
      </c>
      <c r="BR27" s="35">
        <f t="shared" si="3"/>
        <v>92.817391385944205</v>
      </c>
      <c r="BT27" s="121" t="str">
        <f t="shared" si="4"/>
        <v>美瑛町</v>
      </c>
      <c r="BU27" s="33">
        <f t="shared" si="25"/>
        <v>92.817391385944205</v>
      </c>
      <c r="BV27" s="59">
        <f t="shared" si="16"/>
        <v>0.36698795606172285</v>
      </c>
      <c r="BW27" s="59">
        <f t="shared" si="5"/>
        <v>0.19088811136066286</v>
      </c>
      <c r="BX27" s="59">
        <f t="shared" si="5"/>
        <v>7.9424987314930025E-3</v>
      </c>
      <c r="BY27" s="59">
        <f t="shared" si="5"/>
        <v>0.16815734596956694</v>
      </c>
      <c r="BZ27" s="59">
        <f t="shared" si="5"/>
        <v>0.15923930565665367</v>
      </c>
      <c r="CA27" s="59">
        <f t="shared" si="5"/>
        <v>0.22499515424436836</v>
      </c>
      <c r="CB27" s="59">
        <f t="shared" si="5"/>
        <v>0.23624620326390308</v>
      </c>
      <c r="CC27" s="59">
        <f t="shared" si="5"/>
        <v>0.23018464347989373</v>
      </c>
      <c r="CD27" s="59">
        <f t="shared" si="5"/>
        <v>9.1563393458895886E-2</v>
      </c>
      <c r="CE27" s="59">
        <f t="shared" si="5"/>
        <v>0.13862125002099784</v>
      </c>
      <c r="CF27" s="59">
        <f t="shared" si="5"/>
        <v>6.061559784009336E-3</v>
      </c>
      <c r="CG27" s="59">
        <f t="shared" si="5"/>
        <v>0</v>
      </c>
      <c r="CH27" s="59">
        <f t="shared" si="5"/>
        <v>1.2531380773352143E-2</v>
      </c>
      <c r="CI27" s="122">
        <f t="shared" si="6"/>
        <v>1</v>
      </c>
      <c r="CK27" s="123" t="str">
        <f t="shared" si="7"/>
        <v>美瑛町</v>
      </c>
      <c r="CL27" s="124">
        <f t="shared" si="17"/>
        <v>34.062864751708624</v>
      </c>
      <c r="CM27" s="65">
        <f t="shared" si="18"/>
        <v>0.20124555142286285</v>
      </c>
      <c r="CN27" s="66">
        <f t="shared" si="19"/>
        <v>17.717736543086346</v>
      </c>
      <c r="CO27" s="65">
        <f t="shared" si="20"/>
        <v>0.38690043636950322</v>
      </c>
      <c r="CP27" s="66">
        <f t="shared" si="8"/>
        <v>0.73720201334335134</v>
      </c>
      <c r="CQ27" s="65">
        <f t="shared" si="21"/>
        <v>0</v>
      </c>
      <c r="CR27" s="66">
        <f t="shared" si="9"/>
        <v>15.607926195278923</v>
      </c>
      <c r="CS27" s="65">
        <f t="shared" si="22"/>
        <v>0</v>
      </c>
      <c r="CT27" s="66">
        <f t="shared" si="10"/>
        <v>14.780176957159622</v>
      </c>
      <c r="CU27" s="67">
        <f t="shared" si="23"/>
        <v>0</v>
      </c>
      <c r="CV27" s="16"/>
      <c r="CW27" s="959">
        <f t="shared" si="24"/>
        <v>6.8550000000000004</v>
      </c>
      <c r="CX27" s="962">
        <f>VLOOKUP($AX27&amp;"_"&amp;$CW$14,データシート1!$A:$BT,MATCH($CW$12&amp;"_"&amp;CX$20,データシート1!$A$1:$BT$1,0),0)</f>
        <v>6.8550000000000004</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6.8550000000000004</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15385</v>
      </c>
      <c r="AY28" s="18" t="str">
        <f>IF(IFERROR(比較地域マスタ!$Z13,"")=0,"",IFERROR(比較地域マスタ!$Z13,""))</f>
        <v>阿賀町</v>
      </c>
      <c r="BB28" s="110" t="str">
        <f t="shared" si="0"/>
        <v>15385</v>
      </c>
      <c r="BC28" s="1031" t="str">
        <f t="shared" si="0"/>
        <v>阿賀町</v>
      </c>
      <c r="BD28" s="34">
        <f t="shared" si="14"/>
        <v>62.94259540965038</v>
      </c>
      <c r="BE28" s="34">
        <f t="shared" si="15"/>
        <v>13.740583321720688</v>
      </c>
      <c r="BF28" s="34">
        <f>VLOOKUP($AX28&amp;"_"&amp;$BC$14,データシート1!$A:$BT,MATCH($BC$12&amp;"_"&amp;BF$20,データシート1!$A$1:$BT$1,0),0)</f>
        <v>4.7582036774727756</v>
      </c>
      <c r="BG28" s="34">
        <f>VLOOKUP($AX28&amp;"_"&amp;$BC$14,データシート1!$A:$BT,MATCH($BC$12&amp;"_"&amp;BG$20,データシート1!$A$1:$BT$1,0),0)</f>
        <v>2.1262654823258833</v>
      </c>
      <c r="BH28" s="34">
        <f>VLOOKUP($AX28&amp;"_"&amp;$BC$14,データシート1!$A:$BT,MATCH($BC$12&amp;"_"&amp;BH$20,データシート1!$A$1:$BT$1,0),0)</f>
        <v>6.8561141619220294</v>
      </c>
      <c r="BI28" s="34">
        <f>VLOOKUP($AX28&amp;"_"&amp;$BC$14,データシート1!$A:$BT,MATCH($BC$12&amp;"_"&amp;BI$20,データシート1!$A$1:$BT$1,0),0)</f>
        <v>11.809626594674004</v>
      </c>
      <c r="BJ28" s="34">
        <f>VLOOKUP($AX28&amp;"_"&amp;$BC$14,データシート1!$A:$BT,MATCH($BC$12&amp;"_"&amp;BJ$20,データシート1!$A$1:$BT$1,0),0)</f>
        <v>15.287860445103906</v>
      </c>
      <c r="BK28" s="34">
        <f t="shared" si="1"/>
        <v>20.17209235938774</v>
      </c>
      <c r="BL28" s="34">
        <f t="shared" si="2"/>
        <v>19.582966445747608</v>
      </c>
      <c r="BM28" s="34">
        <f>VLOOKUP($AX28&amp;"_"&amp;$BC$14,データシート1!$A:$BT,MATCH($BC$12&amp;"_"&amp;BM$20,データシート1!$A$1:$BT$1,0),0)</f>
        <v>8.9050568918065878</v>
      </c>
      <c r="BN28" s="34">
        <f>VLOOKUP($AX28&amp;"_"&amp;$BC$14,データシート1!$A:$BT,MATCH($BC$12&amp;"_"&amp;BN$20,データシート1!$A$1:$BT$1,0),0)</f>
        <v>10.677909553941021</v>
      </c>
      <c r="BO28" s="34">
        <f>VLOOKUP($AX28&amp;"_"&amp;$BC$14,データシート1!$A:$BT,MATCH($BC$12&amp;"_"&amp;BO$20,データシート1!$A$1:$BT$1,0),0)</f>
        <v>0.58912591364013001</v>
      </c>
      <c r="BP28" s="34">
        <f>VLOOKUP($AX28&amp;"_"&amp;$BC$14,データシート1!$A:$BT,MATCH($BC$12&amp;"_"&amp;BP$20,データシート1!$A$1:$BT$1,0),0)</f>
        <v>0</v>
      </c>
      <c r="BQ28" s="34">
        <f>VLOOKUP($AX28&amp;"_"&amp;$BC$14,データシート1!$A:$BT,MATCH($BC$12&amp;"_"&amp;BQ$20,データシート1!$A$1:$BT$1,0),0)</f>
        <v>1.9324326887640459</v>
      </c>
      <c r="BR28" s="35">
        <f t="shared" si="3"/>
        <v>62.94259540965038</v>
      </c>
      <c r="BT28" s="121" t="str">
        <f t="shared" si="4"/>
        <v>阿賀町</v>
      </c>
      <c r="BU28" s="33">
        <f t="shared" si="25"/>
        <v>62.94259540965038</v>
      </c>
      <c r="BV28" s="59">
        <f t="shared" si="16"/>
        <v>0.2183034117403741</v>
      </c>
      <c r="BW28" s="59">
        <f t="shared" si="5"/>
        <v>7.5595924294269673E-2</v>
      </c>
      <c r="BX28" s="59">
        <f t="shared" si="5"/>
        <v>3.3781026481152755E-2</v>
      </c>
      <c r="BY28" s="59">
        <f t="shared" si="5"/>
        <v>0.10892646096495169</v>
      </c>
      <c r="BZ28" s="59">
        <f t="shared" si="5"/>
        <v>0.18762535160511268</v>
      </c>
      <c r="CA28" s="59">
        <f t="shared" si="5"/>
        <v>0.24288576512623383</v>
      </c>
      <c r="CB28" s="59">
        <f t="shared" si="5"/>
        <v>0.32048396206259627</v>
      </c>
      <c r="CC28" s="59">
        <f t="shared" si="5"/>
        <v>0.31112422864509243</v>
      </c>
      <c r="CD28" s="59">
        <f t="shared" si="5"/>
        <v>0.141479022811971</v>
      </c>
      <c r="CE28" s="59">
        <f t="shared" si="5"/>
        <v>0.1696452058331214</v>
      </c>
      <c r="CF28" s="59">
        <f t="shared" si="5"/>
        <v>9.3597334175038651E-3</v>
      </c>
      <c r="CG28" s="59">
        <f t="shared" si="5"/>
        <v>0</v>
      </c>
      <c r="CH28" s="59">
        <f t="shared" si="5"/>
        <v>3.070150946568315E-2</v>
      </c>
      <c r="CI28" s="122">
        <f t="shared" si="6"/>
        <v>1</v>
      </c>
      <c r="CK28" s="123" t="str">
        <f t="shared" si="7"/>
        <v>阿賀町</v>
      </c>
      <c r="CL28" s="124">
        <f t="shared" si="17"/>
        <v>13.740583321720688</v>
      </c>
      <c r="CM28" s="65">
        <f t="shared" si="18"/>
        <v>0</v>
      </c>
      <c r="CN28" s="66">
        <f t="shared" si="19"/>
        <v>4.7582036774727756</v>
      </c>
      <c r="CO28" s="65">
        <f t="shared" si="20"/>
        <v>0</v>
      </c>
      <c r="CP28" s="66">
        <f t="shared" si="8"/>
        <v>2.1262654823258833</v>
      </c>
      <c r="CQ28" s="65">
        <f t="shared" si="21"/>
        <v>0</v>
      </c>
      <c r="CR28" s="66">
        <f t="shared" si="9"/>
        <v>6.8561141619220294</v>
      </c>
      <c r="CS28" s="65">
        <f t="shared" si="22"/>
        <v>0</v>
      </c>
      <c r="CT28" s="66">
        <f t="shared" si="10"/>
        <v>11.809626594674004</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40348</v>
      </c>
      <c r="AY29" s="18" t="str">
        <f>IF(IFERROR(比較地域マスタ!$Z14,"")=0,"",IFERROR(比較地域マスタ!$Z14,""))</f>
        <v>久山町</v>
      </c>
      <c r="BB29" s="110" t="str">
        <f t="shared" si="0"/>
        <v>40348</v>
      </c>
      <c r="BC29" s="1031" t="str">
        <f t="shared" si="0"/>
        <v>久山町</v>
      </c>
      <c r="BD29" s="34">
        <f t="shared" si="14"/>
        <v>147.05423246829042</v>
      </c>
      <c r="BE29" s="34">
        <f t="shared" si="15"/>
        <v>96.238863384218703</v>
      </c>
      <c r="BF29" s="34">
        <f>VLOOKUP($AX29&amp;"_"&amp;$BC$14,データシート1!$A:$BT,MATCH($BC$12&amp;"_"&amp;BF$20,データシート1!$A$1:$BT$1,0),0)</f>
        <v>95.465505834623031</v>
      </c>
      <c r="BG29" s="34">
        <f>VLOOKUP($AX29&amp;"_"&amp;$BC$14,データシート1!$A:$BT,MATCH($BC$12&amp;"_"&amp;BG$20,データシート1!$A$1:$BT$1,0),0)</f>
        <v>0.56726816176811168</v>
      </c>
      <c r="BH29" s="34">
        <f>VLOOKUP($AX29&amp;"_"&amp;$BC$14,データシート1!$A:$BT,MATCH($BC$12&amp;"_"&amp;BH$20,データシート1!$A$1:$BT$1,0),0)</f>
        <v>0.20608938782756483</v>
      </c>
      <c r="BI29" s="34">
        <f>VLOOKUP($AX29&amp;"_"&amp;$BC$14,データシート1!$A:$BT,MATCH($BC$12&amp;"_"&amp;BI$20,データシート1!$A$1:$BT$1,0),0)</f>
        <v>19.522754713216241</v>
      </c>
      <c r="BJ29" s="34">
        <f>VLOOKUP($AX29&amp;"_"&amp;$BC$14,データシート1!$A:$BT,MATCH($BC$12&amp;"_"&amp;BJ$20,データシート1!$A$1:$BT$1,0),0)</f>
        <v>6.6220366656452034</v>
      </c>
      <c r="BK29" s="34">
        <f t="shared" si="1"/>
        <v>24.670577705210277</v>
      </c>
      <c r="BL29" s="34">
        <f t="shared" si="2"/>
        <v>24.13289083318729</v>
      </c>
      <c r="BM29" s="34">
        <f>VLOOKUP($AX29&amp;"_"&amp;$BC$14,データシート1!$A:$BT,MATCH($BC$12&amp;"_"&amp;BM$20,データシート1!$A$1:$BT$1,0),0)</f>
        <v>8.1996654805050593</v>
      </c>
      <c r="BN29" s="34">
        <f>VLOOKUP($AX29&amp;"_"&amp;$BC$14,データシート1!$A:$BT,MATCH($BC$12&amp;"_"&amp;BN$20,データシート1!$A$1:$BT$1,0),0)</f>
        <v>15.933225352682229</v>
      </c>
      <c r="BO29" s="34">
        <f>VLOOKUP($AX29&amp;"_"&amp;$BC$14,データシート1!$A:$BT,MATCH($BC$12&amp;"_"&amp;BO$20,データシート1!$A$1:$BT$1,0),0)</f>
        <v>0.53768687202298804</v>
      </c>
      <c r="BP29" s="34">
        <f>VLOOKUP($AX29&amp;"_"&amp;$BC$14,データシート1!$A:$BT,MATCH($BC$12&amp;"_"&amp;BP$20,データシート1!$A$1:$BT$1,0),0)</f>
        <v>0</v>
      </c>
      <c r="BQ29" s="34">
        <f>VLOOKUP($AX29&amp;"_"&amp;$BC$14,データシート1!$A:$BT,MATCH($BC$12&amp;"_"&amp;BQ$20,データシート1!$A$1:$BT$1,0),0)</f>
        <v>0</v>
      </c>
      <c r="BR29" s="35">
        <f t="shared" si="3"/>
        <v>147.05423246829042</v>
      </c>
      <c r="BT29" s="121" t="str">
        <f t="shared" si="4"/>
        <v>久山町</v>
      </c>
      <c r="BU29" s="33">
        <f t="shared" si="25"/>
        <v>147.05423246829042</v>
      </c>
      <c r="BV29" s="59">
        <f t="shared" si="16"/>
        <v>0.65444470226296181</v>
      </c>
      <c r="BW29" s="59">
        <f t="shared" si="5"/>
        <v>0.64918570674399623</v>
      </c>
      <c r="BX29" s="59">
        <f t="shared" si="5"/>
        <v>3.8575439295188783E-3</v>
      </c>
      <c r="BY29" s="59">
        <f t="shared" si="5"/>
        <v>1.4014515894467999E-3</v>
      </c>
      <c r="BZ29" s="59">
        <f t="shared" si="5"/>
        <v>0.13275887667786759</v>
      </c>
      <c r="CA29" s="59">
        <f t="shared" si="5"/>
        <v>4.5031255166852309E-2</v>
      </c>
      <c r="CB29" s="59">
        <f t="shared" si="5"/>
        <v>0.16776516589231827</v>
      </c>
      <c r="CC29" s="59">
        <f t="shared" si="5"/>
        <v>0.16410878101309401</v>
      </c>
      <c r="CD29" s="59">
        <f t="shared" si="5"/>
        <v>5.575946603422767E-2</v>
      </c>
      <c r="CE29" s="59">
        <f t="shared" si="5"/>
        <v>0.10834931497886631</v>
      </c>
      <c r="CF29" s="59">
        <f t="shared" si="5"/>
        <v>3.6563848792242714E-3</v>
      </c>
      <c r="CG29" s="59">
        <f t="shared" si="5"/>
        <v>0</v>
      </c>
      <c r="CH29" s="59">
        <f t="shared" si="5"/>
        <v>0</v>
      </c>
      <c r="CI29" s="122">
        <f t="shared" si="6"/>
        <v>1</v>
      </c>
      <c r="CK29" s="123" t="str">
        <f t="shared" si="7"/>
        <v>久山町</v>
      </c>
      <c r="CL29" s="124">
        <f t="shared" si="17"/>
        <v>96.238863384218703</v>
      </c>
      <c r="CM29" s="65">
        <f t="shared" si="18"/>
        <v>0.39873704500018636</v>
      </c>
      <c r="CN29" s="66">
        <f t="shared" si="19"/>
        <v>95.465505834623031</v>
      </c>
      <c r="CO29" s="65">
        <f t="shared" si="20"/>
        <v>0.40196717824421435</v>
      </c>
      <c r="CP29" s="66">
        <f t="shared" si="8"/>
        <v>0.56726816176811168</v>
      </c>
      <c r="CQ29" s="65">
        <f t="shared" si="21"/>
        <v>0</v>
      </c>
      <c r="CR29" s="66">
        <f t="shared" si="9"/>
        <v>0.20608938782756483</v>
      </c>
      <c r="CS29" s="65">
        <f t="shared" si="22"/>
        <v>0</v>
      </c>
      <c r="CT29" s="66">
        <f t="shared" si="10"/>
        <v>19.522754713216241</v>
      </c>
      <c r="CU29" s="67">
        <f t="shared" si="23"/>
        <v>0.1856295411808189</v>
      </c>
      <c r="CV29" s="16"/>
      <c r="CW29" s="959">
        <f t="shared" si="24"/>
        <v>38.374000000000002</v>
      </c>
      <c r="CX29" s="962">
        <f>VLOOKUP($AX29&amp;"_"&amp;$CW$14,データシート1!$A:$BT,MATCH($CW$12&amp;"_"&amp;CX$20,データシート1!$A$1:$BT$1,0),0)</f>
        <v>38.374000000000002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3.6240000000000001</v>
      </c>
      <c r="DB29" s="962">
        <f>VLOOKUP($AX29&amp;"_"&amp;$CW$14,データシート1!$A:$BT,MATCH($CW$12&amp;"_"&amp;DB$20,データシート1!$A$1:$BT$1,0),0)</f>
        <v>0</v>
      </c>
      <c r="DC29" s="962">
        <f>VLOOKUP($AX29&amp;"_"&amp;$CW$14,データシート1!$A:$BT,MATCH($CW$12&amp;"_"&amp;DC$20,データシート1!$A$1:$BT$1,0),0)</f>
        <v>0</v>
      </c>
      <c r="DD29" s="961">
        <f t="shared" si="11"/>
        <v>41.998000000000005</v>
      </c>
      <c r="DE29" s="16"/>
      <c r="DF29" s="125">
        <f>VLOOKUP($AX29&amp;"_"&amp;$DF$14,データシート1!$A:$BT,MATCH($DF$12&amp;"_"&amp;DF$20,データシート1!$A$1:$BT$1,0),0)</f>
        <v>5</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6</v>
      </c>
      <c r="DM29" s="16"/>
      <c r="DN29" s="126">
        <f t="shared" si="26"/>
        <v>0.91</v>
      </c>
      <c r="DO29" s="127">
        <f t="shared" si="27"/>
        <v>0</v>
      </c>
      <c r="DP29" s="127">
        <f t="shared" si="13"/>
        <v>0</v>
      </c>
      <c r="DQ29" s="127">
        <f t="shared" si="13"/>
        <v>0.09</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38488</v>
      </c>
      <c r="AY30" s="18" t="str">
        <f>IF(IFERROR(比較地域マスタ!$Z15,"")=0,"",IFERROR(比較地域マスタ!$Z15,""))</f>
        <v>鬼北町</v>
      </c>
      <c r="BB30" s="110" t="str">
        <f t="shared" si="0"/>
        <v>38488</v>
      </c>
      <c r="BC30" s="1031" t="str">
        <f t="shared" si="0"/>
        <v>鬼北町</v>
      </c>
      <c r="BD30" s="34">
        <f t="shared" si="14"/>
        <v>64.414142793093774</v>
      </c>
      <c r="BE30" s="34">
        <f t="shared" si="15"/>
        <v>15.811446125455067</v>
      </c>
      <c r="BF30" s="34">
        <f>VLOOKUP($AX30&amp;"_"&amp;$BC$14,データシート1!$A:$BT,MATCH($BC$12&amp;"_"&amp;BF$20,データシート1!$A$1:$BT$1,0),0)</f>
        <v>9.5274222837311111</v>
      </c>
      <c r="BG30" s="34">
        <f>VLOOKUP($AX30&amp;"_"&amp;$BC$14,データシート1!$A:$BT,MATCH($BC$12&amp;"_"&amp;BG$20,データシート1!$A$1:$BT$1,0),0)</f>
        <v>0.74433908732253451</v>
      </c>
      <c r="BH30" s="34">
        <f>VLOOKUP($AX30&amp;"_"&amp;$BC$14,データシート1!$A:$BT,MATCH($BC$12&amp;"_"&amp;BH$20,データシート1!$A$1:$BT$1,0),0)</f>
        <v>5.5396847544014207</v>
      </c>
      <c r="BI30" s="34">
        <f>VLOOKUP($AX30&amp;"_"&amp;$BC$14,データシート1!$A:$BT,MATCH($BC$12&amp;"_"&amp;BI$20,データシート1!$A$1:$BT$1,0),0)</f>
        <v>10.266943662480804</v>
      </c>
      <c r="BJ30" s="34">
        <f>VLOOKUP($AX30&amp;"_"&amp;$BC$14,データシート1!$A:$BT,MATCH($BC$12&amp;"_"&amp;BJ$20,データシート1!$A$1:$BT$1,0),0)</f>
        <v>15.08780311151224</v>
      </c>
      <c r="BK30" s="34">
        <f t="shared" si="1"/>
        <v>21.614105938359177</v>
      </c>
      <c r="BL30" s="34">
        <f t="shared" si="2"/>
        <v>21.045357125200752</v>
      </c>
      <c r="BM30" s="34">
        <f>VLOOKUP($AX30&amp;"_"&amp;$BC$14,データシート1!$A:$BT,MATCH($BC$12&amp;"_"&amp;BM$20,データシート1!$A$1:$BT$1,0),0)</f>
        <v>7.7049400976269169</v>
      </c>
      <c r="BN30" s="34">
        <f>VLOOKUP($AX30&amp;"_"&amp;$BC$14,データシート1!$A:$BT,MATCH($BC$12&amp;"_"&amp;BN$20,データシート1!$A$1:$BT$1,0),0)</f>
        <v>13.340417027573833</v>
      </c>
      <c r="BO30" s="34">
        <f>VLOOKUP($AX30&amp;"_"&amp;$BC$14,データシート1!$A:$BT,MATCH($BC$12&amp;"_"&amp;BO$20,データシート1!$A$1:$BT$1,0),0)</f>
        <v>0.56874881315842396</v>
      </c>
      <c r="BP30" s="34">
        <f>VLOOKUP($AX30&amp;"_"&amp;$BC$14,データシート1!$A:$BT,MATCH($BC$12&amp;"_"&amp;BP$20,データシート1!$A$1:$BT$1,0),0)</f>
        <v>0</v>
      </c>
      <c r="BQ30" s="34">
        <f>VLOOKUP($AX30&amp;"_"&amp;$BC$14,データシート1!$A:$BT,MATCH($BC$12&amp;"_"&amp;BQ$20,データシート1!$A$1:$BT$1,0),0)</f>
        <v>1.6338439552864941</v>
      </c>
      <c r="BR30" s="35">
        <f t="shared" si="3"/>
        <v>64.414142793093774</v>
      </c>
      <c r="BT30" s="121" t="str">
        <f t="shared" si="4"/>
        <v>鬼北町</v>
      </c>
      <c r="BU30" s="33">
        <f t="shared" si="25"/>
        <v>64.414142793093774</v>
      </c>
      <c r="BV30" s="59">
        <f t="shared" si="16"/>
        <v>0.24546544345460586</v>
      </c>
      <c r="BW30" s="59">
        <f t="shared" si="5"/>
        <v>0.14790885775402421</v>
      </c>
      <c r="BX30" s="59">
        <f t="shared" si="5"/>
        <v>1.1555522670129199E-2</v>
      </c>
      <c r="BY30" s="59">
        <f t="shared" si="5"/>
        <v>8.6001063030452435E-2</v>
      </c>
      <c r="BZ30" s="59">
        <f t="shared" si="5"/>
        <v>0.15938958770994596</v>
      </c>
      <c r="CA30" s="59">
        <f t="shared" si="5"/>
        <v>0.23423121782395115</v>
      </c>
      <c r="CB30" s="59">
        <f t="shared" si="5"/>
        <v>0.33554907355961205</v>
      </c>
      <c r="CC30" s="59">
        <f t="shared" si="5"/>
        <v>0.32671950929784244</v>
      </c>
      <c r="CD30" s="59">
        <f t="shared" si="5"/>
        <v>0.11961565835590084</v>
      </c>
      <c r="CE30" s="59">
        <f t="shared" si="5"/>
        <v>0.20710385094194159</v>
      </c>
      <c r="CF30" s="59">
        <f t="shared" si="5"/>
        <v>8.8295642617695902E-3</v>
      </c>
      <c r="CG30" s="59">
        <f t="shared" si="5"/>
        <v>0</v>
      </c>
      <c r="CH30" s="59">
        <f t="shared" si="5"/>
        <v>2.5364677451885122E-2</v>
      </c>
      <c r="CI30" s="122">
        <f t="shared" si="6"/>
        <v>1</v>
      </c>
      <c r="CK30" s="123" t="str">
        <f t="shared" si="7"/>
        <v>鬼北町</v>
      </c>
      <c r="CL30" s="124">
        <f t="shared" si="17"/>
        <v>15.811446125455067</v>
      </c>
      <c r="CM30" s="65">
        <f t="shared" si="18"/>
        <v>0</v>
      </c>
      <c r="CN30" s="66">
        <f t="shared" si="19"/>
        <v>9.5274222837311111</v>
      </c>
      <c r="CO30" s="65">
        <f t="shared" si="20"/>
        <v>0</v>
      </c>
      <c r="CP30" s="66">
        <f t="shared" si="8"/>
        <v>0.74433908732253451</v>
      </c>
      <c r="CQ30" s="65">
        <f t="shared" si="21"/>
        <v>0</v>
      </c>
      <c r="CR30" s="66">
        <f t="shared" si="9"/>
        <v>5.5396847544014207</v>
      </c>
      <c r="CS30" s="65">
        <f t="shared" si="22"/>
        <v>0</v>
      </c>
      <c r="CT30" s="66">
        <f t="shared" si="10"/>
        <v>10.266943662480804</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47306</v>
      </c>
      <c r="AY31" s="18" t="str">
        <f>IF(IFERROR(比較地域マスタ!$Z16,"")=0,"",IFERROR(比較地域マスタ!$Z16,""))</f>
        <v>今帰仁村</v>
      </c>
      <c r="BB31" s="110" t="str">
        <f t="shared" si="0"/>
        <v>47306</v>
      </c>
      <c r="BC31" s="1031" t="str">
        <f t="shared" si="0"/>
        <v>今帰仁村</v>
      </c>
      <c r="BD31" s="34">
        <f t="shared" si="14"/>
        <v>66.36661312186942</v>
      </c>
      <c r="BE31" s="34">
        <f t="shared" si="15"/>
        <v>10.165390075195914</v>
      </c>
      <c r="BF31" s="34">
        <f>VLOOKUP($AX31&amp;"_"&amp;$BC$14,データシート1!$A:$BT,MATCH($BC$12&amp;"_"&amp;BF$20,データシート1!$A$1:$BT$1,0),0)</f>
        <v>5.8779300905178005</v>
      </c>
      <c r="BG31" s="34">
        <f>VLOOKUP($AX31&amp;"_"&amp;$BC$14,データシート1!$A:$BT,MATCH($BC$12&amp;"_"&amp;BG$20,データシート1!$A$1:$BT$1,0),0)</f>
        <v>0.56506744054896119</v>
      </c>
      <c r="BH31" s="34">
        <f>VLOOKUP($AX31&amp;"_"&amp;$BC$14,データシート1!$A:$BT,MATCH($BC$12&amp;"_"&amp;BH$20,データシート1!$A$1:$BT$1,0),0)</f>
        <v>3.7223925441291521</v>
      </c>
      <c r="BI31" s="34">
        <f>VLOOKUP($AX31&amp;"_"&amp;$BC$14,データシート1!$A:$BT,MATCH($BC$12&amp;"_"&amp;BI$20,データシート1!$A$1:$BT$1,0),0)</f>
        <v>12.11103788689563</v>
      </c>
      <c r="BJ31" s="34">
        <f>VLOOKUP($AX31&amp;"_"&amp;$BC$14,データシート1!$A:$BT,MATCH($BC$12&amp;"_"&amp;BJ$20,データシート1!$A$1:$BT$1,0),0)</f>
        <v>14.809838380873144</v>
      </c>
      <c r="BK31" s="34">
        <f t="shared" si="1"/>
        <v>27.194544611634203</v>
      </c>
      <c r="BL31" s="34">
        <f t="shared" si="2"/>
        <v>23.341899165444119</v>
      </c>
      <c r="BM31" s="34">
        <f>VLOOKUP($AX31&amp;"_"&amp;$BC$14,データシート1!$A:$BT,MATCH($BC$12&amp;"_"&amp;BM$20,データシート1!$A$1:$BT$1,0),0)</f>
        <v>8.640025436693298</v>
      </c>
      <c r="BN31" s="34">
        <f>VLOOKUP($AX31&amp;"_"&amp;$BC$14,データシート1!$A:$BT,MATCH($BC$12&amp;"_"&amp;BN$20,データシート1!$A$1:$BT$1,0),0)</f>
        <v>14.701873728750822</v>
      </c>
      <c r="BO31" s="34">
        <f>VLOOKUP($AX31&amp;"_"&amp;$BC$14,データシート1!$A:$BT,MATCH($BC$12&amp;"_"&amp;BO$20,データシート1!$A$1:$BT$1,0),0)</f>
        <v>0.54708719631397595</v>
      </c>
      <c r="BP31" s="34">
        <f>VLOOKUP($AX31&amp;"_"&amp;$BC$14,データシート1!$A:$BT,MATCH($BC$12&amp;"_"&amp;BP$20,データシート1!$A$1:$BT$1,0),0)</f>
        <v>3.3055582498761096</v>
      </c>
      <c r="BQ31" s="34">
        <f>VLOOKUP($AX31&amp;"_"&amp;$BC$14,データシート1!$A:$BT,MATCH($BC$12&amp;"_"&amp;BQ$20,データシート1!$A$1:$BT$1,0),0)</f>
        <v>2.0858021672705309</v>
      </c>
      <c r="BR31" s="35">
        <f t="shared" si="3"/>
        <v>66.36661312186942</v>
      </c>
      <c r="BT31" s="121" t="str">
        <f t="shared" si="4"/>
        <v>今帰仁村</v>
      </c>
      <c r="BU31" s="33">
        <f t="shared" si="25"/>
        <v>66.36661312186942</v>
      </c>
      <c r="BV31" s="59">
        <f t="shared" si="16"/>
        <v>0.15317024023102016</v>
      </c>
      <c r="BW31" s="59">
        <f t="shared" si="5"/>
        <v>8.8567576587404287E-2</v>
      </c>
      <c r="BX31" s="59">
        <f t="shared" si="5"/>
        <v>8.5143329449602068E-3</v>
      </c>
      <c r="BY31" s="59">
        <f t="shared" si="5"/>
        <v>5.608833069865566E-2</v>
      </c>
      <c r="BZ31" s="59">
        <f t="shared" si="5"/>
        <v>0.1824869059485687</v>
      </c>
      <c r="CA31" s="59">
        <f t="shared" si="5"/>
        <v>0.22315193866647595</v>
      </c>
      <c r="CB31" s="59">
        <f t="shared" si="5"/>
        <v>0.40976242921567646</v>
      </c>
      <c r="CC31" s="59">
        <f t="shared" si="5"/>
        <v>0.351711471588602</v>
      </c>
      <c r="CD31" s="59">
        <f t="shared" si="5"/>
        <v>0.13018632457298321</v>
      </c>
      <c r="CE31" s="59">
        <f t="shared" si="5"/>
        <v>0.22152514701561885</v>
      </c>
      <c r="CF31" s="59">
        <f t="shared" si="5"/>
        <v>8.2434099101811389E-3</v>
      </c>
      <c r="CG31" s="59">
        <f t="shared" si="5"/>
        <v>4.9807547716893323E-2</v>
      </c>
      <c r="CH31" s="59">
        <f t="shared" si="5"/>
        <v>3.1428485938258741E-2</v>
      </c>
      <c r="CI31" s="122">
        <f t="shared" si="6"/>
        <v>1</v>
      </c>
      <c r="CK31" s="123" t="str">
        <f t="shared" si="7"/>
        <v>今帰仁村</v>
      </c>
      <c r="CL31" s="124">
        <f t="shared" si="17"/>
        <v>10.165390075195914</v>
      </c>
      <c r="CM31" s="65">
        <f t="shared" si="18"/>
        <v>0</v>
      </c>
      <c r="CN31" s="66">
        <f t="shared" si="19"/>
        <v>5.8779300905178005</v>
      </c>
      <c r="CO31" s="65">
        <f t="shared" si="20"/>
        <v>0</v>
      </c>
      <c r="CP31" s="66">
        <f t="shared" si="8"/>
        <v>0.56506744054896119</v>
      </c>
      <c r="CQ31" s="65">
        <f t="shared" si="21"/>
        <v>0</v>
      </c>
      <c r="CR31" s="66">
        <f t="shared" si="9"/>
        <v>3.7223925441291521</v>
      </c>
      <c r="CS31" s="65">
        <f t="shared" si="22"/>
        <v>0</v>
      </c>
      <c r="CT31" s="66">
        <f t="shared" si="10"/>
        <v>12.11103788689563</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21382</v>
      </c>
      <c r="AY32" s="18" t="str">
        <f>IF(IFERROR(比較地域マスタ!$Z17,"")=0,"",IFERROR(比較地域マスタ!$Z17,""))</f>
        <v>輪之内町</v>
      </c>
      <c r="AZ32" s="16"/>
      <c r="BA32" s="16"/>
      <c r="BB32" s="110" t="str">
        <f t="shared" si="0"/>
        <v>21382</v>
      </c>
      <c r="BC32" s="1031" t="str">
        <f t="shared" si="0"/>
        <v>輪之内町</v>
      </c>
      <c r="BD32" s="34">
        <f t="shared" si="14"/>
        <v>107.73643073715135</v>
      </c>
      <c r="BE32" s="34">
        <f t="shared" si="15"/>
        <v>63.942002294772891</v>
      </c>
      <c r="BF32" s="34">
        <f>VLOOKUP($AX32&amp;"_"&amp;$BC$14,データシート1!$A:$BT,MATCH($BC$12&amp;"_"&amp;BF$20,データシート1!$A$1:$BT$1,0),0)</f>
        <v>58.363260610408211</v>
      </c>
      <c r="BG32" s="34">
        <f>VLOOKUP($AX32&amp;"_"&amp;$BC$14,データシート1!$A:$BT,MATCH($BC$12&amp;"_"&amp;BG$20,データシート1!$A$1:$BT$1,0),0)</f>
        <v>0.85333903984518111</v>
      </c>
      <c r="BH32" s="34">
        <f>VLOOKUP($AX32&amp;"_"&amp;$BC$14,データシート1!$A:$BT,MATCH($BC$12&amp;"_"&amp;BH$20,データシート1!$A$1:$BT$1,0),0)</f>
        <v>4.7254026445194999</v>
      </c>
      <c r="BI32" s="34">
        <f>VLOOKUP($AX32&amp;"_"&amp;$BC$14,データシート1!$A:$BT,MATCH($BC$12&amp;"_"&amp;BI$20,データシート1!$A$1:$BT$1,0),0)</f>
        <v>10.916925081351831</v>
      </c>
      <c r="BJ32" s="34">
        <f>VLOOKUP($AX32&amp;"_"&amp;$BC$14,データシート1!$A:$BT,MATCH($BC$12&amp;"_"&amp;BJ$20,データシート1!$A$1:$BT$1,0),0)</f>
        <v>10.463724382516519</v>
      </c>
      <c r="BK32" s="34">
        <f t="shared" si="1"/>
        <v>21.407382302104317</v>
      </c>
      <c r="BL32" s="34">
        <f t="shared" si="2"/>
        <v>20.858368331246226</v>
      </c>
      <c r="BM32" s="34">
        <f>VLOOKUP($AX32&amp;"_"&amp;$BC$14,データシート1!$A:$BT,MATCH($BC$12&amp;"_"&amp;BM$20,データシート1!$A$1:$BT$1,0),0)</f>
        <v>9.1442647692421755</v>
      </c>
      <c r="BN32" s="34">
        <f>VLOOKUP($AX32&amp;"_"&amp;$BC$14,データシート1!$A:$BT,MATCH($BC$12&amp;"_"&amp;BN$20,データシート1!$A$1:$BT$1,0),0)</f>
        <v>11.714103562004052</v>
      </c>
      <c r="BO32" s="34">
        <f>VLOOKUP($AX32&amp;"_"&amp;$BC$14,データシート1!$A:$BT,MATCH($BC$12&amp;"_"&amp;BO$20,データシート1!$A$1:$BT$1,0),0)</f>
        <v>0.549013970858091</v>
      </c>
      <c r="BP32" s="34">
        <f>VLOOKUP($AX32&amp;"_"&amp;$BC$14,データシート1!$A:$BT,MATCH($BC$12&amp;"_"&amp;BP$20,データシート1!$A$1:$BT$1,0),0)</f>
        <v>0</v>
      </c>
      <c r="BQ32" s="34">
        <f>VLOOKUP($AX32&amp;"_"&amp;$BC$14,データシート1!$A:$BT,MATCH($BC$12&amp;"_"&amp;BQ$20,データシート1!$A$1:$BT$1,0),0)</f>
        <v>1.006396676405783</v>
      </c>
      <c r="BR32" s="35">
        <f t="shared" si="3"/>
        <v>107.73643073715135</v>
      </c>
      <c r="BS32" s="21"/>
      <c r="BT32" s="121" t="str">
        <f t="shared" si="4"/>
        <v>輪之内町</v>
      </c>
      <c r="BU32" s="33">
        <f t="shared" si="25"/>
        <v>107.73643073715135</v>
      </c>
      <c r="BV32" s="59">
        <f t="shared" si="16"/>
        <v>0.59350399727622882</v>
      </c>
      <c r="BW32" s="59">
        <f t="shared" si="5"/>
        <v>0.54172261147948431</v>
      </c>
      <c r="BX32" s="59">
        <f t="shared" si="5"/>
        <v>7.9206173251377219E-3</v>
      </c>
      <c r="BY32" s="59">
        <f t="shared" si="5"/>
        <v>4.3860768471606817E-2</v>
      </c>
      <c r="BZ32" s="59">
        <f t="shared" si="5"/>
        <v>0.10132993089390781</v>
      </c>
      <c r="CA32" s="59">
        <f t="shared" si="5"/>
        <v>9.7123362180479719E-2</v>
      </c>
      <c r="CB32" s="59">
        <f t="shared" si="5"/>
        <v>0.19870142490920939</v>
      </c>
      <c r="CC32" s="59">
        <f t="shared" si="5"/>
        <v>0.19360552589806113</v>
      </c>
      <c r="CD32" s="59">
        <f t="shared" si="5"/>
        <v>8.4876255011192864E-2</v>
      </c>
      <c r="CE32" s="59">
        <f t="shared" si="5"/>
        <v>0.10872927088686829</v>
      </c>
      <c r="CF32" s="59">
        <f t="shared" si="5"/>
        <v>5.0958990111482456E-3</v>
      </c>
      <c r="CG32" s="59">
        <f t="shared" si="5"/>
        <v>0</v>
      </c>
      <c r="CH32" s="59">
        <f t="shared" si="5"/>
        <v>9.3412847401741668E-3</v>
      </c>
      <c r="CI32" s="122">
        <f t="shared" si="6"/>
        <v>1</v>
      </c>
      <c r="CJ32" s="16"/>
      <c r="CK32" s="123" t="str">
        <f t="shared" si="7"/>
        <v>輪之内町</v>
      </c>
      <c r="CL32" s="124">
        <f t="shared" si="17"/>
        <v>63.942002294772891</v>
      </c>
      <c r="CM32" s="65">
        <f t="shared" si="18"/>
        <v>0.61404082748296507</v>
      </c>
      <c r="CN32" s="66">
        <f t="shared" si="19"/>
        <v>58.363260610408211</v>
      </c>
      <c r="CO32" s="65">
        <f t="shared" si="20"/>
        <v>0.67273486075584388</v>
      </c>
      <c r="CP32" s="66">
        <f t="shared" si="8"/>
        <v>0.85333903984518111</v>
      </c>
      <c r="CQ32" s="65">
        <f t="shared" si="21"/>
        <v>0</v>
      </c>
      <c r="CR32" s="66">
        <f t="shared" si="9"/>
        <v>4.7254026445194999</v>
      </c>
      <c r="CS32" s="65">
        <f t="shared" si="22"/>
        <v>0</v>
      </c>
      <c r="CT32" s="66">
        <f t="shared" si="10"/>
        <v>10.916925081351831</v>
      </c>
      <c r="CU32" s="67">
        <f t="shared" si="23"/>
        <v>0</v>
      </c>
      <c r="CV32" s="16"/>
      <c r="CW32" s="959">
        <f t="shared" si="24"/>
        <v>39.262999999999998</v>
      </c>
      <c r="CX32" s="962">
        <f>VLOOKUP($AX32&amp;"_"&amp;$CW$14,データシート1!$A:$BT,MATCH($CW$12&amp;"_"&amp;CX$20,データシート1!$A$1:$BT$1,0),0)</f>
        <v>39.262999999999998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39.262999999999998</v>
      </c>
      <c r="DE32" s="16"/>
      <c r="DF32" s="125">
        <f>VLOOKUP($AX32&amp;"_"&amp;$DF$14,データシート1!$A:$BT,MATCH($DF$12&amp;"_"&amp;DF$20,データシート1!$A$1:$BT$1,0),0)</f>
        <v>5</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5</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20481</v>
      </c>
      <c r="AY33" s="18" t="str">
        <f>IF(IFERROR(比較地域マスタ!$Z18,"")=0,"",IFERROR(比較地域マスタ!$Z18,""))</f>
        <v>池田町</v>
      </c>
      <c r="BB33" s="110" t="str">
        <f t="shared" si="0"/>
        <v>20481</v>
      </c>
      <c r="BC33" s="1031" t="str">
        <f t="shared" si="0"/>
        <v>池田町</v>
      </c>
      <c r="BD33" s="34">
        <f t="shared" si="14"/>
        <v>56.371105621966521</v>
      </c>
      <c r="BE33" s="34">
        <f t="shared" si="15"/>
        <v>8.6855849442894311</v>
      </c>
      <c r="BF33" s="34">
        <f>VLOOKUP($AX33&amp;"_"&amp;$BC$14,データシート1!$A:$BT,MATCH($BC$12&amp;"_"&amp;BF$20,データシート1!$A$1:$BT$1,0),0)</f>
        <v>6.2999177485558944</v>
      </c>
      <c r="BG33" s="34">
        <f>VLOOKUP($AX33&amp;"_"&amp;$BC$14,データシート1!$A:$BT,MATCH($BC$12&amp;"_"&amp;BG$20,データシート1!$A$1:$BT$1,0),0)</f>
        <v>0.60584803005512622</v>
      </c>
      <c r="BH33" s="34">
        <f>VLOOKUP($AX33&amp;"_"&amp;$BC$14,データシート1!$A:$BT,MATCH($BC$12&amp;"_"&amp;BH$20,データシート1!$A$1:$BT$1,0),0)</f>
        <v>1.7798191656784099</v>
      </c>
      <c r="BI33" s="34">
        <f>VLOOKUP($AX33&amp;"_"&amp;$BC$14,データシート1!$A:$BT,MATCH($BC$12&amp;"_"&amp;BI$20,データシート1!$A$1:$BT$1,0),0)</f>
        <v>11.751172150611254</v>
      </c>
      <c r="BJ33" s="34">
        <f>VLOOKUP($AX33&amp;"_"&amp;$BC$14,データシート1!$A:$BT,MATCH($BC$12&amp;"_"&amp;BJ$20,データシート1!$A$1:$BT$1,0),0)</f>
        <v>15.500594284161693</v>
      </c>
      <c r="BK33" s="34">
        <f t="shared" si="1"/>
        <v>19.155321529099897</v>
      </c>
      <c r="BL33" s="34">
        <f t="shared" si="2"/>
        <v>18.597315943702601</v>
      </c>
      <c r="BM33" s="34">
        <f>VLOOKUP($AX33&amp;"_"&amp;$BC$14,データシート1!$A:$BT,MATCH($BC$12&amp;"_"&amp;BM$20,データシート1!$A$1:$BT$1,0),0)</f>
        <v>8.9091342988083326</v>
      </c>
      <c r="BN33" s="34">
        <f>VLOOKUP($AX33&amp;"_"&amp;$BC$14,データシート1!$A:$BT,MATCH($BC$12&amp;"_"&amp;BN$20,データシート1!$A$1:$BT$1,0),0)</f>
        <v>9.6881816448942679</v>
      </c>
      <c r="BO33" s="34">
        <f>VLOOKUP($AX33&amp;"_"&amp;$BC$14,データシート1!$A:$BT,MATCH($BC$12&amp;"_"&amp;BO$20,データシート1!$A$1:$BT$1,0),0)</f>
        <v>0.55800558539729594</v>
      </c>
      <c r="BP33" s="34">
        <f>VLOOKUP($AX33&amp;"_"&amp;$BC$14,データシート1!$A:$BT,MATCH($BC$12&amp;"_"&amp;BP$20,データシート1!$A$1:$BT$1,0),0)</f>
        <v>0</v>
      </c>
      <c r="BQ33" s="34">
        <f>VLOOKUP($AX33&amp;"_"&amp;$BC$14,データシート1!$A:$BT,MATCH($BC$12&amp;"_"&amp;BQ$20,データシート1!$A$1:$BT$1,0),0)</f>
        <v>1.2784327138042499</v>
      </c>
      <c r="BR33" s="35">
        <f t="shared" si="3"/>
        <v>56.371105621966521</v>
      </c>
      <c r="BT33" s="121" t="str">
        <f t="shared" si="4"/>
        <v>池田町</v>
      </c>
      <c r="BU33" s="33">
        <f t="shared" si="25"/>
        <v>56.371105621966521</v>
      </c>
      <c r="BV33" s="59">
        <f t="shared" si="16"/>
        <v>0.15407866935476353</v>
      </c>
      <c r="BW33" s="59">
        <f t="shared" si="5"/>
        <v>0.11175792418910729</v>
      </c>
      <c r="BX33" s="59">
        <f t="shared" si="5"/>
        <v>1.0747492414252758E-2</v>
      </c>
      <c r="BY33" s="59">
        <f t="shared" si="5"/>
        <v>3.157325275140347E-2</v>
      </c>
      <c r="BZ33" s="59">
        <f t="shared" si="5"/>
        <v>0.20846091310354029</v>
      </c>
      <c r="CA33" s="59">
        <f t="shared" si="5"/>
        <v>0.27497410443057674</v>
      </c>
      <c r="CB33" s="59">
        <f t="shared" si="5"/>
        <v>0.33980744776514565</v>
      </c>
      <c r="CC33" s="59">
        <f t="shared" si="5"/>
        <v>0.32990866044776768</v>
      </c>
      <c r="CD33" s="59">
        <f t="shared" si="5"/>
        <v>0.15804434205272441</v>
      </c>
      <c r="CE33" s="59">
        <f t="shared" si="5"/>
        <v>0.17186431839504326</v>
      </c>
      <c r="CF33" s="59">
        <f t="shared" si="5"/>
        <v>9.8987873173779651E-3</v>
      </c>
      <c r="CG33" s="59">
        <f t="shared" si="5"/>
        <v>0</v>
      </c>
      <c r="CH33" s="59">
        <f t="shared" si="5"/>
        <v>2.2678865345973881E-2</v>
      </c>
      <c r="CI33" s="122">
        <f t="shared" si="6"/>
        <v>1</v>
      </c>
      <c r="CK33" s="123" t="str">
        <f t="shared" si="7"/>
        <v>池田町</v>
      </c>
      <c r="CL33" s="124">
        <f t="shared" si="17"/>
        <v>8.6855849442894311</v>
      </c>
      <c r="CM33" s="65">
        <f t="shared" si="18"/>
        <v>0</v>
      </c>
      <c r="CN33" s="66">
        <f t="shared" si="19"/>
        <v>6.2999177485558944</v>
      </c>
      <c r="CO33" s="65">
        <f t="shared" si="20"/>
        <v>0</v>
      </c>
      <c r="CP33" s="66">
        <f t="shared" si="8"/>
        <v>0.60584803005512622</v>
      </c>
      <c r="CQ33" s="65">
        <f t="shared" si="21"/>
        <v>0</v>
      </c>
      <c r="CR33" s="66">
        <f t="shared" si="9"/>
        <v>1.7798191656784099</v>
      </c>
      <c r="CS33" s="65">
        <f t="shared" si="22"/>
        <v>0</v>
      </c>
      <c r="CT33" s="66">
        <f t="shared" si="10"/>
        <v>11.751172150611254</v>
      </c>
      <c r="CU33" s="67">
        <f t="shared" si="23"/>
        <v>0.2851630422098525</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3.351</v>
      </c>
      <c r="DB33" s="962">
        <f>VLOOKUP($AX33&amp;"_"&amp;$CW$14,データシート1!$A:$BT,MATCH($CW$12&amp;"_"&amp;DB$20,データシート1!$A$1:$BT$1,0),0)</f>
        <v>0</v>
      </c>
      <c r="DC33" s="962">
        <f>VLOOKUP($AX33&amp;"_"&amp;$CW$14,データシート1!$A:$BT,MATCH($CW$12&amp;"_"&amp;DC$20,データシート1!$A$1:$BT$1,0),0)</f>
        <v>0</v>
      </c>
      <c r="DD33" s="961">
        <f t="shared" si="11"/>
        <v>3.351</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1</v>
      </c>
      <c r="DJ33" s="64">
        <f>VLOOKUP($AX33&amp;"_"&amp;$DF$14,データシート1!$A:$BT,MATCH($DF$12&amp;"_"&amp;DJ$20,データシート1!$A$1:$BT$1,0),0)</f>
        <v>0</v>
      </c>
      <c r="DK33" s="64">
        <f>VLOOKUP($AX33&amp;"_"&amp;$DF$14,データシート1!$A:$BT,MATCH($DF$12&amp;"_"&amp;DK$20,データシート1!$A$1:$BT$1,0),0)</f>
        <v>0</v>
      </c>
      <c r="DL33" s="68">
        <f t="shared" si="12"/>
        <v>1</v>
      </c>
      <c r="DM33" s="16"/>
      <c r="DN33" s="126">
        <f t="shared" si="26"/>
        <v>0</v>
      </c>
      <c r="DO33" s="127">
        <f t="shared" si="27"/>
        <v>0</v>
      </c>
      <c r="DP33" s="127">
        <f t="shared" si="13"/>
        <v>0</v>
      </c>
      <c r="DQ33" s="127">
        <f t="shared" si="13"/>
        <v>1</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30392</v>
      </c>
      <c r="AY34" s="18" t="str">
        <f>IF(IFERROR(比較地域マスタ!$Z19,"")=0,"",IFERROR(比較地域マスタ!$Z19,""))</f>
        <v>日高川町</v>
      </c>
      <c r="BB34" s="110" t="str">
        <f t="shared" si="0"/>
        <v>30392</v>
      </c>
      <c r="BC34" s="1031" t="str">
        <f t="shared" si="0"/>
        <v>日高川町</v>
      </c>
      <c r="BD34" s="34">
        <f t="shared" si="14"/>
        <v>110.87657408338016</v>
      </c>
      <c r="BE34" s="34">
        <f t="shared" si="15"/>
        <v>71.564386240475287</v>
      </c>
      <c r="BF34" s="34">
        <f>VLOOKUP($AX34&amp;"_"&amp;$BC$14,データシート1!$A:$BT,MATCH($BC$12&amp;"_"&amp;BF$20,データシート1!$A$1:$BT$1,0),0)</f>
        <v>59.759365956664745</v>
      </c>
      <c r="BG34" s="34">
        <f>VLOOKUP($AX34&amp;"_"&amp;$BC$14,データシート1!$A:$BT,MATCH($BC$12&amp;"_"&amp;BG$20,データシート1!$A$1:$BT$1,0),0)</f>
        <v>1.0981582105186769</v>
      </c>
      <c r="BH34" s="34">
        <f>VLOOKUP($AX34&amp;"_"&amp;$BC$14,データシート1!$A:$BT,MATCH($BC$12&amp;"_"&amp;BH$20,データシート1!$A$1:$BT$1,0),0)</f>
        <v>10.706862073291861</v>
      </c>
      <c r="BI34" s="34">
        <f>VLOOKUP($AX34&amp;"_"&amp;$BC$14,データシート1!$A:$BT,MATCH($BC$12&amp;"_"&amp;BI$20,データシート1!$A$1:$BT$1,0),0)</f>
        <v>5.0827542604592173</v>
      </c>
      <c r="BJ34" s="34">
        <f>VLOOKUP($AX34&amp;"_"&amp;$BC$14,データシート1!$A:$BT,MATCH($BC$12&amp;"_"&amp;BJ$20,データシート1!$A$1:$BT$1,0),0)</f>
        <v>8.9182688394324821</v>
      </c>
      <c r="BK34" s="34">
        <f t="shared" si="1"/>
        <v>24.582092538068785</v>
      </c>
      <c r="BL34" s="34">
        <f t="shared" si="2"/>
        <v>24.026889533826566</v>
      </c>
      <c r="BM34" s="34">
        <f>VLOOKUP($AX34&amp;"_"&amp;$BC$14,データシート1!$A:$BT,MATCH($BC$12&amp;"_"&amp;BM$20,データシート1!$A$1:$BT$1,0),0)</f>
        <v>7.8938599553743396</v>
      </c>
      <c r="BN34" s="34">
        <f>VLOOKUP($AX34&amp;"_"&amp;$BC$14,データシート1!$A:$BT,MATCH($BC$12&amp;"_"&amp;BN$20,データシート1!$A$1:$BT$1,0),0)</f>
        <v>16.133029578452227</v>
      </c>
      <c r="BO34" s="34">
        <f>VLOOKUP($AX34&amp;"_"&amp;$BC$14,データシート1!$A:$BT,MATCH($BC$12&amp;"_"&amp;BO$20,データシート1!$A$1:$BT$1,0),0)</f>
        <v>0.55520300424221902</v>
      </c>
      <c r="BP34" s="34">
        <f>VLOOKUP($AX34&amp;"_"&amp;$BC$14,データシート1!$A:$BT,MATCH($BC$12&amp;"_"&amp;BP$20,データシート1!$A$1:$BT$1,0),0)</f>
        <v>0</v>
      </c>
      <c r="BQ34" s="34">
        <f>VLOOKUP($AX34&amp;"_"&amp;$BC$14,データシート1!$A:$BT,MATCH($BC$12&amp;"_"&amp;BQ$20,データシート1!$A$1:$BT$1,0),0)</f>
        <v>0.7290722049443914</v>
      </c>
      <c r="BR34" s="35">
        <f t="shared" si="3"/>
        <v>110.87657408338016</v>
      </c>
      <c r="BT34" s="121" t="str">
        <f t="shared" si="4"/>
        <v>日高川町</v>
      </c>
      <c r="BU34" s="33">
        <f t="shared" si="25"/>
        <v>110.87657408338016</v>
      </c>
      <c r="BV34" s="59">
        <f t="shared" si="16"/>
        <v>0.64544189637982718</v>
      </c>
      <c r="BW34" s="59">
        <f t="shared" si="5"/>
        <v>0.53897197357239024</v>
      </c>
      <c r="BX34" s="59">
        <f t="shared" si="5"/>
        <v>9.9043302843470991E-3</v>
      </c>
      <c r="BY34" s="59">
        <f t="shared" si="5"/>
        <v>9.656559252308973E-2</v>
      </c>
      <c r="BZ34" s="59">
        <f t="shared" si="5"/>
        <v>4.5841552216764392E-2</v>
      </c>
      <c r="CA34" s="59">
        <f t="shared" si="5"/>
        <v>8.0434202744448666E-2</v>
      </c>
      <c r="CB34" s="59">
        <f t="shared" si="5"/>
        <v>0.22170681896775449</v>
      </c>
      <c r="CC34" s="59">
        <f t="shared" si="5"/>
        <v>0.2166994221498775</v>
      </c>
      <c r="CD34" s="59">
        <f t="shared" si="5"/>
        <v>7.1195020414664759E-2</v>
      </c>
      <c r="CE34" s="59">
        <f t="shared" si="5"/>
        <v>0.14550440173521276</v>
      </c>
      <c r="CF34" s="59">
        <f t="shared" si="5"/>
        <v>5.0073968178769796E-3</v>
      </c>
      <c r="CG34" s="59">
        <f t="shared" si="5"/>
        <v>0</v>
      </c>
      <c r="CH34" s="59">
        <f t="shared" si="5"/>
        <v>6.5755296912053092E-3</v>
      </c>
      <c r="CI34" s="122">
        <f t="shared" si="6"/>
        <v>1</v>
      </c>
      <c r="CK34" s="123" t="str">
        <f t="shared" si="7"/>
        <v>日高川町</v>
      </c>
      <c r="CL34" s="124">
        <f t="shared" si="17"/>
        <v>71.564386240475287</v>
      </c>
      <c r="CM34" s="65">
        <f t="shared" si="18"/>
        <v>0.16139312592144567</v>
      </c>
      <c r="CN34" s="66">
        <f t="shared" si="19"/>
        <v>59.759365956664745</v>
      </c>
      <c r="CO34" s="65">
        <f t="shared" si="20"/>
        <v>0.19327514298554688</v>
      </c>
      <c r="CP34" s="66">
        <f t="shared" si="8"/>
        <v>1.0981582105186769</v>
      </c>
      <c r="CQ34" s="65">
        <f t="shared" si="21"/>
        <v>0</v>
      </c>
      <c r="CR34" s="66">
        <f t="shared" si="9"/>
        <v>10.706862073291861</v>
      </c>
      <c r="CS34" s="65">
        <f t="shared" si="22"/>
        <v>0</v>
      </c>
      <c r="CT34" s="66">
        <f t="shared" si="10"/>
        <v>5.0827542604592173</v>
      </c>
      <c r="CU34" s="67">
        <f t="shared" si="23"/>
        <v>0</v>
      </c>
      <c r="CV34" s="16"/>
      <c r="CW34" s="959">
        <f t="shared" si="24"/>
        <v>11.55</v>
      </c>
      <c r="CX34" s="962">
        <f>VLOOKUP($AX34&amp;"_"&amp;$CW$14,データシート1!$A:$BT,MATCH($CW$12&amp;"_"&amp;CX$20,データシート1!$A$1:$BT$1,0),0)</f>
        <v>11.55</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11.55</v>
      </c>
      <c r="DE34" s="16"/>
      <c r="DF34" s="125">
        <f>VLOOKUP($AX34&amp;"_"&amp;$DF$14,データシート1!$A:$BT,MATCH($DF$12&amp;"_"&amp;DF$20,データシート1!$A$1:$BT$1,0),0)</f>
        <v>2</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2</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20485</v>
      </c>
      <c r="AY35" s="18" t="str">
        <f>IF(IFERROR(比較地域マスタ!$Z20,"")=0,"",IFERROR(比較地域マスタ!$Z20,""))</f>
        <v>白馬村</v>
      </c>
      <c r="BB35" s="110" t="str">
        <f t="shared" si="0"/>
        <v>20485</v>
      </c>
      <c r="BC35" s="1031" t="str">
        <f t="shared" si="0"/>
        <v>白馬村</v>
      </c>
      <c r="BD35" s="34">
        <f t="shared" si="14"/>
        <v>61.043275595889142</v>
      </c>
      <c r="BE35" s="34">
        <f t="shared" si="15"/>
        <v>3.7575015050853198</v>
      </c>
      <c r="BF35" s="34">
        <f>VLOOKUP($AX35&amp;"_"&amp;$BC$14,データシート1!$A:$BT,MATCH($BC$12&amp;"_"&amp;BF$20,データシート1!$A$1:$BT$1,0),0)</f>
        <v>1.0039748677606897</v>
      </c>
      <c r="BG35" s="34">
        <f>VLOOKUP($AX35&amp;"_"&amp;$BC$14,データシート1!$A:$BT,MATCH($BC$12&amp;"_"&amp;BG$20,データシート1!$A$1:$BT$1,0),0)</f>
        <v>0.71111120130022532</v>
      </c>
      <c r="BH35" s="34">
        <f>VLOOKUP($AX35&amp;"_"&amp;$BC$14,データシート1!$A:$BT,MATCH($BC$12&amp;"_"&amp;BH$20,データシート1!$A$1:$BT$1,0),0)</f>
        <v>2.0424154360244047</v>
      </c>
      <c r="BI35" s="34">
        <f>VLOOKUP($AX35&amp;"_"&amp;$BC$14,データシート1!$A:$BT,MATCH($BC$12&amp;"_"&amp;BI$20,データシート1!$A$1:$BT$1,0),0)</f>
        <v>18.239271060022098</v>
      </c>
      <c r="BJ35" s="34">
        <f>VLOOKUP($AX35&amp;"_"&amp;$BC$14,データシート1!$A:$BT,MATCH($BC$12&amp;"_"&amp;BJ$20,データシート1!$A$1:$BT$1,0),0)</f>
        <v>15.278720032315352</v>
      </c>
      <c r="BK35" s="34">
        <f t="shared" si="1"/>
        <v>22.64042568998391</v>
      </c>
      <c r="BL35" s="34">
        <f t="shared" si="2"/>
        <v>22.143376244709536</v>
      </c>
      <c r="BM35" s="34">
        <f>VLOOKUP($AX35&amp;"_"&amp;$BC$14,データシート1!$A:$BT,MATCH($BC$12&amp;"_"&amp;BM$20,データシート1!$A$1:$BT$1,0),0)</f>
        <v>8.8819515854633782</v>
      </c>
      <c r="BN35" s="34">
        <f>VLOOKUP($AX35&amp;"_"&amp;$BC$14,データシート1!$A:$BT,MATCH($BC$12&amp;"_"&amp;BN$20,データシート1!$A$1:$BT$1,0),0)</f>
        <v>13.261424659246158</v>
      </c>
      <c r="BO35" s="34">
        <f>VLOOKUP($AX35&amp;"_"&amp;$BC$14,データシート1!$A:$BT,MATCH($BC$12&amp;"_"&amp;BO$20,データシート1!$A$1:$BT$1,0),0)</f>
        <v>0.497049445274373</v>
      </c>
      <c r="BP35" s="34">
        <f>VLOOKUP($AX35&amp;"_"&amp;$BC$14,データシート1!$A:$BT,MATCH($BC$12&amp;"_"&amp;BP$20,データシート1!$A$1:$BT$1,0),0)</f>
        <v>0</v>
      </c>
      <c r="BQ35" s="34">
        <f>VLOOKUP($AX35&amp;"_"&amp;$BC$14,データシート1!$A:$BT,MATCH($BC$12&amp;"_"&amp;BQ$20,データシート1!$A$1:$BT$1,0),0)</f>
        <v>1.127357308482456</v>
      </c>
      <c r="BR35" s="35">
        <f t="shared" si="3"/>
        <v>61.043275595889142</v>
      </c>
      <c r="BT35" s="121" t="str">
        <f t="shared" si="4"/>
        <v>白馬村</v>
      </c>
      <c r="BU35" s="33">
        <f t="shared" si="25"/>
        <v>61.043275595889142</v>
      </c>
      <c r="BV35" s="59">
        <f t="shared" si="16"/>
        <v>6.1554716197738946E-2</v>
      </c>
      <c r="BW35" s="59">
        <f t="shared" si="5"/>
        <v>1.6446936340819507E-2</v>
      </c>
      <c r="BX35" s="59">
        <f t="shared" si="5"/>
        <v>1.1649296246941799E-2</v>
      </c>
      <c r="BY35" s="59">
        <f t="shared" si="5"/>
        <v>3.3458483609977635E-2</v>
      </c>
      <c r="BZ35" s="59">
        <f t="shared" si="5"/>
        <v>0.29879246947308952</v>
      </c>
      <c r="CA35" s="59">
        <f t="shared" si="5"/>
        <v>0.2502932531579985</v>
      </c>
      <c r="CB35" s="59">
        <f t="shared" si="5"/>
        <v>0.37089139580033598</v>
      </c>
      <c r="CC35" s="59">
        <f t="shared" si="5"/>
        <v>0.36274882087423149</v>
      </c>
      <c r="CD35" s="59">
        <f t="shared" si="5"/>
        <v>0.14550253895715778</v>
      </c>
      <c r="CE35" s="59">
        <f t="shared" si="5"/>
        <v>0.21724628191707371</v>
      </c>
      <c r="CF35" s="59">
        <f t="shared" si="5"/>
        <v>8.1425749261044896E-3</v>
      </c>
      <c r="CG35" s="59">
        <f t="shared" si="5"/>
        <v>0</v>
      </c>
      <c r="CH35" s="59">
        <f t="shared" si="5"/>
        <v>1.8468165370836946E-2</v>
      </c>
      <c r="CI35" s="122">
        <f t="shared" si="6"/>
        <v>1</v>
      </c>
      <c r="CK35" s="123" t="str">
        <f t="shared" si="7"/>
        <v>白馬村</v>
      </c>
      <c r="CL35" s="124">
        <f t="shared" si="17"/>
        <v>3.7575015050853198</v>
      </c>
      <c r="CM35" s="65">
        <f t="shared" si="18"/>
        <v>0</v>
      </c>
      <c r="CN35" s="66">
        <f t="shared" si="19"/>
        <v>1.0039748677606897</v>
      </c>
      <c r="CO35" s="65">
        <f t="shared" si="20"/>
        <v>0</v>
      </c>
      <c r="CP35" s="66">
        <f t="shared" si="8"/>
        <v>0.71111120130022532</v>
      </c>
      <c r="CQ35" s="65">
        <f t="shared" si="21"/>
        <v>0</v>
      </c>
      <c r="CR35" s="66">
        <f t="shared" si="9"/>
        <v>2.0424154360244047</v>
      </c>
      <c r="CS35" s="65">
        <f t="shared" si="22"/>
        <v>0</v>
      </c>
      <c r="CT35" s="66">
        <f t="shared" si="10"/>
        <v>18.239271060022098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27322</v>
      </c>
      <c r="AY36" s="18" t="str">
        <f>IF(IFERROR(比較地域マスタ!$Z21,"")=0,"",IFERROR(比較地域マスタ!$Z21,""))</f>
        <v>能勢町</v>
      </c>
      <c r="BB36" s="110" t="str">
        <f t="shared" si="0"/>
        <v>27322</v>
      </c>
      <c r="BC36" s="1031" t="str">
        <f t="shared" si="0"/>
        <v>能勢町</v>
      </c>
      <c r="BD36" s="34">
        <f t="shared" si="14"/>
        <v>57.243066214232293</v>
      </c>
      <c r="BE36" s="34">
        <f t="shared" si="15"/>
        <v>15.510701842926808</v>
      </c>
      <c r="BF36" s="34">
        <f>VLOOKUP($AX36&amp;"_"&amp;$BC$14,データシート1!$A:$BT,MATCH($BC$12&amp;"_"&amp;BF$20,データシート1!$A$1:$BT$1,0),0)</f>
        <v>3.7376685184093921</v>
      </c>
      <c r="BG36" s="34">
        <f>VLOOKUP($AX36&amp;"_"&amp;$BC$14,データシート1!$A:$BT,MATCH($BC$12&amp;"_"&amp;BG$20,データシート1!$A$1:$BT$1,0),0)</f>
        <v>0.27041220789656684</v>
      </c>
      <c r="BH36" s="34">
        <f>VLOOKUP($AX36&amp;"_"&amp;$BC$14,データシート1!$A:$BT,MATCH($BC$12&amp;"_"&amp;BH$20,データシート1!$A$1:$BT$1,0),0)</f>
        <v>11.502621116620849</v>
      </c>
      <c r="BI36" s="34">
        <f>VLOOKUP($AX36&amp;"_"&amp;$BC$14,データシート1!$A:$BT,MATCH($BC$12&amp;"_"&amp;BI$20,データシート1!$A$1:$BT$1,0),0)</f>
        <v>7.2683077886708194</v>
      </c>
      <c r="BJ36" s="34">
        <f>VLOOKUP($AX36&amp;"_"&amp;$BC$14,データシート1!$A:$BT,MATCH($BC$12&amp;"_"&amp;BJ$20,データシート1!$A$1:$BT$1,0),0)</f>
        <v>8.9015994374208507</v>
      </c>
      <c r="BK36" s="34">
        <f t="shared" si="1"/>
        <v>24.390357062796642</v>
      </c>
      <c r="BL36" s="34">
        <f t="shared" si="2"/>
        <v>23.836438574917167</v>
      </c>
      <c r="BM36" s="34">
        <f>VLOOKUP($AX36&amp;"_"&amp;$BC$14,データシート1!$A:$BT,MATCH($BC$12&amp;"_"&amp;BM$20,データシート1!$A$1:$BT$1,0),0)</f>
        <v>9.0695123075435546</v>
      </c>
      <c r="BN36" s="34">
        <f>VLOOKUP($AX36&amp;"_"&amp;$BC$14,データシート1!$A:$BT,MATCH($BC$12&amp;"_"&amp;BN$20,データシート1!$A$1:$BT$1,0),0)</f>
        <v>14.766926267373613</v>
      </c>
      <c r="BO36" s="34">
        <f>VLOOKUP($AX36&amp;"_"&amp;$BC$14,データシート1!$A:$BT,MATCH($BC$12&amp;"_"&amp;BO$20,データシート1!$A$1:$BT$1,0),0)</f>
        <v>0.55391848787947595</v>
      </c>
      <c r="BP36" s="34">
        <f>VLOOKUP($AX36&amp;"_"&amp;$BC$14,データシート1!$A:$BT,MATCH($BC$12&amp;"_"&amp;BP$20,データシート1!$A$1:$BT$1,0),0)</f>
        <v>0</v>
      </c>
      <c r="BQ36" s="34">
        <f>VLOOKUP($AX36&amp;"_"&amp;$BC$14,データシート1!$A:$BT,MATCH($BC$12&amp;"_"&amp;BQ$20,データシート1!$A$1:$BT$1,0),0)</f>
        <v>1.1721000824171699</v>
      </c>
      <c r="BR36" s="35">
        <f t="shared" si="3"/>
        <v>57.243066214232293</v>
      </c>
      <c r="BT36" s="121" t="str">
        <f t="shared" si="4"/>
        <v>能勢町</v>
      </c>
      <c r="BU36" s="33">
        <f t="shared" si="25"/>
        <v>57.243066214232293</v>
      </c>
      <c r="BV36" s="59">
        <f t="shared" si="16"/>
        <v>0.27096210718129554</v>
      </c>
      <c r="BW36" s="59">
        <f t="shared" si="5"/>
        <v>6.5294694459957128E-2</v>
      </c>
      <c r="BX36" s="59">
        <f t="shared" si="5"/>
        <v>4.7239294779309795E-3</v>
      </c>
      <c r="BY36" s="59">
        <f t="shared" si="5"/>
        <v>0.20094348324340744</v>
      </c>
      <c r="BZ36" s="59">
        <f t="shared" si="5"/>
        <v>0.12697271948132832</v>
      </c>
      <c r="CA36" s="59">
        <f t="shared" si="5"/>
        <v>0.15550528694788285</v>
      </c>
      <c r="CB36" s="59">
        <f t="shared" si="5"/>
        <v>0.42608404258981658</v>
      </c>
      <c r="CC36" s="59">
        <f t="shared" si="5"/>
        <v>0.41640743851332573</v>
      </c>
      <c r="CD36" s="59">
        <f t="shared" si="5"/>
        <v>0.15843861811316826</v>
      </c>
      <c r="CE36" s="59">
        <f t="shared" si="5"/>
        <v>0.25796882040015745</v>
      </c>
      <c r="CF36" s="59">
        <f t="shared" si="5"/>
        <v>9.676604076490852E-3</v>
      </c>
      <c r="CG36" s="59">
        <f t="shared" si="5"/>
        <v>0</v>
      </c>
      <c r="CH36" s="59">
        <f t="shared" si="5"/>
        <v>2.047584379967668E-2</v>
      </c>
      <c r="CI36" s="122">
        <f t="shared" si="6"/>
        <v>1</v>
      </c>
      <c r="CK36" s="123" t="str">
        <f t="shared" si="7"/>
        <v>能勢町</v>
      </c>
      <c r="CL36" s="124">
        <f t="shared" si="17"/>
        <v>15.510701842926808</v>
      </c>
      <c r="CM36" s="65">
        <f t="shared" si="18"/>
        <v>0.25556548247413213</v>
      </c>
      <c r="CN36" s="66">
        <f t="shared" si="19"/>
        <v>3.7376685184093921</v>
      </c>
      <c r="CO36" s="65">
        <f t="shared" si="20"/>
        <v>1</v>
      </c>
      <c r="CP36" s="66">
        <f t="shared" si="8"/>
        <v>0.27041220789656684</v>
      </c>
      <c r="CQ36" s="65">
        <f t="shared" si="21"/>
        <v>0</v>
      </c>
      <c r="CR36" s="66">
        <f t="shared" si="9"/>
        <v>11.502621116620849</v>
      </c>
      <c r="CS36" s="65">
        <f t="shared" si="22"/>
        <v>0</v>
      </c>
      <c r="CT36" s="66">
        <f t="shared" si="10"/>
        <v>7.2683077886708194</v>
      </c>
      <c r="CU36" s="67">
        <f t="shared" si="23"/>
        <v>0</v>
      </c>
      <c r="CV36" s="16"/>
      <c r="CW36" s="959">
        <f t="shared" si="24"/>
        <v>3.964</v>
      </c>
      <c r="CX36" s="962">
        <f>VLOOKUP($AX36&amp;"_"&amp;$CW$14,データシート1!$A:$BT,MATCH($CW$12&amp;"_"&amp;CX$20,データシート1!$A$1:$BT$1,0),0)</f>
        <v>3.964</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3.964</v>
      </c>
      <c r="DE36" s="16"/>
      <c r="DF36" s="125">
        <f>VLOOKUP($AX36&amp;"_"&amp;$DF$14,データシート1!$A:$BT,MATCH($DF$12&amp;"_"&amp;DF$20,データシート1!$A$1:$BT$1,0),0)</f>
        <v>1</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1</v>
      </c>
      <c r="DM36" s="16"/>
      <c r="DN36" s="126">
        <f t="shared" si="26"/>
        <v>1</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10425</v>
      </c>
      <c r="AY37" s="18" t="str">
        <f>IF(IFERROR(比較地域マスタ!$Z22,"")=0,"",IFERROR(比較地域マスタ!$Z22,""))</f>
        <v>嬬恋村</v>
      </c>
      <c r="BB37" s="110" t="str">
        <f t="shared" si="0"/>
        <v>10425</v>
      </c>
      <c r="BC37" s="1031" t="str">
        <f t="shared" si="0"/>
        <v>嬬恋村</v>
      </c>
      <c r="BD37" s="34">
        <f t="shared" si="14"/>
        <v>64.904599103033604</v>
      </c>
      <c r="BE37" s="34">
        <f t="shared" si="15"/>
        <v>5.4660643909768556</v>
      </c>
      <c r="BF37" s="34">
        <f>VLOOKUP($AX37&amp;"_"&amp;$BC$14,データシート1!$A:$BT,MATCH($BC$12&amp;"_"&amp;BF$20,データシート1!$A$1:$BT$1,0),0)</f>
        <v>1.335656266317802</v>
      </c>
      <c r="BG37" s="34">
        <f>VLOOKUP($AX37&amp;"_"&amp;$BC$14,データシート1!$A:$BT,MATCH($BC$12&amp;"_"&amp;BG$20,データシート1!$A$1:$BT$1,0),0)</f>
        <v>1.0159237827872314</v>
      </c>
      <c r="BH37" s="34">
        <f>VLOOKUP($AX37&amp;"_"&amp;$BC$14,データシート1!$A:$BT,MATCH($BC$12&amp;"_"&amp;BH$20,データシート1!$A$1:$BT$1,0),0)</f>
        <v>3.1144843418718229</v>
      </c>
      <c r="BI37" s="34">
        <f>VLOOKUP($AX37&amp;"_"&amp;$BC$14,データシート1!$A:$BT,MATCH($BC$12&amp;"_"&amp;BI$20,データシート1!$A$1:$BT$1,0),0)</f>
        <v>11.794639665761046</v>
      </c>
      <c r="BJ37" s="34">
        <f>VLOOKUP($AX37&amp;"_"&amp;$BC$14,データシート1!$A:$BT,MATCH($BC$12&amp;"_"&amp;BJ$20,データシート1!$A$1:$BT$1,0),0)</f>
        <v>11.10959729033411</v>
      </c>
      <c r="BK37" s="34">
        <f t="shared" si="1"/>
        <v>34.234060263877844</v>
      </c>
      <c r="BL37" s="34">
        <f t="shared" si="2"/>
        <v>33.691819197477855</v>
      </c>
      <c r="BM37" s="34">
        <f>VLOOKUP($AX37&amp;"_"&amp;$BC$14,データシート1!$A:$BT,MATCH($BC$12&amp;"_"&amp;BM$20,データシート1!$A$1:$BT$1,0),0)</f>
        <v>10.468062909141384</v>
      </c>
      <c r="BN37" s="34">
        <f>VLOOKUP($AX37&amp;"_"&amp;$BC$14,データシート1!$A:$BT,MATCH($BC$12&amp;"_"&amp;BN$20,データシート1!$A$1:$BT$1,0),0)</f>
        <v>23.223756288336475</v>
      </c>
      <c r="BO37" s="34">
        <f>VLOOKUP($AX37&amp;"_"&amp;$BC$14,データシート1!$A:$BT,MATCH($BC$12&amp;"_"&amp;BO$20,データシート1!$A$1:$BT$1,0),0)</f>
        <v>0.54224106639998804</v>
      </c>
      <c r="BP37" s="34">
        <f>VLOOKUP($AX37&amp;"_"&amp;$BC$14,データシート1!$A:$BT,MATCH($BC$12&amp;"_"&amp;BP$20,データシート1!$A$1:$BT$1,0),0)</f>
        <v>0</v>
      </c>
      <c r="BQ37" s="34">
        <f>VLOOKUP($AX37&amp;"_"&amp;$BC$14,データシート1!$A:$BT,MATCH($BC$12&amp;"_"&amp;BQ$20,データシート1!$A$1:$BT$1,0),0)</f>
        <v>2.3002374920837569</v>
      </c>
      <c r="BR37" s="35">
        <f t="shared" si="3"/>
        <v>64.904599103033604</v>
      </c>
      <c r="BT37" s="121" t="str">
        <f t="shared" si="4"/>
        <v>嬬恋村</v>
      </c>
      <c r="BU37" s="33">
        <f t="shared" si="25"/>
        <v>64.904599103033604</v>
      </c>
      <c r="BV37" s="59">
        <f t="shared" si="16"/>
        <v>8.4216903987030023E-2</v>
      </c>
      <c r="BW37" s="59">
        <f t="shared" si="5"/>
        <v>2.0578761517307857E-2</v>
      </c>
      <c r="BX37" s="59">
        <f t="shared" si="5"/>
        <v>1.5652570030892429E-2</v>
      </c>
      <c r="BY37" s="59">
        <f t="shared" si="5"/>
        <v>4.7985572438829741E-2</v>
      </c>
      <c r="BZ37" s="59">
        <f t="shared" si="5"/>
        <v>0.18172271038971369</v>
      </c>
      <c r="CA37" s="59">
        <f t="shared" si="5"/>
        <v>0.17116810586408587</v>
      </c>
      <c r="CB37" s="59">
        <f t="shared" si="5"/>
        <v>0.52745199472740856</v>
      </c>
      <c r="CC37" s="59">
        <f t="shared" si="5"/>
        <v>0.51909756262408091</v>
      </c>
      <c r="CD37" s="59">
        <f t="shared" si="5"/>
        <v>0.16128383895452045</v>
      </c>
      <c r="CE37" s="59">
        <f t="shared" si="5"/>
        <v>0.35781372366956055</v>
      </c>
      <c r="CF37" s="59">
        <f t="shared" si="5"/>
        <v>8.3544321033275429E-3</v>
      </c>
      <c r="CG37" s="59">
        <f t="shared" si="5"/>
        <v>0</v>
      </c>
      <c r="CH37" s="59">
        <f t="shared" si="5"/>
        <v>3.5440285031762025E-2</v>
      </c>
      <c r="CI37" s="122">
        <f t="shared" si="6"/>
        <v>1</v>
      </c>
      <c r="CK37" s="123" t="str">
        <f t="shared" si="7"/>
        <v>嬬恋村</v>
      </c>
      <c r="CL37" s="124">
        <f t="shared" si="17"/>
        <v>5.4660643909768556</v>
      </c>
      <c r="CM37" s="65">
        <f t="shared" si="18"/>
        <v>0</v>
      </c>
      <c r="CN37" s="66">
        <f t="shared" si="19"/>
        <v>1.335656266317802</v>
      </c>
      <c r="CO37" s="65">
        <f t="shared" si="20"/>
        <v>0</v>
      </c>
      <c r="CP37" s="66">
        <f t="shared" si="8"/>
        <v>1.0159237827872314</v>
      </c>
      <c r="CQ37" s="65">
        <f t="shared" si="21"/>
        <v>0</v>
      </c>
      <c r="CR37" s="66">
        <f t="shared" si="9"/>
        <v>3.1144843418718229</v>
      </c>
      <c r="CS37" s="65">
        <f t="shared" si="22"/>
        <v>0</v>
      </c>
      <c r="CT37" s="66">
        <f t="shared" si="10"/>
        <v>11.794639665761046</v>
      </c>
      <c r="CU37" s="67">
        <f t="shared" si="23"/>
        <v>0.3338804839822041</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3.9380000000000002</v>
      </c>
      <c r="DB37" s="962">
        <f>VLOOKUP($AX37&amp;"_"&amp;$CW$14,データシート1!$A:$BT,MATCH($CW$12&amp;"_"&amp;DB$20,データシート1!$A$1:$BT$1,0),0)</f>
        <v>0</v>
      </c>
      <c r="DC37" s="962">
        <f>VLOOKUP($AX37&amp;"_"&amp;$CW$14,データシート1!$A:$BT,MATCH($CW$12&amp;"_"&amp;DC$20,データシート1!$A$1:$BT$1,0),0)</f>
        <v>0</v>
      </c>
      <c r="DD37" s="961">
        <f t="shared" si="11"/>
        <v>3.9380000000000002</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1</v>
      </c>
      <c r="DJ37" s="64">
        <f>VLOOKUP($AX37&amp;"_"&amp;$DF$14,データシート1!$A:$BT,MATCH($DF$12&amp;"_"&amp;DJ$20,データシート1!$A$1:$BT$1,0),0)</f>
        <v>0</v>
      </c>
      <c r="DK37" s="64">
        <f>VLOOKUP($AX37&amp;"_"&amp;$DF$14,データシート1!$A:$BT,MATCH($DF$12&amp;"_"&amp;DK$20,データシート1!$A$1:$BT$1,0),0)</f>
        <v>0</v>
      </c>
      <c r="DL37" s="68">
        <f t="shared" si="12"/>
        <v>1</v>
      </c>
      <c r="DM37" s="16"/>
      <c r="DN37" s="126">
        <f t="shared" si="26"/>
        <v>0</v>
      </c>
      <c r="DO37" s="127">
        <f t="shared" si="27"/>
        <v>0</v>
      </c>
      <c r="DP37" s="127">
        <f t="shared" ref="DP37:DP68" si="29">IF($DD37=0,0,ROUND(CZ37/$DD37,2))</f>
        <v>0</v>
      </c>
      <c r="DQ37" s="127">
        <f t="shared" ref="DQ37:DQ68" si="30">IF($DD37=0,0,ROUND(DA37/$DD37,2))</f>
        <v>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43369</v>
      </c>
      <c r="AY38" s="18" t="str">
        <f>IF(IFERROR(比較地域マスタ!$Z23,"")=0,"",IFERROR(比較地域マスタ!$Z23,""))</f>
        <v>和水町</v>
      </c>
      <c r="BB38" s="110" t="str">
        <f t="shared" si="0"/>
        <v>43369</v>
      </c>
      <c r="BC38" s="1031" t="str">
        <f t="shared" si="0"/>
        <v>和水町</v>
      </c>
      <c r="BD38" s="34">
        <f t="shared" si="14"/>
        <v>68.153666123147389</v>
      </c>
      <c r="BE38" s="34">
        <f t="shared" si="15"/>
        <v>27.924324516980391</v>
      </c>
      <c r="BF38" s="34">
        <f>VLOOKUP($AX38&amp;"_"&amp;$BC$14,データシート1!$A:$BT,MATCH($BC$12&amp;"_"&amp;BF$20,データシート1!$A$1:$BT$1,0),0)</f>
        <v>22.114579461263197</v>
      </c>
      <c r="BG38" s="34">
        <f>VLOOKUP($AX38&amp;"_"&amp;$BC$14,データシート1!$A:$BT,MATCH($BC$12&amp;"_"&amp;BG$20,データシート1!$A$1:$BT$1,0),0)</f>
        <v>0.59687757190421475</v>
      </c>
      <c r="BH38" s="34">
        <f>VLOOKUP($AX38&amp;"_"&amp;$BC$14,データシート1!$A:$BT,MATCH($BC$12&amp;"_"&amp;BH$20,データシート1!$A$1:$BT$1,0),0)</f>
        <v>5.21286748381298</v>
      </c>
      <c r="BI38" s="34">
        <f>VLOOKUP($AX38&amp;"_"&amp;$BC$14,データシート1!$A:$BT,MATCH($BC$12&amp;"_"&amp;BI$20,データシート1!$A$1:$BT$1,0),0)</f>
        <v>7.0822068165490863</v>
      </c>
      <c r="BJ38" s="34">
        <f>VLOOKUP($AX38&amp;"_"&amp;$BC$14,データシート1!$A:$BT,MATCH($BC$12&amp;"_"&amp;BJ$20,データシート1!$A$1:$BT$1,0),0)</f>
        <v>6.9945411194770504</v>
      </c>
      <c r="BK38" s="34">
        <f t="shared" si="1"/>
        <v>24.784591657322434</v>
      </c>
      <c r="BL38" s="34">
        <f t="shared" si="2"/>
        <v>24.227520265643495</v>
      </c>
      <c r="BM38" s="34">
        <f>VLOOKUP($AX38&amp;"_"&amp;$BC$14,データシート1!$A:$BT,MATCH($BC$12&amp;"_"&amp;BM$20,データシート1!$A$1:$BT$1,0),0)</f>
        <v>8.9308804694842951</v>
      </c>
      <c r="BN38" s="34">
        <f>VLOOKUP($AX38&amp;"_"&amp;$BC$14,データシート1!$A:$BT,MATCH($BC$12&amp;"_"&amp;BN$20,データシート1!$A$1:$BT$1,0),0)</f>
        <v>15.2966397961592</v>
      </c>
      <c r="BO38" s="34">
        <f>VLOOKUP($AX38&amp;"_"&amp;$BC$14,データシート1!$A:$BT,MATCH($BC$12&amp;"_"&amp;BO$20,データシート1!$A$1:$BT$1,0),0)</f>
        <v>0.55707139167893704</v>
      </c>
      <c r="BP38" s="34">
        <f>VLOOKUP($AX38&amp;"_"&amp;$BC$14,データシート1!$A:$BT,MATCH($BC$12&amp;"_"&amp;BP$20,データシート1!$A$1:$BT$1,0),0)</f>
        <v>0</v>
      </c>
      <c r="BQ38" s="34">
        <f>VLOOKUP($AX38&amp;"_"&amp;$BC$14,データシート1!$A:$BT,MATCH($BC$12&amp;"_"&amp;BQ$20,データシート1!$A$1:$BT$1,0),0)</f>
        <v>1.3680020128184229</v>
      </c>
      <c r="BR38" s="35">
        <f t="shared" si="3"/>
        <v>68.153666123147389</v>
      </c>
      <c r="BT38" s="121" t="str">
        <f t="shared" si="4"/>
        <v>和水町</v>
      </c>
      <c r="BU38" s="33">
        <f t="shared" si="25"/>
        <v>68.153666123147389</v>
      </c>
      <c r="BV38" s="59">
        <f t="shared" si="16"/>
        <v>0.40972593413425057</v>
      </c>
      <c r="BW38" s="59">
        <f t="shared" si="5"/>
        <v>0.3244811426769646</v>
      </c>
      <c r="BX38" s="59">
        <f t="shared" si="5"/>
        <v>8.757820464503142E-3</v>
      </c>
      <c r="BY38" s="59">
        <f t="shared" si="5"/>
        <v>7.648697099278283E-2</v>
      </c>
      <c r="BZ38" s="59">
        <f t="shared" si="5"/>
        <v>0.10391527293267235</v>
      </c>
      <c r="CA38" s="59">
        <f t="shared" si="5"/>
        <v>0.10262897826858734</v>
      </c>
      <c r="CB38" s="59">
        <f t="shared" si="5"/>
        <v>0.36365749734634911</v>
      </c>
      <c r="CC38" s="59">
        <f t="shared" si="5"/>
        <v>0.35548374201714406</v>
      </c>
      <c r="CD38" s="59">
        <f t="shared" si="5"/>
        <v>0.13104035303613776</v>
      </c>
      <c r="CE38" s="59">
        <f t="shared" si="5"/>
        <v>0.22444338898100627</v>
      </c>
      <c r="CF38" s="59">
        <f t="shared" si="5"/>
        <v>8.1737553292050413E-3</v>
      </c>
      <c r="CG38" s="59">
        <f t="shared" si="5"/>
        <v>0</v>
      </c>
      <c r="CH38" s="59">
        <f t="shared" si="5"/>
        <v>2.007231731814059E-2</v>
      </c>
      <c r="CI38" s="122">
        <f t="shared" si="6"/>
        <v>1</v>
      </c>
      <c r="CK38" s="123" t="str">
        <f t="shared" si="7"/>
        <v>和水町</v>
      </c>
      <c r="CL38" s="124">
        <f t="shared" si="17"/>
        <v>27.924324516980391</v>
      </c>
      <c r="CM38" s="65">
        <f t="shared" si="18"/>
        <v>0.43922279991202029</v>
      </c>
      <c r="CN38" s="66">
        <f t="shared" si="19"/>
        <v>22.114579461263197</v>
      </c>
      <c r="CO38" s="65">
        <f t="shared" si="20"/>
        <v>0.55461149607135318</v>
      </c>
      <c r="CP38" s="66">
        <f t="shared" si="8"/>
        <v>0.59687757190421475</v>
      </c>
      <c r="CQ38" s="65">
        <f t="shared" si="21"/>
        <v>0</v>
      </c>
      <c r="CR38" s="66">
        <f t="shared" si="9"/>
        <v>5.21286748381298</v>
      </c>
      <c r="CS38" s="65">
        <f t="shared" si="22"/>
        <v>0</v>
      </c>
      <c r="CT38" s="66">
        <f t="shared" si="10"/>
        <v>7.0822068165490863</v>
      </c>
      <c r="CU38" s="67">
        <f t="shared" si="23"/>
        <v>0</v>
      </c>
      <c r="CV38" s="16"/>
      <c r="CW38" s="959">
        <f t="shared" si="24"/>
        <v>12.265000000000001</v>
      </c>
      <c r="CX38" s="962">
        <f>VLOOKUP($AX38&amp;"_"&amp;$CW$14,データシート1!$A:$BT,MATCH($CW$12&amp;"_"&amp;CX$20,データシート1!$A$1:$BT$1,0),0)</f>
        <v>12.265000000000001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12.265000000000001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3</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07522</v>
      </c>
      <c r="AY39" s="18" t="str">
        <f>IF(IFERROR(比較地域マスタ!$Z24,"")=0,"",IFERROR(比較地域マスタ!$Z24,""))</f>
        <v>小野町</v>
      </c>
      <c r="BB39" s="110" t="str">
        <f t="shared" si="0"/>
        <v>07522</v>
      </c>
      <c r="BC39" s="1031" t="str">
        <f t="shared" si="0"/>
        <v>小野町</v>
      </c>
      <c r="BD39" s="34">
        <f t="shared" si="14"/>
        <v>60.32365639904922</v>
      </c>
      <c r="BE39" s="34">
        <f t="shared" si="15"/>
        <v>12.99871673788209</v>
      </c>
      <c r="BF39" s="34">
        <f>VLOOKUP($AX39&amp;"_"&amp;$BC$14,データシート1!$A:$BT,MATCH($BC$12&amp;"_"&amp;BF$20,データシート1!$A$1:$BT$1,0),0)</f>
        <v>9.5606738316988409</v>
      </c>
      <c r="BG39" s="34">
        <f>VLOOKUP($AX39&amp;"_"&amp;$BC$14,データシート1!$A:$BT,MATCH($BC$12&amp;"_"&amp;BG$20,データシート1!$A$1:$BT$1,0),0)</f>
        <v>1.0184583315127385</v>
      </c>
      <c r="BH39" s="34">
        <f>VLOOKUP($AX39&amp;"_"&amp;$BC$14,データシート1!$A:$BT,MATCH($BC$12&amp;"_"&amp;BH$20,データシート1!$A$1:$BT$1,0),0)</f>
        <v>2.4195845746705102</v>
      </c>
      <c r="BI39" s="34">
        <f>VLOOKUP($AX39&amp;"_"&amp;$BC$14,データシート1!$A:$BT,MATCH($BC$12&amp;"_"&amp;BI$20,データシート1!$A$1:$BT$1,0),0)</f>
        <v>9.3463117264198843</v>
      </c>
      <c r="BJ39" s="34">
        <f>VLOOKUP($AX39&amp;"_"&amp;$BC$14,データシート1!$A:$BT,MATCH($BC$12&amp;"_"&amp;BJ$20,データシート1!$A$1:$BT$1,0),0)</f>
        <v>14.391910364698639</v>
      </c>
      <c r="BK39" s="34">
        <f t="shared" si="1"/>
        <v>21.912860530828947</v>
      </c>
      <c r="BL39" s="34">
        <f t="shared" si="2"/>
        <v>21.355555590720421</v>
      </c>
      <c r="BM39" s="34">
        <f>VLOOKUP($AX39&amp;"_"&amp;$BC$14,データシート1!$A:$BT,MATCH($BC$12&amp;"_"&amp;BM$20,データシート1!$A$1:$BT$1,0),0)</f>
        <v>9.1442647692421755</v>
      </c>
      <c r="BN39" s="34">
        <f>VLOOKUP($AX39&amp;"_"&amp;$BC$14,データシート1!$A:$BT,MATCH($BC$12&amp;"_"&amp;BN$20,データシート1!$A$1:$BT$1,0),0)</f>
        <v>12.211290821478244</v>
      </c>
      <c r="BO39" s="34">
        <f>VLOOKUP($AX39&amp;"_"&amp;$BC$14,データシート1!$A:$BT,MATCH($BC$12&amp;"_"&amp;BO$20,データシート1!$A$1:$BT$1,0),0)</f>
        <v>0.55730494010852705</v>
      </c>
      <c r="BP39" s="34">
        <f>VLOOKUP($AX39&amp;"_"&amp;$BC$14,データシート1!$A:$BT,MATCH($BC$12&amp;"_"&amp;BP$20,データシート1!$A$1:$BT$1,0),0)</f>
        <v>0</v>
      </c>
      <c r="BQ39" s="34">
        <f>VLOOKUP($AX39&amp;"_"&amp;$BC$14,データシート1!$A:$BT,MATCH($BC$12&amp;"_"&amp;BQ$20,データシート1!$A$1:$BT$1,0),0)</f>
        <v>1.673857039219659</v>
      </c>
      <c r="BR39" s="35">
        <f t="shared" si="3"/>
        <v>60.32365639904922</v>
      </c>
      <c r="BT39" s="121" t="str">
        <f t="shared" si="4"/>
        <v>小野町</v>
      </c>
      <c r="BU39" s="33">
        <f t="shared" si="25"/>
        <v>60.32365639904922</v>
      </c>
      <c r="BV39" s="59">
        <f t="shared" si="16"/>
        <v>0.21548290527838374</v>
      </c>
      <c r="BW39" s="59">
        <f t="shared" si="5"/>
        <v>0.15848962749296361</v>
      </c>
      <c r="BX39" s="59">
        <f t="shared" si="5"/>
        <v>1.6883232753258481E-2</v>
      </c>
      <c r="BY39" s="59">
        <f t="shared" si="5"/>
        <v>4.0110045032161645E-2</v>
      </c>
      <c r="BZ39" s="59">
        <f t="shared" si="5"/>
        <v>0.1549360944667007</v>
      </c>
      <c r="CA39" s="59">
        <f t="shared" si="5"/>
        <v>0.23857821663683956</v>
      </c>
      <c r="CB39" s="59">
        <f t="shared" si="5"/>
        <v>0.36325484625587656</v>
      </c>
      <c r="CC39" s="59">
        <f t="shared" si="5"/>
        <v>0.35401626601428976</v>
      </c>
      <c r="CD39" s="59">
        <f t="shared" si="5"/>
        <v>0.15158671266130846</v>
      </c>
      <c r="CE39" s="59">
        <f t="shared" si="5"/>
        <v>0.20242955335298127</v>
      </c>
      <c r="CF39" s="59">
        <f t="shared" si="5"/>
        <v>9.2385802415867972E-3</v>
      </c>
      <c r="CG39" s="59">
        <f t="shared" si="5"/>
        <v>0</v>
      </c>
      <c r="CH39" s="59">
        <f t="shared" si="5"/>
        <v>2.7747937362199437E-2</v>
      </c>
      <c r="CI39" s="122">
        <f t="shared" si="6"/>
        <v>1</v>
      </c>
      <c r="CK39" s="123" t="str">
        <f t="shared" si="7"/>
        <v>小野町</v>
      </c>
      <c r="CL39" s="124">
        <f t="shared" si="17"/>
        <v>12.99871673788209</v>
      </c>
      <c r="CM39" s="65">
        <f t="shared" si="18"/>
        <v>0.81900392282373702</v>
      </c>
      <c r="CN39" s="66">
        <f t="shared" si="19"/>
        <v>9.5606738316988409</v>
      </c>
      <c r="CO39" s="65">
        <f t="shared" si="20"/>
        <v>1</v>
      </c>
      <c r="CP39" s="66">
        <f t="shared" si="8"/>
        <v>1.0184583315127385</v>
      </c>
      <c r="CQ39" s="65">
        <f t="shared" si="21"/>
        <v>0</v>
      </c>
      <c r="CR39" s="66">
        <f t="shared" si="9"/>
        <v>2.4195845746705102</v>
      </c>
      <c r="CS39" s="65">
        <f t="shared" si="22"/>
        <v>0</v>
      </c>
      <c r="CT39" s="66">
        <f t="shared" si="10"/>
        <v>9.3463117264198843</v>
      </c>
      <c r="CU39" s="67">
        <f t="shared" si="23"/>
        <v>0</v>
      </c>
      <c r="CV39" s="16"/>
      <c r="CW39" s="959">
        <f t="shared" si="24"/>
        <v>10.646000000000001</v>
      </c>
      <c r="CX39" s="962">
        <f>VLOOKUP($AX39&amp;"_"&amp;$CW$14,データシート1!$A:$BT,MATCH($CW$12&amp;"_"&amp;CX$20,データシート1!$A$1:$BT$1,0),0)</f>
        <v>10.646000000000001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10.646000000000001</v>
      </c>
      <c r="DE39" s="16"/>
      <c r="DF39" s="125">
        <f>VLOOKUP($AX39&amp;"_"&amp;$DF$14,データシート1!$A:$BT,MATCH($DF$12&amp;"_"&amp;DF$20,データシート1!$A$1:$BT$1,0),0)</f>
        <v>2</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2</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11362</v>
      </c>
      <c r="AY40" s="18" t="str">
        <f>IF(IFERROR(比較地域マスタ!$Z25,"")=0,"",IFERROR(比較地域マスタ!$Z25,""))</f>
        <v>皆野町</v>
      </c>
      <c r="BB40" s="110" t="str">
        <f t="shared" si="0"/>
        <v>11362</v>
      </c>
      <c r="BC40" s="1031" t="str">
        <f t="shared" si="0"/>
        <v>皆野町</v>
      </c>
      <c r="BD40" s="34">
        <f t="shared" si="14"/>
        <v>49.327805599546778</v>
      </c>
      <c r="BE40" s="34">
        <f t="shared" si="15"/>
        <v>5.0671543251239948</v>
      </c>
      <c r="BF40" s="34">
        <f>VLOOKUP($AX40&amp;"_"&amp;$BC$14,データシート1!$A:$BT,MATCH($BC$12&amp;"_"&amp;BF$20,データシート1!$A$1:$BT$1,0),0)</f>
        <v>3.5422140424021675</v>
      </c>
      <c r="BG40" s="34">
        <f>VLOOKUP($AX40&amp;"_"&amp;$BC$14,データシート1!$A:$BT,MATCH($BC$12&amp;"_"&amp;BG$20,データシート1!$A$1:$BT$1,0),0)</f>
        <v>0.8762414721183881</v>
      </c>
      <c r="BH40" s="34">
        <f>VLOOKUP($AX40&amp;"_"&amp;$BC$14,データシート1!$A:$BT,MATCH($BC$12&amp;"_"&amp;BH$20,データシート1!$A$1:$BT$1,0),0)</f>
        <v>0.64869881060343926</v>
      </c>
      <c r="BI40" s="34">
        <f>VLOOKUP($AX40&amp;"_"&amp;$BC$14,データシート1!$A:$BT,MATCH($BC$12&amp;"_"&amp;BI$20,データシート1!$A$1:$BT$1,0),0)</f>
        <v>12.175080693830312</v>
      </c>
      <c r="BJ40" s="34">
        <f>VLOOKUP($AX40&amp;"_"&amp;$BC$14,データシート1!$A:$BT,MATCH($BC$12&amp;"_"&amp;BJ$20,データシート1!$A$1:$BT$1,0),0)</f>
        <v>9.9460675008315782</v>
      </c>
      <c r="BK40" s="34">
        <f t="shared" si="1"/>
        <v>20.722125977189069</v>
      </c>
      <c r="BL40" s="34">
        <f t="shared" si="2"/>
        <v>20.174980393767697</v>
      </c>
      <c r="BM40" s="34">
        <f>VLOOKUP($AX40&amp;"_"&amp;$BC$14,データシート1!$A:$BT,MATCH($BC$12&amp;"_"&amp;BM$20,データシート1!$A$1:$BT$1,0),0)</f>
        <v>9.5017174497283055</v>
      </c>
      <c r="BN40" s="34">
        <f>VLOOKUP($AX40&amp;"_"&amp;$BC$14,データシート1!$A:$BT,MATCH($BC$12&amp;"_"&amp;BN$20,データシート1!$A$1:$BT$1,0),0)</f>
        <v>10.673262944039392</v>
      </c>
      <c r="BO40" s="34">
        <f>VLOOKUP($AX40&amp;"_"&amp;$BC$14,データシート1!$A:$BT,MATCH($BC$12&amp;"_"&amp;BO$20,データシート1!$A$1:$BT$1,0),0)</f>
        <v>0.54714558342137298</v>
      </c>
      <c r="BP40" s="34">
        <f>VLOOKUP($AX40&amp;"_"&amp;$BC$14,データシート1!$A:$BT,MATCH($BC$12&amp;"_"&amp;BP$20,データシート1!$A$1:$BT$1,0),0)</f>
        <v>0</v>
      </c>
      <c r="BQ40" s="34">
        <f>VLOOKUP($AX40&amp;"_"&amp;$BC$14,データシート1!$A:$BT,MATCH($BC$12&amp;"_"&amp;BQ$20,データシート1!$A$1:$BT$1,0),0)</f>
        <v>1.417377102571816</v>
      </c>
      <c r="BR40" s="35">
        <f t="shared" si="3"/>
        <v>49.327805599546778</v>
      </c>
      <c r="BT40" s="121" t="str">
        <f t="shared" si="4"/>
        <v>皆野町</v>
      </c>
      <c r="BU40" s="33">
        <f t="shared" si="25"/>
        <v>49.327805599546778</v>
      </c>
      <c r="BV40" s="59">
        <f t="shared" si="16"/>
        <v>0.10272409776871468</v>
      </c>
      <c r="BW40" s="59">
        <f t="shared" si="5"/>
        <v>7.1809682173145636E-2</v>
      </c>
      <c r="BX40" s="59">
        <f t="shared" si="5"/>
        <v>1.7763641854087242E-2</v>
      </c>
      <c r="BY40" s="59">
        <f t="shared" si="5"/>
        <v>1.3150773741481813E-2</v>
      </c>
      <c r="BZ40" s="59">
        <f t="shared" si="5"/>
        <v>0.24681983205719932</v>
      </c>
      <c r="CA40" s="59">
        <f t="shared" si="5"/>
        <v>0.20163206897091246</v>
      </c>
      <c r="CB40" s="59">
        <f t="shared" si="5"/>
        <v>0.4200901646713322</v>
      </c>
      <c r="CC40" s="59">
        <f t="shared" si="5"/>
        <v>0.40899813297093157</v>
      </c>
      <c r="CD40" s="59">
        <f t="shared" si="5"/>
        <v>0.19262396399436846</v>
      </c>
      <c r="CE40" s="59">
        <f t="shared" si="5"/>
        <v>0.21637416897656314</v>
      </c>
      <c r="CF40" s="59">
        <f t="shared" si="5"/>
        <v>1.1092031700400639E-2</v>
      </c>
      <c r="CG40" s="59">
        <f t="shared" si="5"/>
        <v>0</v>
      </c>
      <c r="CH40" s="59">
        <f t="shared" si="5"/>
        <v>2.8733836531841157E-2</v>
      </c>
      <c r="CI40" s="122">
        <f t="shared" si="6"/>
        <v>1</v>
      </c>
      <c r="CK40" s="123" t="str">
        <f t="shared" si="7"/>
        <v>皆野町</v>
      </c>
      <c r="CL40" s="124">
        <f t="shared" si="17"/>
        <v>5.0671543251239948</v>
      </c>
      <c r="CM40" s="65">
        <f t="shared" si="18"/>
        <v>1</v>
      </c>
      <c r="CN40" s="66">
        <f t="shared" si="19"/>
        <v>3.5422140424021675</v>
      </c>
      <c r="CO40" s="65">
        <f t="shared" si="20"/>
        <v>0.9513823726232592</v>
      </c>
      <c r="CP40" s="66">
        <f t="shared" si="8"/>
        <v>0.8762414721183881</v>
      </c>
      <c r="CQ40" s="65">
        <f t="shared" si="21"/>
        <v>1</v>
      </c>
      <c r="CR40" s="66">
        <f t="shared" si="9"/>
        <v>0.64869881060343926</v>
      </c>
      <c r="CS40" s="65">
        <f t="shared" si="22"/>
        <v>0</v>
      </c>
      <c r="CT40" s="66">
        <f t="shared" si="10"/>
        <v>12.175080693830312</v>
      </c>
      <c r="CU40" s="67">
        <f t="shared" si="23"/>
        <v>0</v>
      </c>
      <c r="CV40" s="16"/>
      <c r="CW40" s="959">
        <f t="shared" si="24"/>
        <v>9.8529999999999998</v>
      </c>
      <c r="CX40" s="962">
        <f>VLOOKUP($AX40&amp;"_"&amp;$CW$14,データシート1!$A:$BT,MATCH($CW$12&amp;"_"&amp;CX$20,データシート1!$A$1:$BT$1,0),0)</f>
        <v>3.37</v>
      </c>
      <c r="CY40" s="962">
        <f>VLOOKUP($AX40&amp;"_"&amp;$CW$14,データシート1!$A:$BT,MATCH($CW$12&amp;"_"&amp;CY$20,データシート1!$A$1:$BT$1,0),0)</f>
        <v>6.4829999999999997</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9.8529999999999998</v>
      </c>
      <c r="DE40" s="16"/>
      <c r="DF40" s="125">
        <f>VLOOKUP($AX40&amp;"_"&amp;$DF$14,データシート1!$A:$BT,MATCH($DF$12&amp;"_"&amp;DF$20,データシート1!$A$1:$BT$1,0),0)</f>
        <v>1</v>
      </c>
      <c r="DG40" s="64">
        <f>VLOOKUP($AX40&amp;"_"&amp;$DF$14,データシート1!$A:$BT,MATCH($DF$12&amp;"_"&amp;DG$20,データシート1!$A$1:$BT$1,0),0)</f>
        <v>1</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2</v>
      </c>
      <c r="DM40" s="16"/>
      <c r="DN40" s="126">
        <f t="shared" si="26"/>
        <v>0.34</v>
      </c>
      <c r="DO40" s="127">
        <f t="shared" si="27"/>
        <v>0.66</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02441</v>
      </c>
      <c r="AY41" s="18" t="str">
        <f>IF(IFERROR(比較地域マスタ!$Z26,"")=0,"",IFERROR(比較地域マスタ!$Z26,""))</f>
        <v>三戸町</v>
      </c>
      <c r="BB41" s="110" t="str">
        <f t="shared" si="0"/>
        <v>02441</v>
      </c>
      <c r="BC41" s="1031" t="str">
        <f t="shared" si="0"/>
        <v>三戸町</v>
      </c>
      <c r="BD41" s="34">
        <f t="shared" si="14"/>
        <v>100.71725187108535</v>
      </c>
      <c r="BE41" s="34">
        <f t="shared" si="15"/>
        <v>47.424312078034127</v>
      </c>
      <c r="BF41" s="34">
        <f>VLOOKUP($AX41&amp;"_"&amp;$BC$14,データシート1!$A:$BT,MATCH($BC$12&amp;"_"&amp;BF$20,データシート1!$A$1:$BT$1,0),0)</f>
        <v>40.241112012325779</v>
      </c>
      <c r="BG41" s="34">
        <f>VLOOKUP($AX41&amp;"_"&amp;$BC$14,データシート1!$A:$BT,MATCH($BC$12&amp;"_"&amp;BG$20,データシート1!$A$1:$BT$1,0),0)</f>
        <v>1.3296690323483364</v>
      </c>
      <c r="BH41" s="34">
        <f>VLOOKUP($AX41&amp;"_"&amp;$BC$14,データシート1!$A:$BT,MATCH($BC$12&amp;"_"&amp;BH$20,データシート1!$A$1:$BT$1,0),0)</f>
        <v>5.8535310333600119</v>
      </c>
      <c r="BI41" s="34">
        <f>VLOOKUP($AX41&amp;"_"&amp;$BC$14,データシート1!$A:$BT,MATCH($BC$12&amp;"_"&amp;BI$20,データシート1!$A$1:$BT$1,0),0)</f>
        <v>10.886316125301787</v>
      </c>
      <c r="BJ41" s="34">
        <f>VLOOKUP($AX41&amp;"_"&amp;$BC$14,データシート1!$A:$BT,MATCH($BC$12&amp;"_"&amp;BJ$20,データシート1!$A$1:$BT$1,0),0)</f>
        <v>19.298332594778042</v>
      </c>
      <c r="BK41" s="34">
        <f t="shared" si="1"/>
        <v>21.851425818027931</v>
      </c>
      <c r="BL41" s="34">
        <f t="shared" si="2"/>
        <v>21.299317330477777</v>
      </c>
      <c r="BM41" s="34">
        <f>VLOOKUP($AX41&amp;"_"&amp;$BC$14,データシート1!$A:$BT,MATCH($BC$12&amp;"_"&amp;BM$20,データシート1!$A$1:$BT$1,0),0)</f>
        <v>7.5499986315606824</v>
      </c>
      <c r="BN41" s="34">
        <f>VLOOKUP($AX41&amp;"_"&amp;$BC$14,データシート1!$A:$BT,MATCH($BC$12&amp;"_"&amp;BN$20,データシート1!$A$1:$BT$1,0),0)</f>
        <v>13.749318698917094</v>
      </c>
      <c r="BO41" s="34">
        <f>VLOOKUP($AX41&amp;"_"&amp;$BC$14,データシート1!$A:$BT,MATCH($BC$12&amp;"_"&amp;BO$20,データシート1!$A$1:$BT$1,0),0)</f>
        <v>0.55210848755015496</v>
      </c>
      <c r="BP41" s="34">
        <f>VLOOKUP($AX41&amp;"_"&amp;$BC$14,データシート1!$A:$BT,MATCH($BC$12&amp;"_"&amp;BP$20,データシート1!$A$1:$BT$1,0),0)</f>
        <v>0</v>
      </c>
      <c r="BQ41" s="34">
        <f>VLOOKUP($AX41&amp;"_"&amp;$BC$14,データシート1!$A:$BT,MATCH($BC$12&amp;"_"&amp;BQ$20,データシート1!$A$1:$BT$1,0),0)</f>
        <v>1.256865254943458</v>
      </c>
      <c r="BR41" s="35">
        <f t="shared" si="3"/>
        <v>100.71725187108535</v>
      </c>
      <c r="BT41" s="121" t="str">
        <f t="shared" si="4"/>
        <v>三戸町</v>
      </c>
      <c r="BU41" s="33">
        <f t="shared" si="25"/>
        <v>100.71725187108535</v>
      </c>
      <c r="BV41" s="59">
        <f t="shared" si="16"/>
        <v>0.47086582682712225</v>
      </c>
      <c r="BW41" s="59">
        <f t="shared" si="5"/>
        <v>0.39954537345630747</v>
      </c>
      <c r="BX41" s="59">
        <f t="shared" si="5"/>
        <v>1.3201998740496488E-2</v>
      </c>
      <c r="BY41" s="59">
        <f t="shared" si="5"/>
        <v>5.811845463031827E-2</v>
      </c>
      <c r="BZ41" s="59">
        <f t="shared" si="5"/>
        <v>0.10808789877662568</v>
      </c>
      <c r="CA41" s="59">
        <f t="shared" si="5"/>
        <v>0.19160900676161469</v>
      </c>
      <c r="CB41" s="59">
        <f t="shared" si="5"/>
        <v>0.21695812199082845</v>
      </c>
      <c r="CC41" s="59">
        <f t="shared" si="5"/>
        <v>0.21147635519027244</v>
      </c>
      <c r="CD41" s="59">
        <f t="shared" si="5"/>
        <v>7.4962317689370866E-2</v>
      </c>
      <c r="CE41" s="59">
        <f t="shared" si="5"/>
        <v>0.13651403750090155</v>
      </c>
      <c r="CF41" s="59">
        <f t="shared" si="5"/>
        <v>5.4817668005560259E-3</v>
      </c>
      <c r="CG41" s="59">
        <f t="shared" si="5"/>
        <v>0</v>
      </c>
      <c r="CH41" s="59">
        <f t="shared" si="5"/>
        <v>1.2479145643808894E-2</v>
      </c>
      <c r="CI41" s="122">
        <f t="shared" si="6"/>
        <v>1</v>
      </c>
      <c r="CK41" s="123" t="str">
        <f t="shared" si="7"/>
        <v>三戸町</v>
      </c>
      <c r="CL41" s="124">
        <f t="shared" si="17"/>
        <v>47.424312078034127</v>
      </c>
      <c r="CM41" s="65">
        <f t="shared" si="18"/>
        <v>0.20158436846209893</v>
      </c>
      <c r="CN41" s="66">
        <f t="shared" si="19"/>
        <v>40.241112012325779</v>
      </c>
      <c r="CO41" s="65">
        <f t="shared" si="20"/>
        <v>0</v>
      </c>
      <c r="CP41" s="66">
        <f t="shared" si="8"/>
        <v>1.3296690323483364</v>
      </c>
      <c r="CQ41" s="65">
        <f t="shared" si="21"/>
        <v>0</v>
      </c>
      <c r="CR41" s="66">
        <f t="shared" si="9"/>
        <v>5.8535310333600119</v>
      </c>
      <c r="CS41" s="65">
        <f t="shared" si="22"/>
        <v>1</v>
      </c>
      <c r="CT41" s="66">
        <f t="shared" si="10"/>
        <v>10.886316125301787</v>
      </c>
      <c r="CU41" s="67">
        <f t="shared" si="23"/>
        <v>0</v>
      </c>
      <c r="CV41" s="16"/>
      <c r="CW41" s="959">
        <f t="shared" si="24"/>
        <v>9.56</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9.56</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9.56</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1</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0</v>
      </c>
      <c r="DO41" s="127">
        <f t="shared" si="27"/>
        <v>0</v>
      </c>
      <c r="DP41" s="127">
        <f t="shared" si="29"/>
        <v>1</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20384</v>
      </c>
      <c r="AY42" s="18" t="str">
        <f>IF(IFERROR(比較地域マスタ!$Z27,"")=0,"",IFERROR(比較地域マスタ!$Z27,""))</f>
        <v>飯島町</v>
      </c>
      <c r="BB42" s="110" t="str">
        <f t="shared" si="0"/>
        <v>20384</v>
      </c>
      <c r="BC42" s="1031" t="str">
        <f t="shared" si="0"/>
        <v>飯島町</v>
      </c>
      <c r="BD42" s="34">
        <f t="shared" si="14"/>
        <v>70.611378587359809</v>
      </c>
      <c r="BE42" s="34">
        <f t="shared" si="15"/>
        <v>28.603470302468214</v>
      </c>
      <c r="BF42" s="34">
        <f>VLOOKUP($AX42&amp;"_"&amp;$BC$14,データシート1!$A:$BT,MATCH($BC$12&amp;"_"&amp;BF$20,データシート1!$A$1:$BT$1,0),0)</f>
        <v>21.159530519874181</v>
      </c>
      <c r="BG42" s="34">
        <f>VLOOKUP($AX42&amp;"_"&amp;$BC$14,データシート1!$A:$BT,MATCH($BC$12&amp;"_"&amp;BG$20,データシート1!$A$1:$BT$1,0),0)</f>
        <v>0.64561411696994142</v>
      </c>
      <c r="BH42" s="34">
        <f>VLOOKUP($AX42&amp;"_"&amp;$BC$14,データシート1!$A:$BT,MATCH($BC$12&amp;"_"&amp;BH$20,データシート1!$A$1:$BT$1,0),0)</f>
        <v>6.7983256656240902</v>
      </c>
      <c r="BI42" s="34">
        <f>VLOOKUP($AX42&amp;"_"&amp;$BC$14,データシート1!$A:$BT,MATCH($BC$12&amp;"_"&amp;BI$20,データシート1!$A$1:$BT$1,0),0)</f>
        <v>6.7338602317370153</v>
      </c>
      <c r="BJ42" s="34">
        <f>VLOOKUP($AX42&amp;"_"&amp;$BC$14,データシート1!$A:$BT,MATCH($BC$12&amp;"_"&amp;BJ$20,データシート1!$A$1:$BT$1,0),0)</f>
        <v>14.008681211401807</v>
      </c>
      <c r="BK42" s="34">
        <f t="shared" si="1"/>
        <v>20.685594061583643</v>
      </c>
      <c r="BL42" s="34">
        <f t="shared" si="2"/>
        <v>20.144462350224206</v>
      </c>
      <c r="BM42" s="34">
        <f>VLOOKUP($AX42&amp;"_"&amp;$BC$14,データシート1!$A:$BT,MATCH($BC$12&amp;"_"&amp;BM$20,データシート1!$A$1:$BT$1,0),0)</f>
        <v>8.6441028436950393</v>
      </c>
      <c r="BN42" s="34">
        <f>VLOOKUP($AX42&amp;"_"&amp;$BC$14,データシート1!$A:$BT,MATCH($BC$12&amp;"_"&amp;BN$20,データシート1!$A$1:$BT$1,0),0)</f>
        <v>11.500359506529167</v>
      </c>
      <c r="BO42" s="34">
        <f>VLOOKUP($AX42&amp;"_"&amp;$BC$14,データシート1!$A:$BT,MATCH($BC$12&amp;"_"&amp;BO$20,データシート1!$A$1:$BT$1,0),0)</f>
        <v>0.54113171135943705</v>
      </c>
      <c r="BP42" s="34">
        <f>VLOOKUP($AX42&amp;"_"&amp;$BC$14,データシート1!$A:$BT,MATCH($BC$12&amp;"_"&amp;BP$20,データシート1!$A$1:$BT$1,0),0)</f>
        <v>0</v>
      </c>
      <c r="BQ42" s="34">
        <f>VLOOKUP($AX42&amp;"_"&amp;$BC$14,データシート1!$A:$BT,MATCH($BC$12&amp;"_"&amp;BQ$20,データシート1!$A$1:$BT$1,0),0)</f>
        <v>0.57977278016911993</v>
      </c>
      <c r="BR42" s="35">
        <f t="shared" si="3"/>
        <v>70.611378587359809</v>
      </c>
      <c r="BT42" s="121" t="str">
        <f t="shared" si="4"/>
        <v>飯島町</v>
      </c>
      <c r="BU42" s="33">
        <f t="shared" si="25"/>
        <v>70.611378587359809</v>
      </c>
      <c r="BV42" s="59">
        <f t="shared" si="16"/>
        <v>0.40508301742162189</v>
      </c>
      <c r="BW42" s="59">
        <f t="shared" si="5"/>
        <v>0.2996617675959376</v>
      </c>
      <c r="BX42" s="59">
        <f t="shared" si="5"/>
        <v>9.1432022697474028E-3</v>
      </c>
      <c r="BY42" s="59">
        <f t="shared" si="5"/>
        <v>9.6278047555936871E-2</v>
      </c>
      <c r="BZ42" s="59">
        <f t="shared" si="5"/>
        <v>9.5365086568957716E-2</v>
      </c>
      <c r="CA42" s="59">
        <f t="shared" ref="CA42:CH68" si="32">BJ42/$BR42</f>
        <v>0.19839127194026362</v>
      </c>
      <c r="CB42" s="59">
        <f t="shared" si="32"/>
        <v>0.29294986835572967</v>
      </c>
      <c r="CC42" s="59">
        <f t="shared" si="32"/>
        <v>0.28528634836525174</v>
      </c>
      <c r="CD42" s="59">
        <f t="shared" si="32"/>
        <v>0.12241798725117124</v>
      </c>
      <c r="CE42" s="59">
        <f t="shared" si="32"/>
        <v>0.16286836111408046</v>
      </c>
      <c r="CF42" s="59">
        <f t="shared" si="32"/>
        <v>7.6635199904779286E-3</v>
      </c>
      <c r="CG42" s="59">
        <f t="shared" si="32"/>
        <v>0</v>
      </c>
      <c r="CH42" s="59">
        <f t="shared" si="32"/>
        <v>8.2107557134269774E-3</v>
      </c>
      <c r="CI42" s="122">
        <f t="shared" si="6"/>
        <v>1</v>
      </c>
      <c r="CK42" s="123" t="str">
        <f t="shared" si="7"/>
        <v>飯島町</v>
      </c>
      <c r="CL42" s="124">
        <f t="shared" si="17"/>
        <v>28.603470302468214</v>
      </c>
      <c r="CM42" s="65">
        <f t="shared" si="18"/>
        <v>0.98788712352716468</v>
      </c>
      <c r="CN42" s="66">
        <f t="shared" si="19"/>
        <v>21.159530519874181</v>
      </c>
      <c r="CO42" s="65">
        <f t="shared" si="20"/>
        <v>1</v>
      </c>
      <c r="CP42" s="66">
        <f t="shared" si="8"/>
        <v>0.64561411696994142</v>
      </c>
      <c r="CQ42" s="65">
        <f t="shared" si="21"/>
        <v>0</v>
      </c>
      <c r="CR42" s="66">
        <f t="shared" si="9"/>
        <v>6.7983256656240902</v>
      </c>
      <c r="CS42" s="65">
        <f t="shared" si="22"/>
        <v>0</v>
      </c>
      <c r="CT42" s="66">
        <f t="shared" si="10"/>
        <v>6.7338602317370153</v>
      </c>
      <c r="CU42" s="67">
        <f t="shared" si="23"/>
        <v>0</v>
      </c>
      <c r="CV42" s="16"/>
      <c r="CW42" s="959">
        <f t="shared" si="24"/>
        <v>28.257000000000001</v>
      </c>
      <c r="CX42" s="962">
        <f>VLOOKUP($AX42&amp;"_"&amp;$CW$14,データシート1!$A:$BT,MATCH($CW$12&amp;"_"&amp;CX$20,データシート1!$A$1:$BT$1,0),0)</f>
        <v>28.257000000000001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28.257000000000001</v>
      </c>
      <c r="DE42" s="16"/>
      <c r="DF42" s="125">
        <f>VLOOKUP($AX42&amp;"_"&amp;$DF$14,データシート1!$A:$BT,MATCH($DF$12&amp;"_"&amp;DF$20,データシート1!$A$1:$BT$1,0),0)</f>
        <v>4</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4</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14361</v>
      </c>
      <c r="AY43" s="18" t="str">
        <f>IF(IFERROR(比較地域マスタ!$Z28,"")=0,"",IFERROR(比較地域マスタ!$Z28,""))</f>
        <v>中井町</v>
      </c>
      <c r="AZ43" s="23"/>
      <c r="BB43" s="110" t="str">
        <f t="shared" si="0"/>
        <v>14361</v>
      </c>
      <c r="BC43" s="1031" t="str">
        <f t="shared" si="0"/>
        <v>中井町</v>
      </c>
      <c r="BD43" s="34">
        <f t="shared" si="14"/>
        <v>144.70392402022966</v>
      </c>
      <c r="BE43" s="34">
        <f t="shared" si="15"/>
        <v>94.130481189663016</v>
      </c>
      <c r="BF43" s="34">
        <f>VLOOKUP($AX43&amp;"_"&amp;$BC$14,データシート1!$A:$BT,MATCH($BC$12&amp;"_"&amp;BF$20,データシート1!$A$1:$BT$1,0),0)</f>
        <v>89.95784497375459</v>
      </c>
      <c r="BG43" s="34">
        <f>VLOOKUP($AX43&amp;"_"&amp;$BC$14,データシート1!$A:$BT,MATCH($BC$12&amp;"_"&amp;BG$20,データシート1!$A$1:$BT$1,0),0)</f>
        <v>1.0167855597205484</v>
      </c>
      <c r="BH43" s="34">
        <f>VLOOKUP($AX43&amp;"_"&amp;$BC$14,データシート1!$A:$BT,MATCH($BC$12&amp;"_"&amp;BH$20,データシート1!$A$1:$BT$1,0),0)</f>
        <v>3.1558506561878872</v>
      </c>
      <c r="BI43" s="34">
        <f>VLOOKUP($AX43&amp;"_"&amp;$BC$14,データシート1!$A:$BT,MATCH($BC$12&amp;"_"&amp;BI$20,データシート1!$A$1:$BT$1,0),0)</f>
        <v>16.625796174543026</v>
      </c>
      <c r="BJ43" s="34">
        <f>VLOOKUP($AX43&amp;"_"&amp;$BC$14,データシート1!$A:$BT,MATCH($BC$12&amp;"_"&amp;BJ$20,データシート1!$A$1:$BT$1,0),0)</f>
        <v>9.3083535142691716</v>
      </c>
      <c r="BK43" s="34">
        <f t="shared" si="1"/>
        <v>23.814894404273648</v>
      </c>
      <c r="BL43" s="34">
        <f t="shared" si="2"/>
        <v>23.28363011406438</v>
      </c>
      <c r="BM43" s="34">
        <f>VLOOKUP($AX43&amp;"_"&amp;$BC$14,データシート1!$A:$BT,MATCH($BC$12&amp;"_"&amp;BM$20,データシート1!$A$1:$BT$1,0),0)</f>
        <v>8.3029597912158817</v>
      </c>
      <c r="BN43" s="34">
        <f>VLOOKUP($AX43&amp;"_"&amp;$BC$14,データシート1!$A:$BT,MATCH($BC$12&amp;"_"&amp;BN$20,データシート1!$A$1:$BT$1,0),0)</f>
        <v>14.9806703228485</v>
      </c>
      <c r="BO43" s="34">
        <f>VLOOKUP($AX43&amp;"_"&amp;$BC$14,データシート1!$A:$BT,MATCH($BC$12&amp;"_"&amp;BO$20,データシート1!$A$1:$BT$1,0),0)</f>
        <v>0.53126429020927002</v>
      </c>
      <c r="BP43" s="34">
        <f>VLOOKUP($AX43&amp;"_"&amp;$BC$14,データシート1!$A:$BT,MATCH($BC$12&amp;"_"&amp;BP$20,データシート1!$A$1:$BT$1,0),0)</f>
        <v>0</v>
      </c>
      <c r="BQ43" s="34">
        <f>VLOOKUP($AX43&amp;"_"&amp;$BC$14,データシート1!$A:$BT,MATCH($BC$12&amp;"_"&amp;BQ$20,データシート1!$A$1:$BT$1,0),0)</f>
        <v>0.82439873748081671</v>
      </c>
      <c r="BR43" s="35">
        <f t="shared" si="3"/>
        <v>144.70392402022966</v>
      </c>
      <c r="BT43" s="121" t="str">
        <f t="shared" si="4"/>
        <v>中井町</v>
      </c>
      <c r="BU43" s="33">
        <f t="shared" si="25"/>
        <v>144.70392402022966</v>
      </c>
      <c r="BV43" s="59">
        <f t="shared" si="16"/>
        <v>0.65050399860962682</v>
      </c>
      <c r="BW43" s="59">
        <f t="shared" si="16"/>
        <v>0.62166831744782847</v>
      </c>
      <c r="BX43" s="59">
        <f t="shared" si="16"/>
        <v>7.0266619692939455E-3</v>
      </c>
      <c r="BY43" s="59">
        <f t="shared" si="16"/>
        <v>2.18090191925044E-2</v>
      </c>
      <c r="BZ43" s="59">
        <f t="shared" si="16"/>
        <v>0.11489526830121576</v>
      </c>
      <c r="CA43" s="59">
        <f t="shared" si="32"/>
        <v>6.4326890768821587E-2</v>
      </c>
      <c r="CB43" s="59">
        <f t="shared" si="32"/>
        <v>0.1645767007738112</v>
      </c>
      <c r="CC43" s="59">
        <f t="shared" si="32"/>
        <v>0.16090531249732606</v>
      </c>
      <c r="CD43" s="59">
        <f t="shared" si="32"/>
        <v>5.7378953939460027E-2</v>
      </c>
      <c r="CE43" s="59">
        <f t="shared" si="32"/>
        <v>0.10352635855786603</v>
      </c>
      <c r="CF43" s="59">
        <f t="shared" si="32"/>
        <v>3.6713882764851566E-3</v>
      </c>
      <c r="CG43" s="59">
        <f t="shared" si="32"/>
        <v>0</v>
      </c>
      <c r="CH43" s="59">
        <f t="shared" si="32"/>
        <v>5.6971415465247883E-3</v>
      </c>
      <c r="CI43" s="122">
        <f t="shared" si="6"/>
        <v>1</v>
      </c>
      <c r="CJ43" s="23"/>
      <c r="CK43" s="123" t="str">
        <f t="shared" si="7"/>
        <v>中井町</v>
      </c>
      <c r="CL43" s="124">
        <f t="shared" si="17"/>
        <v>94.130481189663016</v>
      </c>
      <c r="CM43" s="65">
        <f t="shared" si="18"/>
        <v>0.31329915270037489</v>
      </c>
      <c r="CN43" s="66">
        <f t="shared" si="19"/>
        <v>89.95784497375459</v>
      </c>
      <c r="CO43" s="65">
        <f t="shared" si="20"/>
        <v>0.32783133042597973</v>
      </c>
      <c r="CP43" s="66">
        <f t="shared" si="8"/>
        <v>1.0167855597205484</v>
      </c>
      <c r="CQ43" s="65">
        <f t="shared" si="21"/>
        <v>0</v>
      </c>
      <c r="CR43" s="66">
        <f t="shared" si="9"/>
        <v>3.1558506561878872</v>
      </c>
      <c r="CS43" s="65">
        <f t="shared" si="22"/>
        <v>0</v>
      </c>
      <c r="CT43" s="66">
        <f t="shared" si="10"/>
        <v>16.625796174543026</v>
      </c>
      <c r="CU43" s="67">
        <f t="shared" si="23"/>
        <v>0.33237505993615291</v>
      </c>
      <c r="CV43" s="16"/>
      <c r="CW43" s="959">
        <f t="shared" si="24"/>
        <v>29.491</v>
      </c>
      <c r="CX43" s="962">
        <f>VLOOKUP($AX43&amp;"_"&amp;$CW$14,データシート1!$A:$BT,MATCH($CW$12&amp;"_"&amp;CX$20,データシート1!$A$1:$BT$1,0),0)</f>
        <v>29.491</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5.5259999999999998</v>
      </c>
      <c r="DB43" s="962">
        <f>VLOOKUP($AX43&amp;"_"&amp;$CW$14,データシート1!$A:$BT,MATCH($CW$12&amp;"_"&amp;DB$20,データシート1!$A$1:$BT$1,0),0)</f>
        <v>0</v>
      </c>
      <c r="DC43" s="962">
        <f>VLOOKUP($AX43&amp;"_"&amp;$CW$14,データシート1!$A:$BT,MATCH($CW$12&amp;"_"&amp;DC$20,データシート1!$A$1:$BT$1,0),0)</f>
        <v>0</v>
      </c>
      <c r="DD43" s="961">
        <f t="shared" si="11"/>
        <v>35.016999999999996</v>
      </c>
      <c r="DE43" s="16"/>
      <c r="DF43" s="125">
        <f>VLOOKUP($AX43&amp;"_"&amp;$DF$14,データシート1!$A:$BT,MATCH($DF$12&amp;"_"&amp;DF$20,データシート1!$A$1:$BT$1,0),0)</f>
        <v>6</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1</v>
      </c>
      <c r="DJ43" s="64">
        <f>VLOOKUP($AX43&amp;"_"&amp;$DF$14,データシート1!$A:$BT,MATCH($DF$12&amp;"_"&amp;DJ$20,データシート1!$A$1:$BT$1,0),0)</f>
        <v>0</v>
      </c>
      <c r="DK43" s="64">
        <f>VLOOKUP($AX43&amp;"_"&amp;$DF$14,データシート1!$A:$BT,MATCH($DF$12&amp;"_"&amp;DK$20,データシート1!$A$1:$BT$1,0),0)</f>
        <v>0</v>
      </c>
      <c r="DL43" s="68">
        <f t="shared" si="12"/>
        <v>7</v>
      </c>
      <c r="DM43" s="16"/>
      <c r="DN43" s="126">
        <f t="shared" si="26"/>
        <v>0.84</v>
      </c>
      <c r="DO43" s="127">
        <f t="shared" si="27"/>
        <v>0</v>
      </c>
      <c r="DP43" s="127">
        <f t="shared" si="29"/>
        <v>0</v>
      </c>
      <c r="DQ43" s="127">
        <f t="shared" si="30"/>
        <v>0.16</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01636</v>
      </c>
      <c r="AY44" s="18" t="str">
        <f>IF(IFERROR(比較地域マスタ!$Z29,"")=0,"",IFERROR(比較地域マスタ!$Z29,""))</f>
        <v>清水町</v>
      </c>
      <c r="BB44" s="110" t="str">
        <f t="shared" si="0"/>
        <v>01636</v>
      </c>
      <c r="BC44" s="1031" t="str">
        <f t="shared" si="0"/>
        <v>清水町</v>
      </c>
      <c r="BD44" s="34">
        <f t="shared" si="14"/>
        <v>137.5264628831564</v>
      </c>
      <c r="BE44" s="34">
        <f t="shared" si="15"/>
        <v>82.074158470494467</v>
      </c>
      <c r="BF44" s="34">
        <f>VLOOKUP($AX44&amp;"_"&amp;$BC$14,データシート1!$A:$BT,MATCH($BC$12&amp;"_"&amp;BF$20,データシート1!$A$1:$BT$1,0),0)</f>
        <v>53.366646860719065</v>
      </c>
      <c r="BG44" s="34">
        <f>VLOOKUP($AX44&amp;"_"&amp;$BC$14,データシート1!$A:$BT,MATCH($BC$12&amp;"_"&amp;BG$20,データシート1!$A$1:$BT$1,0),0)</f>
        <v>0.95023377385321706</v>
      </c>
      <c r="BH44" s="34">
        <f>VLOOKUP($AX44&amp;"_"&amp;$BC$14,データシート1!$A:$BT,MATCH($BC$12&amp;"_"&amp;BH$20,データシート1!$A$1:$BT$1,0),0)</f>
        <v>27.757277835922174</v>
      </c>
      <c r="BI44" s="34">
        <f>VLOOKUP($AX44&amp;"_"&amp;$BC$14,データシート1!$A:$BT,MATCH($BC$12&amp;"_"&amp;BI$20,データシート1!$A$1:$BT$1,0),0)</f>
        <v>12.05166836218566</v>
      </c>
      <c r="BJ44" s="34">
        <f>VLOOKUP($AX44&amp;"_"&amp;$BC$14,データシート1!$A:$BT,MATCH($BC$12&amp;"_"&amp;BJ$20,データシート1!$A$1:$BT$1,0),0)</f>
        <v>20.554071125960292</v>
      </c>
      <c r="BK44" s="34">
        <f t="shared" si="1"/>
        <v>22.490628764694996</v>
      </c>
      <c r="BL44" s="34">
        <f t="shared" si="2"/>
        <v>21.955978022256673</v>
      </c>
      <c r="BM44" s="34">
        <f>VLOOKUP($AX44&amp;"_"&amp;$BC$14,データシート1!$A:$BT,MATCH($BC$12&amp;"_"&amp;BM$20,データシート1!$A$1:$BT$1,0),0)</f>
        <v>8.6155609946828395</v>
      </c>
      <c r="BN44" s="34">
        <f>VLOOKUP($AX44&amp;"_"&amp;$BC$14,データシート1!$A:$BT,MATCH($BC$12&amp;"_"&amp;BN$20,データシート1!$A$1:$BT$1,0),0)</f>
        <v>13.340417027573833</v>
      </c>
      <c r="BO44" s="34">
        <f>VLOOKUP($AX44&amp;"_"&amp;$BC$14,データシート1!$A:$BT,MATCH($BC$12&amp;"_"&amp;BO$20,データシート1!$A$1:$BT$1,0),0)</f>
        <v>0.534650742438322</v>
      </c>
      <c r="BP44" s="34">
        <f>VLOOKUP($AX44&amp;"_"&amp;$BC$14,データシート1!$A:$BT,MATCH($BC$12&amp;"_"&amp;BP$20,データシート1!$A$1:$BT$1,0),0)</f>
        <v>0</v>
      </c>
      <c r="BQ44" s="34">
        <f>VLOOKUP($AX44&amp;"_"&amp;$BC$14,データシート1!$A:$BT,MATCH($BC$12&amp;"_"&amp;BQ$20,データシート1!$A$1:$BT$1,0),0)</f>
        <v>0.35593615982096483</v>
      </c>
      <c r="BR44" s="35">
        <f t="shared" si="3"/>
        <v>137.5264628831564</v>
      </c>
      <c r="BT44" s="121" t="str">
        <f t="shared" si="4"/>
        <v>清水町</v>
      </c>
      <c r="BU44" s="33">
        <f t="shared" si="25"/>
        <v>137.5264628831564</v>
      </c>
      <c r="BV44" s="59">
        <f t="shared" si="16"/>
        <v>0.59678811444620183</v>
      </c>
      <c r="BW44" s="59">
        <f t="shared" si="16"/>
        <v>0.38804638570585359</v>
      </c>
      <c r="BX44" s="59">
        <f t="shared" si="16"/>
        <v>6.9094613060800046E-3</v>
      </c>
      <c r="BY44" s="59">
        <f t="shared" si="16"/>
        <v>0.20183226743426816</v>
      </c>
      <c r="BZ44" s="59">
        <f t="shared" si="16"/>
        <v>8.7631631829467288E-2</v>
      </c>
      <c r="CA44" s="59">
        <f t="shared" si="32"/>
        <v>0.14945538985775558</v>
      </c>
      <c r="CB44" s="59">
        <f t="shared" si="32"/>
        <v>0.16353673535400395</v>
      </c>
      <c r="CC44" s="59">
        <f t="shared" si="32"/>
        <v>0.15964911451922276</v>
      </c>
      <c r="CD44" s="59">
        <f t="shared" si="32"/>
        <v>6.2646568624415866E-2</v>
      </c>
      <c r="CE44" s="59">
        <f t="shared" si="32"/>
        <v>9.7002545894806877E-2</v>
      </c>
      <c r="CF44" s="59">
        <f t="shared" si="32"/>
        <v>3.8876208347811986E-3</v>
      </c>
      <c r="CG44" s="59">
        <f t="shared" si="32"/>
        <v>0</v>
      </c>
      <c r="CH44" s="59">
        <f t="shared" si="32"/>
        <v>2.588128512571221E-3</v>
      </c>
      <c r="CI44" s="122">
        <f t="shared" si="6"/>
        <v>1</v>
      </c>
      <c r="CK44" s="123" t="str">
        <f t="shared" si="7"/>
        <v>清水町</v>
      </c>
      <c r="CL44" s="124">
        <f t="shared" si="17"/>
        <v>82.074158470494467</v>
      </c>
      <c r="CM44" s="65">
        <f t="shared" si="18"/>
        <v>0.97776208121402042</v>
      </c>
      <c r="CN44" s="66">
        <f t="shared" si="19"/>
        <v>53.366646860719065</v>
      </c>
      <c r="CO44" s="65">
        <f t="shared" si="20"/>
        <v>1</v>
      </c>
      <c r="CP44" s="66">
        <f t="shared" si="8"/>
        <v>0.95023377385321706</v>
      </c>
      <c r="CQ44" s="65">
        <f t="shared" si="21"/>
        <v>0</v>
      </c>
      <c r="CR44" s="66">
        <f t="shared" si="9"/>
        <v>27.757277835922174</v>
      </c>
      <c r="CS44" s="65">
        <f t="shared" si="22"/>
        <v>0</v>
      </c>
      <c r="CT44" s="66">
        <f t="shared" si="10"/>
        <v>12.05166836218566</v>
      </c>
      <c r="CU44" s="67">
        <f t="shared" si="23"/>
        <v>0</v>
      </c>
      <c r="CV44" s="16"/>
      <c r="CW44" s="959">
        <f t="shared" si="24"/>
        <v>80.248999999999995</v>
      </c>
      <c r="CX44" s="962">
        <f>VLOOKUP($AX44&amp;"_"&amp;$CW$14,データシート1!$A:$BT,MATCH($CW$12&amp;"_"&amp;CX$20,データシート1!$A$1:$BT$1,0),0)</f>
        <v>80.248999999999995</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80.248999999999995</v>
      </c>
      <c r="DE44" s="16"/>
      <c r="DF44" s="125">
        <f>VLOOKUP($AX44&amp;"_"&amp;$DF$14,データシート1!$A:$BT,MATCH($DF$12&amp;"_"&amp;DF$20,データシート1!$A$1:$BT$1,0),0)</f>
        <v>3</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3</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43348</v>
      </c>
      <c r="AY45" s="18" t="str">
        <f>IF(IFERROR(比較地域マスタ!$Z30,"")=0,"",IFERROR(比較地域マスタ!$Z30,""))</f>
        <v>美里町</v>
      </c>
      <c r="BB45" s="110" t="str">
        <f t="shared" si="0"/>
        <v>43348</v>
      </c>
      <c r="BC45" s="1031" t="str">
        <f t="shared" si="0"/>
        <v>美里町</v>
      </c>
      <c r="BD45" s="34">
        <f t="shared" si="14"/>
        <v>42.445126077357742</v>
      </c>
      <c r="BE45" s="34">
        <f t="shared" si="15"/>
        <v>5.8804345456922178</v>
      </c>
      <c r="BF45" s="34">
        <f>VLOOKUP($AX45&amp;"_"&amp;$BC$14,データシート1!$A:$BT,MATCH($BC$12&amp;"_"&amp;BF$20,データシート1!$A$1:$BT$1,0),0)</f>
        <v>2.5094599721448083</v>
      </c>
      <c r="BG45" s="34">
        <f>VLOOKUP($AX45&amp;"_"&amp;$BC$14,データシート1!$A:$BT,MATCH($BC$12&amp;"_"&amp;BG$20,データシート1!$A$1:$BT$1,0),0)</f>
        <v>1.0140929984192011</v>
      </c>
      <c r="BH45" s="34">
        <f>VLOOKUP($AX45&amp;"_"&amp;$BC$14,データシート1!$A:$BT,MATCH($BC$12&amp;"_"&amp;BH$20,データシート1!$A$1:$BT$1,0),0)</f>
        <v>2.3568815751282091</v>
      </c>
      <c r="BI45" s="34">
        <f>VLOOKUP($AX45&amp;"_"&amp;$BC$14,データシート1!$A:$BT,MATCH($BC$12&amp;"_"&amp;BI$20,データシート1!$A$1:$BT$1,0),0)</f>
        <v>6.3035817200371609</v>
      </c>
      <c r="BJ45" s="34">
        <f>VLOOKUP($AX45&amp;"_"&amp;$BC$14,データシート1!$A:$BT,MATCH($BC$12&amp;"_"&amp;BJ$20,データシート1!$A$1:$BT$1,0),0)</f>
        <v>7.6275809382944866</v>
      </c>
      <c r="BK45" s="34">
        <f t="shared" si="1"/>
        <v>21.839115301990454</v>
      </c>
      <c r="BL45" s="34">
        <f t="shared" si="2"/>
        <v>21.291093911958118</v>
      </c>
      <c r="BM45" s="34">
        <f>VLOOKUP($AX45&amp;"_"&amp;$BC$14,データシート1!$A:$BT,MATCH($BC$12&amp;"_"&amp;BM$20,データシート1!$A$1:$BT$1,0),0)</f>
        <v>8.1969472091705651</v>
      </c>
      <c r="BN45" s="34">
        <f>VLOOKUP($AX45&amp;"_"&amp;$BC$14,データシート1!$A:$BT,MATCH($BC$12&amp;"_"&amp;BN$20,データシート1!$A$1:$BT$1,0),0)</f>
        <v>13.094146702787553</v>
      </c>
      <c r="BO45" s="34">
        <f>VLOOKUP($AX45&amp;"_"&amp;$BC$14,データシート1!$A:$BT,MATCH($BC$12&amp;"_"&amp;BO$20,データシート1!$A$1:$BT$1,0),0)</f>
        <v>0.54802139003233497</v>
      </c>
      <c r="BP45" s="34">
        <f>VLOOKUP($AX45&amp;"_"&amp;$BC$14,データシート1!$A:$BT,MATCH($BC$12&amp;"_"&amp;BP$20,データシート1!$A$1:$BT$1,0),0)</f>
        <v>0</v>
      </c>
      <c r="BQ45" s="34">
        <f>VLOOKUP($AX45&amp;"_"&amp;$BC$14,データシート1!$A:$BT,MATCH($BC$12&amp;"_"&amp;BQ$20,データシート1!$A$1:$BT$1,0),0)</f>
        <v>0.79441357134342516</v>
      </c>
      <c r="BR45" s="35">
        <f t="shared" si="3"/>
        <v>42.445126077357742</v>
      </c>
      <c r="BT45" s="121" t="str">
        <f t="shared" si="4"/>
        <v>美里町</v>
      </c>
      <c r="BU45" s="33">
        <f t="shared" si="25"/>
        <v>42.445126077357742</v>
      </c>
      <c r="BV45" s="59">
        <f t="shared" si="16"/>
        <v>0.13854204449705057</v>
      </c>
      <c r="BW45" s="59">
        <f t="shared" si="16"/>
        <v>5.912245301312638E-2</v>
      </c>
      <c r="BX45" s="59">
        <f t="shared" si="16"/>
        <v>2.3891859728982327E-2</v>
      </c>
      <c r="BY45" s="59">
        <f t="shared" si="16"/>
        <v>5.5527731754941877E-2</v>
      </c>
      <c r="BZ45" s="59">
        <f t="shared" si="16"/>
        <v>0.14851132044109519</v>
      </c>
      <c r="CA45" s="59">
        <f t="shared" si="32"/>
        <v>0.17970451835607582</v>
      </c>
      <c r="CB45" s="59">
        <f t="shared" si="32"/>
        <v>0.51452586716759641</v>
      </c>
      <c r="CC45" s="59">
        <f t="shared" si="32"/>
        <v>0.50161457579733293</v>
      </c>
      <c r="CD45" s="59">
        <f t="shared" si="32"/>
        <v>0.19311869151316313</v>
      </c>
      <c r="CE45" s="59">
        <f t="shared" si="32"/>
        <v>0.3084958842841698</v>
      </c>
      <c r="CF45" s="59">
        <f t="shared" si="32"/>
        <v>1.2911291370263494E-2</v>
      </c>
      <c r="CG45" s="59">
        <f t="shared" si="32"/>
        <v>0</v>
      </c>
      <c r="CH45" s="59">
        <f t="shared" si="32"/>
        <v>1.8716249538182038E-2</v>
      </c>
      <c r="CI45" s="122">
        <f t="shared" si="6"/>
        <v>1</v>
      </c>
      <c r="CK45" s="123" t="str">
        <f t="shared" si="7"/>
        <v>美里町</v>
      </c>
      <c r="CL45" s="124">
        <f t="shared" si="17"/>
        <v>5.8804345456922178</v>
      </c>
      <c r="CM45" s="65">
        <f t="shared" si="18"/>
        <v>0</v>
      </c>
      <c r="CN45" s="66">
        <f t="shared" si="19"/>
        <v>2.5094599721448083</v>
      </c>
      <c r="CO45" s="65">
        <f t="shared" si="20"/>
        <v>0</v>
      </c>
      <c r="CP45" s="66">
        <f t="shared" si="8"/>
        <v>1.0140929984192011</v>
      </c>
      <c r="CQ45" s="65">
        <f t="shared" si="21"/>
        <v>0</v>
      </c>
      <c r="CR45" s="66">
        <f t="shared" si="9"/>
        <v>2.3568815751282091</v>
      </c>
      <c r="CS45" s="65">
        <f t="shared" si="22"/>
        <v>0</v>
      </c>
      <c r="CT45" s="66">
        <f t="shared" si="10"/>
        <v>6.3035817200371609</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43367</v>
      </c>
      <c r="AY46" s="18" t="str">
        <f>IF(IFERROR(比較地域マスタ!$Z31,"")=0,"",IFERROR(比較地域マスタ!$Z31,""))</f>
        <v>南関町</v>
      </c>
      <c r="BB46" s="110" t="str">
        <f t="shared" si="0"/>
        <v>43367</v>
      </c>
      <c r="BC46" s="1031" t="str">
        <f t="shared" si="0"/>
        <v>南関町</v>
      </c>
      <c r="BD46" s="34">
        <f t="shared" si="14"/>
        <v>127.55000324671346</v>
      </c>
      <c r="BE46" s="34">
        <f t="shared" si="15"/>
        <v>91.191402984511811</v>
      </c>
      <c r="BF46" s="34">
        <f>VLOOKUP($AX46&amp;"_"&amp;$BC$14,データシート1!$A:$BT,MATCH($BC$12&amp;"_"&amp;BF$20,データシート1!$A$1:$BT$1,0),0)</f>
        <v>89.29376504962228</v>
      </c>
      <c r="BG46" s="34">
        <f>VLOOKUP($AX46&amp;"_"&amp;$BC$14,データシート1!$A:$BT,MATCH($BC$12&amp;"_"&amp;BG$20,データシート1!$A$1:$BT$1,0),0)</f>
        <v>0.78851719365272521</v>
      </c>
      <c r="BH46" s="34">
        <f>VLOOKUP($AX46&amp;"_"&amp;$BC$14,データシート1!$A:$BT,MATCH($BC$12&amp;"_"&amp;BH$20,データシート1!$A$1:$BT$1,0),0)</f>
        <v>1.1091207412368043</v>
      </c>
      <c r="BI46" s="34">
        <f>VLOOKUP($AX46&amp;"_"&amp;$BC$14,データシート1!$A:$BT,MATCH($BC$12&amp;"_"&amp;BI$20,データシート1!$A$1:$BT$1,0),0)</f>
        <v>5.5279398614429045</v>
      </c>
      <c r="BJ46" s="34">
        <f>VLOOKUP($AX46&amp;"_"&amp;$BC$14,データシート1!$A:$BT,MATCH($BC$12&amp;"_"&amp;BJ$20,データシート1!$A$1:$BT$1,0),0)</f>
        <v>7.466576591312017</v>
      </c>
      <c r="BK46" s="34">
        <f t="shared" si="1"/>
        <v>21.930899769083336</v>
      </c>
      <c r="BL46" s="34">
        <f t="shared" si="2"/>
        <v>21.393679993919527</v>
      </c>
      <c r="BM46" s="34">
        <f>VLOOKUP($AX46&amp;"_"&amp;$BC$14,データシート1!$A:$BT,MATCH($BC$12&amp;"_"&amp;BM$20,データシート1!$A$1:$BT$1,0),0)</f>
        <v>8.5272171763117424</v>
      </c>
      <c r="BN46" s="34">
        <f>VLOOKUP($AX46&amp;"_"&amp;$BC$14,データシート1!$A:$BT,MATCH($BC$12&amp;"_"&amp;BN$20,データシート1!$A$1:$BT$1,0),0)</f>
        <v>12.866462817607783</v>
      </c>
      <c r="BO46" s="34">
        <f>VLOOKUP($AX46&amp;"_"&amp;$BC$14,データシート1!$A:$BT,MATCH($BC$12&amp;"_"&amp;BO$20,データシート1!$A$1:$BT$1,0),0)</f>
        <v>0.53721977516380903</v>
      </c>
      <c r="BP46" s="34">
        <f>VLOOKUP($AX46&amp;"_"&amp;$BC$14,データシート1!$A:$BT,MATCH($BC$12&amp;"_"&amp;BP$20,データシート1!$A$1:$BT$1,0),0)</f>
        <v>0</v>
      </c>
      <c r="BQ46" s="34">
        <f>VLOOKUP($AX46&amp;"_"&amp;$BC$14,データシート1!$A:$BT,MATCH($BC$12&amp;"_"&amp;BQ$20,データシート1!$A$1:$BT$1,0),0)</f>
        <v>1.4331840403633931</v>
      </c>
      <c r="BR46" s="35">
        <f t="shared" si="3"/>
        <v>127.55000324671346</v>
      </c>
      <c r="BT46" s="121" t="str">
        <f t="shared" si="4"/>
        <v>南関町</v>
      </c>
      <c r="BU46" s="33">
        <f t="shared" si="25"/>
        <v>127.55000324671346</v>
      </c>
      <c r="BV46" s="59">
        <f t="shared" si="16"/>
        <v>0.71494630077056864</v>
      </c>
      <c r="BW46" s="59">
        <f t="shared" si="16"/>
        <v>0.70006870071893224</v>
      </c>
      <c r="BX46" s="59">
        <f t="shared" si="16"/>
        <v>6.1820240970714571E-3</v>
      </c>
      <c r="BY46" s="59">
        <f t="shared" si="16"/>
        <v>8.6955759545649606E-3</v>
      </c>
      <c r="BZ46" s="59">
        <f t="shared" si="16"/>
        <v>4.3339394125694319E-2</v>
      </c>
      <c r="CA46" s="59">
        <f t="shared" si="32"/>
        <v>5.8538427293253759E-2</v>
      </c>
      <c r="CB46" s="59">
        <f t="shared" si="32"/>
        <v>0.17193962533002463</v>
      </c>
      <c r="CC46" s="59">
        <f t="shared" si="32"/>
        <v>0.16772778870525643</v>
      </c>
      <c r="CD46" s="59">
        <f t="shared" si="32"/>
        <v>6.6853915791895216E-2</v>
      </c>
      <c r="CE46" s="59">
        <f t="shared" si="32"/>
        <v>0.10087387291336121</v>
      </c>
      <c r="CF46" s="59">
        <f t="shared" si="32"/>
        <v>4.2118366247681878E-3</v>
      </c>
      <c r="CG46" s="59">
        <f t="shared" si="32"/>
        <v>0</v>
      </c>
      <c r="CH46" s="59">
        <f t="shared" si="32"/>
        <v>1.1236252480458651E-2</v>
      </c>
      <c r="CI46" s="122">
        <f t="shared" si="6"/>
        <v>1</v>
      </c>
      <c r="CK46" s="123" t="str">
        <f t="shared" si="7"/>
        <v>南関町</v>
      </c>
      <c r="CL46" s="124">
        <f t="shared" si="17"/>
        <v>91.191402984511811</v>
      </c>
      <c r="CM46" s="65">
        <f t="shared" si="18"/>
        <v>0.33516317327841827</v>
      </c>
      <c r="CN46" s="66">
        <f t="shared" si="19"/>
        <v>89.29376504962228</v>
      </c>
      <c r="CO46" s="65">
        <f t="shared" si="20"/>
        <v>0.34228593657143913</v>
      </c>
      <c r="CP46" s="66">
        <f t="shared" si="8"/>
        <v>0.78851719365272521</v>
      </c>
      <c r="CQ46" s="65">
        <f t="shared" si="21"/>
        <v>0</v>
      </c>
      <c r="CR46" s="66">
        <f t="shared" si="9"/>
        <v>1.1091207412368043</v>
      </c>
      <c r="CS46" s="65">
        <f t="shared" si="22"/>
        <v>0</v>
      </c>
      <c r="CT46" s="66">
        <f t="shared" si="10"/>
        <v>5.5279398614429045</v>
      </c>
      <c r="CU46" s="67">
        <f t="shared" si="23"/>
        <v>0.37446138197670042</v>
      </c>
      <c r="CV46" s="16"/>
      <c r="CW46" s="959">
        <f t="shared" si="24"/>
        <v>30.564</v>
      </c>
      <c r="CX46" s="962">
        <f>VLOOKUP($AX46&amp;"_"&amp;$CW$14,データシート1!$A:$BT,MATCH($CW$12&amp;"_"&amp;CX$20,データシート1!$A$1:$BT$1,0),0)</f>
        <v>30.564</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2.0699999999999998</v>
      </c>
      <c r="DB46" s="962">
        <f>VLOOKUP($AX46&amp;"_"&amp;$CW$14,データシート1!$A:$BT,MATCH($CW$12&amp;"_"&amp;DB$20,データシート1!$A$1:$BT$1,0),0)</f>
        <v>0</v>
      </c>
      <c r="DC46" s="962">
        <f>VLOOKUP($AX46&amp;"_"&amp;$CW$14,データシート1!$A:$BT,MATCH($CW$12&amp;"_"&amp;DC$20,データシート1!$A$1:$BT$1,0),0)</f>
        <v>0</v>
      </c>
      <c r="DD46" s="961">
        <f t="shared" si="11"/>
        <v>32.634</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1</v>
      </c>
      <c r="DJ46" s="64">
        <f>VLOOKUP($AX46&amp;"_"&amp;$DF$14,データシート1!$A:$BT,MATCH($DF$12&amp;"_"&amp;DJ$20,データシート1!$A$1:$BT$1,0),0)</f>
        <v>0</v>
      </c>
      <c r="DK46" s="64">
        <f>VLOOKUP($AX46&amp;"_"&amp;$DF$14,データシート1!$A:$BT,MATCH($DF$12&amp;"_"&amp;DK$20,データシート1!$A$1:$BT$1,0),0)</f>
        <v>0</v>
      </c>
      <c r="DL46" s="68">
        <f t="shared" si="12"/>
        <v>5</v>
      </c>
      <c r="DM46" s="16"/>
      <c r="DN46" s="126">
        <f t="shared" si="26"/>
        <v>0.94</v>
      </c>
      <c r="DO46" s="127">
        <f t="shared" si="27"/>
        <v>0</v>
      </c>
      <c r="DP46" s="127">
        <f t="shared" si="29"/>
        <v>0</v>
      </c>
      <c r="DQ46" s="127">
        <f t="shared" si="30"/>
        <v>0.06</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18442</v>
      </c>
      <c r="AY47" s="18" t="str">
        <f>IF(IFERROR(比較地域マスタ!$Z32,"")=0,"",IFERROR(比較地域マスタ!$Z32,""))</f>
        <v>美浜町</v>
      </c>
      <c r="BB47" s="110" t="str">
        <f t="shared" si="0"/>
        <v>18442</v>
      </c>
      <c r="BC47" s="1031" t="str">
        <f t="shared" si="0"/>
        <v>美浜町</v>
      </c>
      <c r="BD47" s="34">
        <f t="shared" si="14"/>
        <v>67.039922581737372</v>
      </c>
      <c r="BE47" s="34">
        <f t="shared" si="15"/>
        <v>11.522442414848372</v>
      </c>
      <c r="BF47" s="34">
        <f>VLOOKUP($AX47&amp;"_"&amp;$BC$14,データシート1!$A:$BT,MATCH($BC$12&amp;"_"&amp;BF$20,データシート1!$A$1:$BT$1,0),0)</f>
        <v>5.1722900623411521</v>
      </c>
      <c r="BG47" s="34">
        <f>VLOOKUP($AX47&amp;"_"&amp;$BC$14,データシート1!$A:$BT,MATCH($BC$12&amp;"_"&amp;BG$20,データシート1!$A$1:$BT$1,0),0)</f>
        <v>2.1029444294876143</v>
      </c>
      <c r="BH47" s="34">
        <f>VLOOKUP($AX47&amp;"_"&amp;$BC$14,データシート1!$A:$BT,MATCH($BC$12&amp;"_"&amp;BH$20,データシート1!$A$1:$BT$1,0),0)</f>
        <v>4.247207923019606</v>
      </c>
      <c r="BI47" s="34">
        <f>VLOOKUP($AX47&amp;"_"&amp;$BC$14,データシート1!$A:$BT,MATCH($BC$12&amp;"_"&amp;BI$20,データシート1!$A$1:$BT$1,0),0)</f>
        <v>16.221190806067511</v>
      </c>
      <c r="BJ47" s="34">
        <f>VLOOKUP($AX47&amp;"_"&amp;$BC$14,データシート1!$A:$BT,MATCH($BC$12&amp;"_"&amp;BJ$20,データシート1!$A$1:$BT$1,0),0)</f>
        <v>17.370918264623985</v>
      </c>
      <c r="BK47" s="34">
        <f t="shared" si="1"/>
        <v>20.035491067792993</v>
      </c>
      <c r="BL47" s="34">
        <f t="shared" si="2"/>
        <v>19.502416777254403</v>
      </c>
      <c r="BM47" s="34">
        <f>VLOOKUP($AX47&amp;"_"&amp;$BC$14,データシート1!$A:$BT,MATCH($BC$12&amp;"_"&amp;BM$20,データシート1!$A$1:$BT$1,0),0)</f>
        <v>8.4945979202977995</v>
      </c>
      <c r="BN47" s="34">
        <f>VLOOKUP($AX47&amp;"_"&amp;$BC$14,データシート1!$A:$BT,MATCH($BC$12&amp;"_"&amp;BN$20,データシート1!$A$1:$BT$1,0),0)</f>
        <v>11.007818856956604</v>
      </c>
      <c r="BO47" s="34">
        <f>VLOOKUP($AX47&amp;"_"&amp;$BC$14,データシート1!$A:$BT,MATCH($BC$12&amp;"_"&amp;BO$20,データシート1!$A$1:$BT$1,0),0)</f>
        <v>0.53307429053859101</v>
      </c>
      <c r="BP47" s="34">
        <f>VLOOKUP($AX47&amp;"_"&amp;$BC$14,データシート1!$A:$BT,MATCH($BC$12&amp;"_"&amp;BP$20,データシート1!$A$1:$BT$1,0),0)</f>
        <v>0</v>
      </c>
      <c r="BQ47" s="34">
        <f>VLOOKUP($AX47&amp;"_"&amp;$BC$14,データシート1!$A:$BT,MATCH($BC$12&amp;"_"&amp;BQ$20,データシート1!$A$1:$BT$1,0),0)</f>
        <v>1.8898800284045181</v>
      </c>
      <c r="BR47" s="35">
        <f t="shared" si="3"/>
        <v>67.039922581737372</v>
      </c>
      <c r="BT47" s="121" t="str">
        <f t="shared" si="4"/>
        <v>美浜町</v>
      </c>
      <c r="BU47" s="33">
        <f t="shared" si="25"/>
        <v>67.039922581737372</v>
      </c>
      <c r="BV47" s="59">
        <f t="shared" si="16"/>
        <v>0.17187433951463496</v>
      </c>
      <c r="BW47" s="59">
        <f t="shared" si="16"/>
        <v>7.715238716206628E-2</v>
      </c>
      <c r="BX47" s="59">
        <f t="shared" si="16"/>
        <v>3.1368539051094997E-2</v>
      </c>
      <c r="BY47" s="59">
        <f t="shared" si="16"/>
        <v>6.3353413301473677E-2</v>
      </c>
      <c r="BZ47" s="59">
        <f t="shared" si="16"/>
        <v>0.24196314943965036</v>
      </c>
      <c r="CA47" s="59">
        <f t="shared" si="32"/>
        <v>0.25911304183629935</v>
      </c>
      <c r="CB47" s="59">
        <f t="shared" si="32"/>
        <v>0.29885910210240824</v>
      </c>
      <c r="CC47" s="59">
        <f t="shared" si="32"/>
        <v>0.29090750744045668</v>
      </c>
      <c r="CD47" s="59">
        <f t="shared" si="32"/>
        <v>0.12670954251089558</v>
      </c>
      <c r="CE47" s="59">
        <f t="shared" si="32"/>
        <v>0.1641979649295611</v>
      </c>
      <c r="CF47" s="59">
        <f t="shared" si="32"/>
        <v>7.9515946619515936E-3</v>
      </c>
      <c r="CG47" s="59">
        <f t="shared" si="32"/>
        <v>0</v>
      </c>
      <c r="CH47" s="59">
        <f t="shared" si="32"/>
        <v>2.8190367107007196E-2</v>
      </c>
      <c r="CI47" s="122">
        <f t="shared" si="6"/>
        <v>1</v>
      </c>
      <c r="CK47" s="123" t="str">
        <f t="shared" si="7"/>
        <v>美浜町</v>
      </c>
      <c r="CL47" s="124">
        <f t="shared" si="17"/>
        <v>11.522442414848372</v>
      </c>
      <c r="CM47" s="65">
        <f t="shared" si="18"/>
        <v>0</v>
      </c>
      <c r="CN47" s="66">
        <f t="shared" si="19"/>
        <v>5.1722900623411521</v>
      </c>
      <c r="CO47" s="65">
        <f t="shared" si="20"/>
        <v>0</v>
      </c>
      <c r="CP47" s="66">
        <f t="shared" si="8"/>
        <v>2.1029444294876143</v>
      </c>
      <c r="CQ47" s="65">
        <f t="shared" si="21"/>
        <v>0</v>
      </c>
      <c r="CR47" s="66">
        <f t="shared" si="9"/>
        <v>4.247207923019606</v>
      </c>
      <c r="CS47" s="65">
        <f t="shared" si="22"/>
        <v>0</v>
      </c>
      <c r="CT47" s="66">
        <f t="shared" si="10"/>
        <v>16.221190806067511</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20.66</v>
      </c>
      <c r="DC47" s="962">
        <f>VLOOKUP($AX47&amp;"_"&amp;$CW$14,データシート1!$A:$BT,MATCH($CW$12&amp;"_"&amp;DC$20,データシート1!$A$1:$BT$1,0),0)</f>
        <v>0</v>
      </c>
      <c r="DD47" s="961">
        <f t="shared" si="11"/>
        <v>20.66</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1</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0</v>
      </c>
      <c r="DR47" s="127">
        <f t="shared" si="31"/>
        <v>1</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26344</v>
      </c>
      <c r="AY48" s="18" t="str">
        <f>IF(IFERROR(比較地域マスタ!$Z33,"")=0,"",IFERROR(比較地域マスタ!$Z33,""))</f>
        <v>宇治田原町</v>
      </c>
      <c r="BB48" s="110" t="str">
        <f t="shared" si="0"/>
        <v>26344</v>
      </c>
      <c r="BC48" s="1031" t="str">
        <f t="shared" si="0"/>
        <v>宇治田原町</v>
      </c>
      <c r="BD48" s="34">
        <f t="shared" si="14"/>
        <v>71.131428349732502</v>
      </c>
      <c r="BE48" s="34">
        <f t="shared" si="15"/>
        <v>36.067701649059067</v>
      </c>
      <c r="BF48" s="34">
        <f>VLOOKUP($AX48&amp;"_"&amp;$BC$14,データシート1!$A:$BT,MATCH($BC$12&amp;"_"&amp;BF$20,データシート1!$A$1:$BT$1,0),0)</f>
        <v>31.279345213345412</v>
      </c>
      <c r="BG48" s="34">
        <f>VLOOKUP($AX48&amp;"_"&amp;$BC$14,データシート1!$A:$BT,MATCH($BC$12&amp;"_"&amp;BG$20,データシート1!$A$1:$BT$1,0),0)</f>
        <v>0.42133381646482793</v>
      </c>
      <c r="BH48" s="34">
        <f>VLOOKUP($AX48&amp;"_"&amp;$BC$14,データシート1!$A:$BT,MATCH($BC$12&amp;"_"&amp;BH$20,データシート1!$A$1:$BT$1,0),0)</f>
        <v>4.3670226192488286</v>
      </c>
      <c r="BI48" s="34">
        <f>VLOOKUP($AX48&amp;"_"&amp;$BC$14,データシート1!$A:$BT,MATCH($BC$12&amp;"_"&amp;BI$20,データシート1!$A$1:$BT$1,0),0)</f>
        <v>7.5690069890892202</v>
      </c>
      <c r="BJ48" s="34">
        <f>VLOOKUP($AX48&amp;"_"&amp;$BC$14,データシート1!$A:$BT,MATCH($BC$12&amp;"_"&amp;BJ$20,データシート1!$A$1:$BT$1,0),0)</f>
        <v>8.1387776658519311</v>
      </c>
      <c r="BK48" s="34">
        <f t="shared" si="1"/>
        <v>18.269897128525272</v>
      </c>
      <c r="BL48" s="34">
        <f t="shared" si="2"/>
        <v>17.747507678640414</v>
      </c>
      <c r="BM48" s="34">
        <f>VLOOKUP($AX48&amp;"_"&amp;$BC$14,データシート1!$A:$BT,MATCH($BC$12&amp;"_"&amp;BM$20,データシート1!$A$1:$BT$1,0),0)</f>
        <v>8.073265863451029</v>
      </c>
      <c r="BN48" s="34">
        <f>VLOOKUP($AX48&amp;"_"&amp;$BC$14,データシート1!$A:$BT,MATCH($BC$12&amp;"_"&amp;BN$20,データシート1!$A$1:$BT$1,0),0)</f>
        <v>9.6742418151893848</v>
      </c>
      <c r="BO48" s="34">
        <f>VLOOKUP($AX48&amp;"_"&amp;$BC$14,データシート1!$A:$BT,MATCH($BC$12&amp;"_"&amp;BO$20,データシート1!$A$1:$BT$1,0),0)</f>
        <v>0.52238944988486002</v>
      </c>
      <c r="BP48" s="34">
        <f>VLOOKUP($AX48&amp;"_"&amp;$BC$14,データシート1!$A:$BT,MATCH($BC$12&amp;"_"&amp;BP$20,データシート1!$A$1:$BT$1,0),0)</f>
        <v>0</v>
      </c>
      <c r="BQ48" s="34">
        <f>VLOOKUP($AX48&amp;"_"&amp;$BC$14,データシート1!$A:$BT,MATCH($BC$12&amp;"_"&amp;BQ$20,データシート1!$A$1:$BT$1,0),0)</f>
        <v>1.086044917207015</v>
      </c>
      <c r="BR48" s="35">
        <f t="shared" si="3"/>
        <v>71.131428349732502</v>
      </c>
      <c r="BT48" s="121" t="str">
        <f t="shared" si="4"/>
        <v>宇治田原町</v>
      </c>
      <c r="BU48" s="33">
        <f t="shared" si="25"/>
        <v>71.131428349732502</v>
      </c>
      <c r="BV48" s="59">
        <f t="shared" si="16"/>
        <v>0.50705718253996934</v>
      </c>
      <c r="BW48" s="59">
        <f t="shared" si="16"/>
        <v>0.43974015338977851</v>
      </c>
      <c r="BX48" s="59">
        <f t="shared" si="16"/>
        <v>5.9233144369497592E-3</v>
      </c>
      <c r="BY48" s="59">
        <f t="shared" si="16"/>
        <v>6.1393714713241114E-2</v>
      </c>
      <c r="BZ48" s="59">
        <f t="shared" si="16"/>
        <v>0.10640875861334625</v>
      </c>
      <c r="CA48" s="59">
        <f t="shared" si="32"/>
        <v>0.1144188701769903</v>
      </c>
      <c r="CB48" s="59">
        <f t="shared" si="32"/>
        <v>0.25684704430083299</v>
      </c>
      <c r="CC48" s="59">
        <f t="shared" si="32"/>
        <v>0.24950304092561013</v>
      </c>
      <c r="CD48" s="59">
        <f t="shared" si="32"/>
        <v>0.11349787359473697</v>
      </c>
      <c r="CE48" s="59">
        <f t="shared" si="32"/>
        <v>0.13600516733087317</v>
      </c>
      <c r="CF48" s="59">
        <f t="shared" si="32"/>
        <v>7.3440033752228814E-3</v>
      </c>
      <c r="CG48" s="59">
        <f t="shared" si="32"/>
        <v>0</v>
      </c>
      <c r="CH48" s="59">
        <f t="shared" si="32"/>
        <v>1.5268144368861099E-2</v>
      </c>
      <c r="CI48" s="122">
        <f t="shared" si="6"/>
        <v>1</v>
      </c>
      <c r="CK48" s="123" t="str">
        <f t="shared" si="7"/>
        <v>宇治田原町</v>
      </c>
      <c r="CL48" s="124">
        <f t="shared" si="17"/>
        <v>36.067701649059067</v>
      </c>
      <c r="CM48" s="65">
        <f t="shared" si="18"/>
        <v>0.35974013887126882</v>
      </c>
      <c r="CN48" s="66">
        <f t="shared" si="19"/>
        <v>31.279345213345412</v>
      </c>
      <c r="CO48" s="65">
        <f t="shared" si="20"/>
        <v>0.41481047354099287</v>
      </c>
      <c r="CP48" s="66">
        <f t="shared" si="8"/>
        <v>0.42133381646482793</v>
      </c>
      <c r="CQ48" s="65">
        <f t="shared" si="21"/>
        <v>0</v>
      </c>
      <c r="CR48" s="66">
        <f t="shared" si="9"/>
        <v>4.3670226192488286</v>
      </c>
      <c r="CS48" s="65">
        <f t="shared" si="22"/>
        <v>0</v>
      </c>
      <c r="CT48" s="66">
        <f t="shared" si="10"/>
        <v>7.5690069890892202</v>
      </c>
      <c r="CU48" s="67">
        <f t="shared" si="23"/>
        <v>0</v>
      </c>
      <c r="CV48" s="16"/>
      <c r="CW48" s="959">
        <f t="shared" si="24"/>
        <v>12.975</v>
      </c>
      <c r="CX48" s="962">
        <f>VLOOKUP($AX48&amp;"_"&amp;$CW$14,データシート1!$A:$BT,MATCH($CW$12&amp;"_"&amp;CX$20,データシート1!$A$1:$BT$1,0),0)</f>
        <v>12.975</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12.975</v>
      </c>
      <c r="DE48" s="16"/>
      <c r="DF48" s="125">
        <f>VLOOKUP($AX48&amp;"_"&amp;$DF$14,データシート1!$A:$BT,MATCH($DF$12&amp;"_"&amp;DF$20,データシート1!$A$1:$BT$1,0),0)</f>
        <v>3</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3</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20388</v>
      </c>
      <c r="AY49" s="18" t="str">
        <f>IF(IFERROR(比較地域マスタ!$Z34,"")=0,"",IFERROR(比較地域マスタ!$Z34,""))</f>
        <v>宮田村</v>
      </c>
      <c r="BB49" s="110" t="str">
        <f t="shared" si="0"/>
        <v>20388</v>
      </c>
      <c r="BC49" s="1031" t="str">
        <f t="shared" si="0"/>
        <v>宮田村</v>
      </c>
      <c r="BD49" s="34">
        <f t="shared" si="14"/>
        <v>64.093008562974447</v>
      </c>
      <c r="BE49" s="34">
        <f t="shared" si="15"/>
        <v>25.137900293398548</v>
      </c>
      <c r="BF49" s="34">
        <f>VLOOKUP($AX49&amp;"_"&amp;$BC$14,データシート1!$A:$BT,MATCH($BC$12&amp;"_"&amp;BF$20,データシート1!$A$1:$BT$1,0),0)</f>
        <v>22.514635078872569</v>
      </c>
      <c r="BG49" s="34">
        <f>VLOOKUP($AX49&amp;"_"&amp;$BC$14,データシート1!$A:$BT,MATCH($BC$12&amp;"_"&amp;BG$20,データシート1!$A$1:$BT$1,0),0)</f>
        <v>0.37660823489913248</v>
      </c>
      <c r="BH49" s="34">
        <f>VLOOKUP($AX49&amp;"_"&amp;$BC$14,データシート1!$A:$BT,MATCH($BC$12&amp;"_"&amp;BH$20,データシート1!$A$1:$BT$1,0),0)</f>
        <v>2.2466569796268452</v>
      </c>
      <c r="BI49" s="34">
        <f>VLOOKUP($AX49&amp;"_"&amp;$BC$14,データシート1!$A:$BT,MATCH($BC$12&amp;"_"&amp;BI$20,データシート1!$A$1:$BT$1,0),0)</f>
        <v>7.3539349526830389</v>
      </c>
      <c r="BJ49" s="34">
        <f>VLOOKUP($AX49&amp;"_"&amp;$BC$14,データシート1!$A:$BT,MATCH($BC$12&amp;"_"&amp;BJ$20,データシート1!$A$1:$BT$1,0),0)</f>
        <v>13.408090564162571</v>
      </c>
      <c r="BK49" s="34">
        <f t="shared" si="1"/>
        <v>17.557096328068859</v>
      </c>
      <c r="BL49" s="34">
        <f t="shared" si="2"/>
        <v>17.0369839753725</v>
      </c>
      <c r="BM49" s="34">
        <f>VLOOKUP($AX49&amp;"_"&amp;$BC$14,データシート1!$A:$BT,MATCH($BC$12&amp;"_"&amp;BM$20,データシート1!$A$1:$BT$1,0),0)</f>
        <v>8.6916725920487092</v>
      </c>
      <c r="BN49" s="34">
        <f>VLOOKUP($AX49&amp;"_"&amp;$BC$14,データシート1!$A:$BT,MATCH($BC$12&amp;"_"&amp;BN$20,データシート1!$A$1:$BT$1,0),0)</f>
        <v>8.3453113833237911</v>
      </c>
      <c r="BO49" s="34">
        <f>VLOOKUP($AX49&amp;"_"&amp;$BC$14,データシート1!$A:$BT,MATCH($BC$12&amp;"_"&amp;BO$20,データシート1!$A$1:$BT$1,0),0)</f>
        <v>0.52011235269636003</v>
      </c>
      <c r="BP49" s="34">
        <f>VLOOKUP($AX49&amp;"_"&amp;$BC$14,データシート1!$A:$BT,MATCH($BC$12&amp;"_"&amp;BP$20,データシート1!$A$1:$BT$1,0),0)</f>
        <v>0</v>
      </c>
      <c r="BQ49" s="34">
        <f>VLOOKUP($AX49&amp;"_"&amp;$BC$14,データシート1!$A:$BT,MATCH($BC$12&amp;"_"&amp;BQ$20,データシート1!$A$1:$BT$1,0),0)</f>
        <v>0.63598642466142796</v>
      </c>
      <c r="BR49" s="35">
        <f t="shared" si="3"/>
        <v>64.093008562974447</v>
      </c>
      <c r="BT49" s="121" t="str">
        <f t="shared" si="4"/>
        <v>宮田村</v>
      </c>
      <c r="BU49" s="33">
        <f t="shared" si="25"/>
        <v>64.093008562974447</v>
      </c>
      <c r="BV49" s="59">
        <f t="shared" si="16"/>
        <v>0.39220970987341558</v>
      </c>
      <c r="BW49" s="59">
        <f t="shared" si="16"/>
        <v>0.35128067138166658</v>
      </c>
      <c r="BX49" s="59">
        <f t="shared" si="16"/>
        <v>5.8759643733855447E-3</v>
      </c>
      <c r="BY49" s="59">
        <f t="shared" si="16"/>
        <v>3.5053074118363427E-2</v>
      </c>
      <c r="BZ49" s="59">
        <f t="shared" si="16"/>
        <v>0.11473848891735899</v>
      </c>
      <c r="CA49" s="59">
        <f t="shared" si="32"/>
        <v>0.20919739710749388</v>
      </c>
      <c r="CB49" s="59">
        <f t="shared" si="32"/>
        <v>0.27393153671071896</v>
      </c>
      <c r="CC49" s="59">
        <f t="shared" si="32"/>
        <v>0.26581657434028627</v>
      </c>
      <c r="CD49" s="59">
        <f t="shared" si="32"/>
        <v>0.13561030737867025</v>
      </c>
      <c r="CE49" s="59">
        <f t="shared" si="32"/>
        <v>0.130206266961616</v>
      </c>
      <c r="CF49" s="59">
        <f t="shared" si="32"/>
        <v>8.1149623704327243E-3</v>
      </c>
      <c r="CG49" s="59">
        <f t="shared" si="32"/>
        <v>0</v>
      </c>
      <c r="CH49" s="59">
        <f t="shared" si="32"/>
        <v>9.922867391012561E-3</v>
      </c>
      <c r="CI49" s="122">
        <f t="shared" si="6"/>
        <v>1</v>
      </c>
      <c r="CK49" s="123" t="str">
        <f t="shared" si="7"/>
        <v>宮田村</v>
      </c>
      <c r="CL49" s="124">
        <f t="shared" si="17"/>
        <v>25.137900293398548</v>
      </c>
      <c r="CM49" s="65">
        <f t="shared" si="18"/>
        <v>0.88348667712045525</v>
      </c>
      <c r="CN49" s="66">
        <f t="shared" si="19"/>
        <v>22.514635078872569</v>
      </c>
      <c r="CO49" s="65">
        <f t="shared" si="20"/>
        <v>0.98642504851613722</v>
      </c>
      <c r="CP49" s="66">
        <f t="shared" si="8"/>
        <v>0.37660823489913248</v>
      </c>
      <c r="CQ49" s="65">
        <f t="shared" si="21"/>
        <v>0</v>
      </c>
      <c r="CR49" s="66">
        <f t="shared" si="9"/>
        <v>2.2466569796268452</v>
      </c>
      <c r="CS49" s="65">
        <f t="shared" si="22"/>
        <v>0</v>
      </c>
      <c r="CT49" s="66">
        <f t="shared" si="10"/>
        <v>7.3539349526830389</v>
      </c>
      <c r="CU49" s="67">
        <f t="shared" si="23"/>
        <v>0</v>
      </c>
      <c r="CV49" s="16"/>
      <c r="CW49" s="959">
        <f t="shared" si="24"/>
        <v>22.209</v>
      </c>
      <c r="CX49" s="962">
        <f>VLOOKUP($AX49&amp;"_"&amp;$CW$14,データシート1!$A:$BT,MATCH($CW$12&amp;"_"&amp;CX$20,データシート1!$A$1:$BT$1,0),0)</f>
        <v>22.209</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22.209</v>
      </c>
      <c r="DE49" s="16"/>
      <c r="DF49" s="125">
        <f>VLOOKUP($AX49&amp;"_"&amp;$DF$14,データシート1!$A:$BT,MATCH($DF$12&amp;"_"&amp;DF$20,データシート1!$A$1:$BT$1,0),0)</f>
        <v>3</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3</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皆野町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埼玉県</v>
      </c>
      <c r="AY4" s="1038" t="str">
        <f>年度マスタ!$J4</f>
        <v>皆野町</v>
      </c>
      <c r="AZ4" s="1038" t="str">
        <f>年度マスタ!$K4</f>
        <v>11362</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02387</v>
      </c>
      <c r="AY13" s="18" t="str">
        <f>IF(IFERROR(比較地域マスタ!$Z6,"")=0,"",IFERROR(比較地域マスタ!$Z6,""))</f>
        <v>中泊町</v>
      </c>
      <c r="BC13" s="844" t="str">
        <f t="shared" ref="BC13:BC59" si="0">AX13</f>
        <v>02387</v>
      </c>
      <c r="BD13" s="1031" t="str">
        <f>AY13</f>
        <v>中泊町</v>
      </c>
      <c r="BE13" s="34">
        <f>VLOOKUP($BC13&amp;"_"&amp;$AZ$7,データシート1!$A:$BT,MATCH("cb_"&amp;BE$12,データシート1!$A$1:$BT$1,0),0)</f>
        <v>133.19999999999999</v>
      </c>
      <c r="BF13" s="34">
        <f>VLOOKUP($BC13&amp;"_"&amp;$AZ$7,データシート1!$A:$BT,MATCH("cb_"&amp;BF$12,データシート1!$A$1:$BT$1,0),0)</f>
        <v>354.5</v>
      </c>
      <c r="BG13" s="34">
        <f>VLOOKUP($BC13&amp;"_"&amp;$AZ$7,データシート1!$A:$BT,MATCH("cb_"&amp;BG$12,データシート1!$A$1:$BT$1,0),0)</f>
        <v>40917.9</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41405.599999999999</v>
      </c>
      <c r="BL13" s="36"/>
      <c r="BM13" s="844" t="str">
        <f>AX13</f>
        <v>02387</v>
      </c>
      <c r="BN13" s="1031" t="str">
        <f>AY13</f>
        <v>中泊町</v>
      </c>
      <c r="BO13" s="34">
        <f>BE13*VLOOKUP(BO$12,別紙!$B$4:$E$10,MATCH("設備利用率",別紙!$B$4:$E$4,0),0)/100*8760/10^3</f>
        <v>159.85598399999998</v>
      </c>
      <c r="BP13" s="34">
        <f>BF13*VLOOKUP(BP$12,別紙!$B$4:$E$10,MATCH("設備利用率",別紙!$B$4:$E$4,0),0)/100*8760/10^3</f>
        <v>468.91841999999997</v>
      </c>
      <c r="BQ13" s="34">
        <f>BG13*VLOOKUP(BQ$12,別紙!$B$4:$E$10,MATCH("設備利用率",別紙!$B$4:$E$4,0),0)/100*8760/10^3</f>
        <v>88893.31939199999</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89522.093795999986</v>
      </c>
      <c r="BV13" s="36"/>
      <c r="BW13" s="33" t="str">
        <f>AX13</f>
        <v>02387</v>
      </c>
      <c r="BX13" s="33" t="str">
        <f>AY13</f>
        <v>中泊町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47779.98485538004</v>
      </c>
      <c r="BZ13" s="36"/>
      <c r="CA13" s="33" t="str">
        <f>AX13</f>
        <v>02387</v>
      </c>
      <c r="CB13" s="33" t="str">
        <f>AY13</f>
        <v>中泊町</v>
      </c>
      <c r="CC13" s="223">
        <f>BO13/$BY13</f>
        <v>3.3456683689593123E-3</v>
      </c>
      <c r="CD13" s="223">
        <f t="shared" ref="CD13:CH28" si="1">BP13/$BY13</f>
        <v>9.8141182216636806E-3</v>
      </c>
      <c r="CE13" s="223">
        <f t="shared" si="1"/>
        <v>1.8604719038957707</v>
      </c>
      <c r="CF13" s="223">
        <f t="shared" si="1"/>
        <v>0</v>
      </c>
      <c r="CG13" s="223">
        <f t="shared" si="1"/>
        <v>0</v>
      </c>
      <c r="CH13" s="223">
        <f t="shared" si="1"/>
        <v>0</v>
      </c>
      <c r="CI13" s="223">
        <f>BU13/BY13</f>
        <v>1.8736316904863934</v>
      </c>
      <c r="CK13" s="18" t="str">
        <f>AX13</f>
        <v>02387</v>
      </c>
      <c r="CL13" s="18" t="str">
        <f>AY13</f>
        <v>中泊町</v>
      </c>
      <c r="CM13" s="18">
        <f>VLOOKUP($CK13&amp;"_"&amp;$AZ$7,データシート1!$A:$BT,MATCH("ca_太陽光発電（10kW未満）",データシート1!$A$1:$BT$1,0),0)</f>
        <v>31</v>
      </c>
      <c r="CN13" s="18">
        <f>VLOOKUP($CK13&amp;"_"&amp;$AZ$5,データシート1!$A:$BT,MATCH("ab_家庭",データシート1!$A$1:$BT$1,0),0)</f>
        <v>4967</v>
      </c>
      <c r="CO13" s="223">
        <f>CM13/CN13</f>
        <v>6.2411918663176965E-3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46404</v>
      </c>
      <c r="AY14" s="18" t="str">
        <f>IF(IFERROR(比較地域マスタ!$Z7,"")=0,"",IFERROR(比較地域マスタ!$Z7,""))</f>
        <v>長島町</v>
      </c>
      <c r="BC14" s="844" t="str">
        <f t="shared" si="0"/>
        <v>46404</v>
      </c>
      <c r="BD14" s="1031" t="str">
        <f t="shared" ref="BD14:BD60" si="2">AY14</f>
        <v>長島町</v>
      </c>
      <c r="BE14" s="34">
        <f>VLOOKUP($BC14&amp;"_"&amp;$AZ$7,データシート1!$A:$BT,MATCH("cb_"&amp;BE$12,データシート1!$A$1:$BT$1,0),0)</f>
        <v>2623.430000000003</v>
      </c>
      <c r="BF14" s="34">
        <f>VLOOKUP($BC14&amp;"_"&amp;$AZ$7,データシート1!$A:$BT,MATCH("cb_"&amp;BF$12,データシート1!$A$1:$BT$1,0),0)</f>
        <v>19042.400000000012</v>
      </c>
      <c r="BG14" s="34">
        <f>VLOOKUP($BC14&amp;"_"&amp;$AZ$7,データシート1!$A:$BT,MATCH("cb_"&amp;BG$12,データシート1!$A$1:$BT$1,0),0)</f>
        <v>58898.8</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80564.630000000019</v>
      </c>
      <c r="BL14" s="36"/>
      <c r="BM14" s="844" t="str">
        <f t="shared" ref="BM14:BM60" si="4">AX14</f>
        <v>46404</v>
      </c>
      <c r="BN14" s="1031" t="str">
        <f t="shared" ref="BN14:BN60" si="5">AY14</f>
        <v>長島町</v>
      </c>
      <c r="BO14" s="34">
        <f>BE14*VLOOKUP(BO$12,別紙!$B$4:$E$10,MATCH("設備利用率",別紙!$B$4:$E$4,0),0)/100*8760/10^3</f>
        <v>3148.4308116000034</v>
      </c>
      <c r="BP14" s="34">
        <f>BF14*VLOOKUP(BP$12,別紙!$B$4:$E$10,MATCH("設備利用率",別紙!$B$4:$E$4,0),0)/100*8760/10^3</f>
        <v>25188.525024000017</v>
      </c>
      <c r="BQ14" s="34">
        <f>BG14*VLOOKUP(BQ$12,別紙!$B$4:$E$10,MATCH("設備利用率",別紙!$B$4:$E$4,0),0)/100*8760/10^3</f>
        <v>127956.46502400002</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156293.42085960004</v>
      </c>
      <c r="BV14" s="36"/>
      <c r="BW14" s="33" t="str">
        <f t="shared" ref="BW14:BW60" si="7">AX14</f>
        <v>46404</v>
      </c>
      <c r="BX14" s="33" t="str">
        <f t="shared" ref="BX14:BX60" si="8">AY14</f>
        <v>長島町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52206.445913623429</v>
      </c>
      <c r="BZ14" s="36"/>
      <c r="CA14" s="33" t="str">
        <f t="shared" ref="CA14:CA60" si="9">AX14</f>
        <v>46404</v>
      </c>
      <c r="CB14" s="33" t="str">
        <f t="shared" ref="CB14:CB60" si="10">AY14</f>
        <v>長島町</v>
      </c>
      <c r="CC14" s="223">
        <f t="shared" ref="CC14:CC60" si="11">BO14/$BY14</f>
        <v>6.0307319460304633E-2</v>
      </c>
      <c r="CD14" s="223">
        <f t="shared" si="1"/>
        <v>0.4824792146486071</v>
      </c>
      <c r="CE14" s="223">
        <f t="shared" si="1"/>
        <v>2.4509706183735713</v>
      </c>
      <c r="CF14" s="223">
        <f t="shared" si="1"/>
        <v>0</v>
      </c>
      <c r="CG14" s="223">
        <f t="shared" si="1"/>
        <v>0</v>
      </c>
      <c r="CH14" s="223">
        <f t="shared" si="1"/>
        <v>0</v>
      </c>
      <c r="CI14" s="223">
        <f t="shared" ref="CI14:CI60" si="12">BU14/BY14</f>
        <v>2.9937571524824831</v>
      </c>
      <c r="CK14" s="18" t="str">
        <f t="shared" ref="CK14:CK60" si="13">AX14</f>
        <v>46404</v>
      </c>
      <c r="CL14" s="18" t="str">
        <f t="shared" ref="CL14:CL60" si="14">AY14</f>
        <v>長島町</v>
      </c>
      <c r="CM14" s="18">
        <f>VLOOKUP($CK14&amp;"_"&amp;$AZ$7,データシート1!$A:$BT,MATCH("ca_太陽光発電（10kW未満）",データシート1!$A$1:$BT$1,0),0)</f>
        <v>480</v>
      </c>
      <c r="CN14" s="18">
        <f>VLOOKUP($CK14&amp;"_"&amp;$AZ$5,データシート1!$A:$BT,MATCH("ab_家庭",データシート1!$A$1:$BT$1,0),0)</f>
        <v>4397</v>
      </c>
      <c r="CO14" s="223">
        <f t="shared" ref="CO14:CO60" si="15">CM14/CN14</f>
        <v>0.10916534000454856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18404</v>
      </c>
      <c r="AY15" s="18" t="str">
        <f>IF(IFERROR(比較地域マスタ!$Z8,"")=0,"",IFERROR(比較地域マスタ!$Z8,""))</f>
        <v>南越前町</v>
      </c>
      <c r="BC15" s="844" t="str">
        <f t="shared" si="0"/>
        <v>18404</v>
      </c>
      <c r="BD15" s="1031" t="str">
        <f t="shared" si="2"/>
        <v>南越前町</v>
      </c>
      <c r="BE15" s="34">
        <f>VLOOKUP($BC15&amp;"_"&amp;$AZ$7,データシート1!$A:$BT,MATCH("cb_"&amp;BE$12,データシート1!$A$1:$BT$1,0),0)</f>
        <v>412.39500000000004</v>
      </c>
      <c r="BF15" s="34">
        <f>VLOOKUP($BC15&amp;"_"&amp;$AZ$7,データシート1!$A:$BT,MATCH("cb_"&amp;BF$12,データシート1!$A$1:$BT$1,0),0)</f>
        <v>76.099999999999994</v>
      </c>
      <c r="BG15" s="34">
        <f>VLOOKUP($BC15&amp;"_"&amp;$AZ$7,データシート1!$A:$BT,MATCH("cb_"&amp;BG$12,データシート1!$A$1:$BT$1,0),0)</f>
        <v>0</v>
      </c>
      <c r="BH15" s="34">
        <f>VLOOKUP($BC15&amp;"_"&amp;$AZ$7,データシート1!$A:$BT,MATCH("cb_"&amp;BH$12,データシート1!$A$1:$BT$1,0),0)</f>
        <v>909</v>
      </c>
      <c r="BI15" s="34">
        <f>VLOOKUP($BC15&amp;"_"&amp;$AZ$7,データシート1!$A:$BT,MATCH("cb_"&amp;BI$12,データシート1!$A$1:$BT$1,0),0)</f>
        <v>0</v>
      </c>
      <c r="BJ15" s="34">
        <f>VLOOKUP($BC15&amp;"_"&amp;$AZ$7,データシート1!$A:$BT,MATCH("cb_"&amp;BJ$12,データシート1!$A$1:$BT$1,0),0)</f>
        <v>0</v>
      </c>
      <c r="BK15" s="34">
        <f t="shared" si="3"/>
        <v>1397.4949999999999</v>
      </c>
      <c r="BL15" s="36"/>
      <c r="BM15" s="844" t="str">
        <f t="shared" si="4"/>
        <v>18404</v>
      </c>
      <c r="BN15" s="1031" t="str">
        <f t="shared" si="5"/>
        <v>南越前町</v>
      </c>
      <c r="BO15" s="34">
        <f>BE15*VLOOKUP(BO$12,別紙!$B$4:$E$10,MATCH("設備利用率",別紙!$B$4:$E$4,0),0)/100*8760/10^3</f>
        <v>494.9234874</v>
      </c>
      <c r="BP15" s="34">
        <f>BF15*VLOOKUP(BP$12,別紙!$B$4:$E$10,MATCH("設備利用率",別紙!$B$4:$E$4,0),0)/100*8760/10^3</f>
        <v>100.66203599999999</v>
      </c>
      <c r="BQ15" s="34">
        <f>BG15*VLOOKUP(BQ$12,別紙!$B$4:$E$10,MATCH("設備利用率",別紙!$B$4:$E$4,0),0)/100*8760/10^3</f>
        <v>0</v>
      </c>
      <c r="BR15" s="34">
        <f>BH15*VLOOKUP(BR$12,別紙!$B$4:$E$10,MATCH("設備利用率",別紙!$B$4:$E$4,0),0)/100*8760/10^3</f>
        <v>4777.7039999999997</v>
      </c>
      <c r="BS15" s="34">
        <f>BI15*VLOOKUP(BS$12,別紙!$B$4:$E$10,MATCH("設備利用率",別紙!$B$4:$E$4,0),0)/100*8760/10^3</f>
        <v>0</v>
      </c>
      <c r="BT15" s="34">
        <f>BJ15*VLOOKUP(BT$12,別紙!$B$4:$E$10,MATCH("設備利用率",別紙!$B$4:$E$4,0),0)/100*8760/10^3</f>
        <v>0</v>
      </c>
      <c r="BU15" s="34">
        <f t="shared" si="6"/>
        <v>5373.2895233999998</v>
      </c>
      <c r="BV15" s="36"/>
      <c r="BW15" s="33" t="str">
        <f t="shared" si="7"/>
        <v>18404</v>
      </c>
      <c r="BX15" s="33" t="str">
        <f t="shared" si="8"/>
        <v>南越前町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56088.208073963702</v>
      </c>
      <c r="BZ15" s="36"/>
      <c r="CA15" s="33" t="str">
        <f t="shared" si="9"/>
        <v>18404</v>
      </c>
      <c r="CB15" s="33" t="str">
        <f t="shared" si="10"/>
        <v>南越前町</v>
      </c>
      <c r="CC15" s="223">
        <f t="shared" si="11"/>
        <v>8.8240203136342454E-3</v>
      </c>
      <c r="CD15" s="223">
        <f t="shared" si="1"/>
        <v>1.7947094310315037E-3</v>
      </c>
      <c r="CE15" s="223">
        <f t="shared" si="1"/>
        <v>0</v>
      </c>
      <c r="CF15" s="223">
        <f t="shared" si="1"/>
        <v>8.51819689746484E-2</v>
      </c>
      <c r="CG15" s="223">
        <f t="shared" si="1"/>
        <v>0</v>
      </c>
      <c r="CH15" s="223">
        <f t="shared" si="1"/>
        <v>0</v>
      </c>
      <c r="CI15" s="223">
        <f t="shared" si="12"/>
        <v>9.580069871931414E-2</v>
      </c>
      <c r="CK15" s="18" t="str">
        <f t="shared" si="13"/>
        <v>18404</v>
      </c>
      <c r="CL15" s="18" t="str">
        <f t="shared" si="14"/>
        <v>南越前町</v>
      </c>
      <c r="CM15" s="18">
        <f>VLOOKUP($CK15&amp;"_"&amp;$AZ$7,データシート1!$A:$BT,MATCH("ca_太陽光発電（10kW未満）",データシート1!$A$1:$BT$1,0),0)</f>
        <v>83</v>
      </c>
      <c r="CN15" s="18">
        <f>VLOOKUP($CK15&amp;"_"&amp;$AZ$5,データシート1!$A:$BT,MATCH("ab_家庭",データシート1!$A$1:$BT$1,0),0)</f>
        <v>3362</v>
      </c>
      <c r="CO15" s="223">
        <f t="shared" si="15"/>
        <v>2.4687685901249257E-2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41424</v>
      </c>
      <c r="AY16" s="18" t="str">
        <f>IF(IFERROR(比較地域マスタ!$Z9,"")=0,"",IFERROR(比較地域マスタ!$Z9,""))</f>
        <v>江北町</v>
      </c>
      <c r="BC16" s="844" t="str">
        <f t="shared" si="0"/>
        <v>41424</v>
      </c>
      <c r="BD16" s="1031" t="str">
        <f t="shared" si="2"/>
        <v>江北町</v>
      </c>
      <c r="BE16" s="34">
        <f>VLOOKUP($BC16&amp;"_"&amp;$AZ$7,データシート1!$A:$BT,MATCH("cb_"&amp;BE$12,データシート1!$A$1:$BT$1,0),0)</f>
        <v>3162.3300000000027</v>
      </c>
      <c r="BF16" s="34">
        <f>VLOOKUP($BC16&amp;"_"&amp;$AZ$7,データシート1!$A:$BT,MATCH("cb_"&amp;BF$12,データシート1!$A$1:$BT$1,0),0)</f>
        <v>4795.6000000000013</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7957.9300000000039</v>
      </c>
      <c r="BL16" s="36"/>
      <c r="BM16" s="844" t="str">
        <f t="shared" si="4"/>
        <v>41424</v>
      </c>
      <c r="BN16" s="1031" t="str">
        <f t="shared" si="5"/>
        <v>江北町</v>
      </c>
      <c r="BO16" s="34">
        <f>BE16*VLOOKUP(BO$12,別紙!$B$4:$E$10,MATCH("設備利用率",別紙!$B$4:$E$4,0),0)/100*8760/10^3</f>
        <v>3795.1754796000027</v>
      </c>
      <c r="BP16" s="34">
        <f>BF16*VLOOKUP(BP$12,別紙!$B$4:$E$10,MATCH("設備利用率",別紙!$B$4:$E$4,0),0)/100*8760/10^3</f>
        <v>6343.4278560000002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10138.603335600003</v>
      </c>
      <c r="BV16" s="36"/>
      <c r="BW16" s="33" t="str">
        <f t="shared" si="7"/>
        <v>41424</v>
      </c>
      <c r="BX16" s="33" t="str">
        <f t="shared" si="8"/>
        <v>江北町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58297.491929489959</v>
      </c>
      <c r="BZ16" s="36"/>
      <c r="CA16" s="33" t="str">
        <f t="shared" si="9"/>
        <v>41424</v>
      </c>
      <c r="CB16" s="33" t="str">
        <f t="shared" si="10"/>
        <v>江北町</v>
      </c>
      <c r="CC16" s="223">
        <f t="shared" si="11"/>
        <v>6.5100150177819269E-2</v>
      </c>
      <c r="CD16" s="223">
        <f t="shared" si="1"/>
        <v>0.10881133383357712</v>
      </c>
      <c r="CE16" s="223">
        <f t="shared" si="1"/>
        <v>0</v>
      </c>
      <c r="CF16" s="223">
        <f t="shared" si="1"/>
        <v>0</v>
      </c>
      <c r="CG16" s="223">
        <f t="shared" si="1"/>
        <v>0</v>
      </c>
      <c r="CH16" s="223">
        <f t="shared" si="1"/>
        <v>0</v>
      </c>
      <c r="CI16" s="223">
        <f t="shared" si="12"/>
        <v>0.17391148401139639</v>
      </c>
      <c r="CK16" s="18" t="str">
        <f t="shared" si="13"/>
        <v>41424</v>
      </c>
      <c r="CL16" s="18" t="str">
        <f t="shared" si="14"/>
        <v>江北町</v>
      </c>
      <c r="CM16" s="18">
        <f>VLOOKUP($CK16&amp;"_"&amp;$AZ$7,データシート1!$A:$BT,MATCH("ca_太陽光発電（10kW未満）",データシート1!$A$1:$BT$1,0),0)</f>
        <v>625</v>
      </c>
      <c r="CN16" s="18">
        <f>VLOOKUP($CK16&amp;"_"&amp;$AZ$5,データシート1!$A:$BT,MATCH("ab_家庭",データシート1!$A$1:$BT$1,0),0)</f>
        <v>3613</v>
      </c>
      <c r="CO16" s="223">
        <f t="shared" si="15"/>
        <v>0.17298643786327153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20482</v>
      </c>
      <c r="AY17" s="18" t="str">
        <f>IF(IFERROR(比較地域マスタ!$Z10,"")=0,"",IFERROR(比較地域マスタ!$Z10,""))</f>
        <v>松川村</v>
      </c>
      <c r="BC17" s="844" t="str">
        <f t="shared" si="0"/>
        <v>20482</v>
      </c>
      <c r="BD17" s="1031" t="str">
        <f t="shared" si="2"/>
        <v>松川村</v>
      </c>
      <c r="BE17" s="34">
        <f>VLOOKUP($BC17&amp;"_"&amp;$AZ$7,データシート1!$A:$BT,MATCH("cb_"&amp;BE$12,データシート1!$A$1:$BT$1,0),0)</f>
        <v>2424.6000000000008</v>
      </c>
      <c r="BF17" s="34">
        <f>VLOOKUP($BC17&amp;"_"&amp;$AZ$7,データシート1!$A:$BT,MATCH("cb_"&amp;BF$12,データシート1!$A$1:$BT$1,0),0)</f>
        <v>5362.5</v>
      </c>
      <c r="BG17" s="34">
        <f>VLOOKUP($BC17&amp;"_"&amp;$AZ$7,データシート1!$A:$BT,MATCH("cb_"&amp;BG$12,データシート1!$A$1:$BT$1,0),0)</f>
        <v>0</v>
      </c>
      <c r="BH17" s="34">
        <f>VLOOKUP($BC17&amp;"_"&amp;$AZ$7,データシート1!$A:$BT,MATCH("cb_"&amp;BH$12,データシート1!$A$1:$BT$1,0),0)</f>
        <v>48.5</v>
      </c>
      <c r="BI17" s="34">
        <f>VLOOKUP($BC17&amp;"_"&amp;$AZ$7,データシート1!$A:$BT,MATCH("cb_"&amp;BI$12,データシート1!$A$1:$BT$1,0),0)</f>
        <v>0</v>
      </c>
      <c r="BJ17" s="34">
        <f>VLOOKUP($BC17&amp;"_"&amp;$AZ$7,データシート1!$A:$BT,MATCH("cb_"&amp;BJ$12,データシート1!$A$1:$BT$1,0),0)</f>
        <v>0</v>
      </c>
      <c r="BK17" s="34">
        <f t="shared" si="3"/>
        <v>7835.6</v>
      </c>
      <c r="BL17" s="36"/>
      <c r="BM17" s="844" t="str">
        <f t="shared" si="4"/>
        <v>20482</v>
      </c>
      <c r="BN17" s="1031" t="str">
        <f t="shared" si="5"/>
        <v>松川村</v>
      </c>
      <c r="BO17" s="34">
        <f>BE17*VLOOKUP(BO$12,別紙!$B$4:$E$10,MATCH("設備利用率",別紙!$B$4:$E$4,0),0)/100*8760/10^3</f>
        <v>2909.8109520000012</v>
      </c>
      <c r="BP17" s="34">
        <f>BF17*VLOOKUP(BP$12,別紙!$B$4:$E$10,MATCH("設備利用率",別紙!$B$4:$E$4,0),0)/100*8760/10^3</f>
        <v>7093.3005000000003</v>
      </c>
      <c r="BQ17" s="34">
        <f>BG17*VLOOKUP(BQ$12,別紙!$B$4:$E$10,MATCH("設備利用率",別紙!$B$4:$E$4,0),0)/100*8760/10^3</f>
        <v>0</v>
      </c>
      <c r="BR17" s="34">
        <f>BH17*VLOOKUP(BR$12,別紙!$B$4:$E$10,MATCH("設備利用率",別紙!$B$4:$E$4,0),0)/100*8760/10^3</f>
        <v>254.916</v>
      </c>
      <c r="BS17" s="34">
        <f>BI17*VLOOKUP(BS$12,別紙!$B$4:$E$10,MATCH("設備利用率",別紙!$B$4:$E$4,0),0)/100*8760/10^3</f>
        <v>0</v>
      </c>
      <c r="BT17" s="34">
        <f>BJ17*VLOOKUP(BT$12,別紙!$B$4:$E$10,MATCH("設備利用率",別紙!$B$4:$E$4,0),0)/100*8760/10^3</f>
        <v>0</v>
      </c>
      <c r="BU17" s="34">
        <f t="shared" si="6"/>
        <v>10258.027452</v>
      </c>
      <c r="BV17" s="36"/>
      <c r="BW17" s="33" t="str">
        <f t="shared" si="7"/>
        <v>20482</v>
      </c>
      <c r="BX17" s="33" t="str">
        <f t="shared" si="8"/>
        <v>松川村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37332.331099816009</v>
      </c>
      <c r="BZ17" s="36"/>
      <c r="CA17" s="33" t="str">
        <f t="shared" si="9"/>
        <v>20482</v>
      </c>
      <c r="CB17" s="33" t="str">
        <f t="shared" si="10"/>
        <v>松川村</v>
      </c>
      <c r="CC17" s="223">
        <f t="shared" si="11"/>
        <v>7.7943457219962944E-2</v>
      </c>
      <c r="CD17" s="223">
        <f t="shared" si="1"/>
        <v>0.19000422130175951</v>
      </c>
      <c r="CE17" s="223">
        <f t="shared" si="1"/>
        <v>0</v>
      </c>
      <c r="CF17" s="223">
        <f t="shared" si="1"/>
        <v>6.8282904520059915E-3</v>
      </c>
      <c r="CG17" s="223">
        <f t="shared" si="1"/>
        <v>0</v>
      </c>
      <c r="CH17" s="223">
        <f t="shared" si="1"/>
        <v>0</v>
      </c>
      <c r="CI17" s="223">
        <f t="shared" si="12"/>
        <v>0.27477596897372841</v>
      </c>
      <c r="CK17" s="18" t="str">
        <f t="shared" si="13"/>
        <v>20482</v>
      </c>
      <c r="CL17" s="18" t="str">
        <f t="shared" si="14"/>
        <v>松川村</v>
      </c>
      <c r="CM17" s="18">
        <f>VLOOKUP($CK17&amp;"_"&amp;$AZ$7,データシート1!$A:$BT,MATCH("ca_太陽光発電（10kW未満）",データシート1!$A$1:$BT$1,0),0)</f>
        <v>496</v>
      </c>
      <c r="CN17" s="18">
        <f>VLOOKUP($CK17&amp;"_"&amp;$AZ$5,データシート1!$A:$BT,MATCH("ab_家庭",データシート1!$A$1:$BT$1,0),0)</f>
        <v>3983</v>
      </c>
      <c r="CO17" s="223">
        <f t="shared" si="15"/>
        <v>0.12452924930956566</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14364</v>
      </c>
      <c r="AY18" s="18" t="str">
        <f>IF(IFERROR(比較地域マスタ!$Z11,"")=0,"",IFERROR(比較地域マスタ!$Z11,""))</f>
        <v>山北町</v>
      </c>
      <c r="BC18" s="844" t="str">
        <f t="shared" si="0"/>
        <v>14364</v>
      </c>
      <c r="BD18" s="1031" t="str">
        <f t="shared" si="2"/>
        <v>山北町</v>
      </c>
      <c r="BE18" s="34">
        <f>VLOOKUP($BC18&amp;"_"&amp;$AZ$7,データシート1!$A:$BT,MATCH("cb_"&amp;BE$12,データシート1!$A$1:$BT$1,0),0)</f>
        <v>901.59999999999991</v>
      </c>
      <c r="BF18" s="34">
        <f>VLOOKUP($BC18&amp;"_"&amp;$AZ$7,データシート1!$A:$BT,MATCH("cb_"&amp;BF$12,データシート1!$A$1:$BT$1,0),0)</f>
        <v>559</v>
      </c>
      <c r="BG18" s="34">
        <f>VLOOKUP($BC18&amp;"_"&amp;$AZ$7,データシート1!$A:$BT,MATCH("cb_"&amp;BG$12,データシート1!$A$1:$BT$1,0),0)</f>
        <v>0</v>
      </c>
      <c r="BH18" s="34">
        <f>VLOOKUP($BC18&amp;"_"&amp;$AZ$7,データシート1!$A:$BT,MATCH("cb_"&amp;BH$12,データシート1!$A$1:$BT$1,0),0)</f>
        <v>11860</v>
      </c>
      <c r="BI18" s="34">
        <f>VLOOKUP($BC18&amp;"_"&amp;$AZ$7,データシート1!$A:$BT,MATCH("cb_"&amp;BI$12,データシート1!$A$1:$BT$1,0),0)</f>
        <v>0</v>
      </c>
      <c r="BJ18" s="34">
        <f>VLOOKUP($BC18&amp;"_"&amp;$AZ$7,データシート1!$A:$BT,MATCH("cb_"&amp;BJ$12,データシート1!$A$1:$BT$1,0),0)</f>
        <v>0</v>
      </c>
      <c r="BK18" s="34">
        <f t="shared" si="3"/>
        <v>13320.6</v>
      </c>
      <c r="BL18" s="36"/>
      <c r="BM18" s="844" t="str">
        <f t="shared" si="4"/>
        <v>14364</v>
      </c>
      <c r="BN18" s="1031" t="str">
        <f t="shared" si="5"/>
        <v>山北町</v>
      </c>
      <c r="BO18" s="34">
        <f>BE18*VLOOKUP(BO$12,別紙!$B$4:$E$10,MATCH("設備利用率",別紙!$B$4:$E$4,0),0)/100*8760/10^3</f>
        <v>1082.0281919999998</v>
      </c>
      <c r="BP18" s="34">
        <f>BF18*VLOOKUP(BP$12,別紙!$B$4:$E$10,MATCH("設備利用率",別紙!$B$4:$E$4,0),0)/100*8760/10^3</f>
        <v>739.42283999999995</v>
      </c>
      <c r="BQ18" s="34">
        <f>BG18*VLOOKUP(BQ$12,別紙!$B$4:$E$10,MATCH("設備利用率",別紙!$B$4:$E$4,0),0)/100*8760/10^3</f>
        <v>0</v>
      </c>
      <c r="BR18" s="34">
        <f>BH18*VLOOKUP(BR$12,別紙!$B$4:$E$10,MATCH("設備利用率",別紙!$B$4:$E$4,0),0)/100*8760/10^3</f>
        <v>62336.160000000003</v>
      </c>
      <c r="BS18" s="34">
        <f>BI18*VLOOKUP(BS$12,別紙!$B$4:$E$10,MATCH("設備利用率",別紙!$B$4:$E$4,0),0)/100*8760/10^3</f>
        <v>0</v>
      </c>
      <c r="BT18" s="34">
        <f>BJ18*VLOOKUP(BT$12,別紙!$B$4:$E$10,MATCH("設備利用率",別紙!$B$4:$E$4,0),0)/100*8760/10^3</f>
        <v>0</v>
      </c>
      <c r="BU18" s="34">
        <f t="shared" si="6"/>
        <v>64157.611032000001</v>
      </c>
      <c r="BV18" s="36"/>
      <c r="BW18" s="33" t="str">
        <f t="shared" si="7"/>
        <v>14364</v>
      </c>
      <c r="BX18" s="33" t="str">
        <f t="shared" si="8"/>
        <v>山北町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64024.047830527874</v>
      </c>
      <c r="BZ18" s="36"/>
      <c r="CA18" s="33" t="str">
        <f t="shared" si="9"/>
        <v>14364</v>
      </c>
      <c r="CB18" s="33" t="str">
        <f t="shared" si="10"/>
        <v>山北町</v>
      </c>
      <c r="CC18" s="223">
        <f t="shared" si="11"/>
        <v>1.6900340241906234E-2</v>
      </c>
      <c r="CD18" s="223">
        <f t="shared" si="1"/>
        <v>1.1549142315357155E-2</v>
      </c>
      <c r="CE18" s="223">
        <f t="shared" si="1"/>
        <v>0</v>
      </c>
      <c r="CF18" s="223">
        <f t="shared" si="1"/>
        <v>0.97363665860372151</v>
      </c>
      <c r="CG18" s="223">
        <f t="shared" si="1"/>
        <v>0</v>
      </c>
      <c r="CH18" s="223">
        <f t="shared" si="1"/>
        <v>0</v>
      </c>
      <c r="CI18" s="223">
        <f t="shared" si="12"/>
        <v>1.0020861411609849</v>
      </c>
      <c r="CK18" s="18" t="str">
        <f t="shared" si="13"/>
        <v>14364</v>
      </c>
      <c r="CL18" s="18" t="str">
        <f t="shared" si="14"/>
        <v>山北町</v>
      </c>
      <c r="CM18" s="18">
        <f>VLOOKUP($CK18&amp;"_"&amp;$AZ$7,データシート1!$A:$BT,MATCH("ca_太陽光発電（10kW未満）",データシート1!$A$1:$BT$1,0),0)</f>
        <v>191</v>
      </c>
      <c r="CN18" s="18">
        <f>VLOOKUP($CK18&amp;"_"&amp;$AZ$5,データシート1!$A:$BT,MATCH("ab_家庭",データシート1!$A$1:$BT$1,0),0)</f>
        <v>4212</v>
      </c>
      <c r="CO18" s="223">
        <f t="shared" si="15"/>
        <v>4.534662867996201E-2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01459</v>
      </c>
      <c r="AY19" s="18" t="str">
        <f>IF(IFERROR(比較地域マスタ!$Z12,"")=0,"",IFERROR(比較地域マスタ!$Z12,""))</f>
        <v>美瑛町</v>
      </c>
      <c r="BC19" s="844" t="str">
        <f t="shared" si="0"/>
        <v>01459</v>
      </c>
      <c r="BD19" s="1031" t="str">
        <f t="shared" si="2"/>
        <v>美瑛町</v>
      </c>
      <c r="BE19" s="34">
        <f>VLOOKUP($BC19&amp;"_"&amp;$AZ$7,データシート1!$A:$BT,MATCH("cb_"&amp;BE$12,データシート1!$A$1:$BT$1,0),0)</f>
        <v>375.36299999999989</v>
      </c>
      <c r="BF19" s="34">
        <f>VLOOKUP($BC19&amp;"_"&amp;$AZ$7,データシート1!$A:$BT,MATCH("cb_"&amp;BF$12,データシート1!$A$1:$BT$1,0),0)</f>
        <v>544.49999999999989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750</v>
      </c>
      <c r="BK19" s="34">
        <f t="shared" si="3"/>
        <v>1669.8629999999998</v>
      </c>
      <c r="BL19" s="36"/>
      <c r="BM19" s="844" t="str">
        <f t="shared" si="4"/>
        <v>01459</v>
      </c>
      <c r="BN19" s="1031" t="str">
        <f t="shared" si="5"/>
        <v>美瑛町</v>
      </c>
      <c r="BO19" s="34">
        <f>BE19*VLOOKUP(BO$12,別紙!$B$4:$E$10,MATCH("設備利用率",別紙!$B$4:$E$4,0),0)/100*8760/10^3</f>
        <v>450.48064355999981</v>
      </c>
      <c r="BP19" s="34">
        <f>BF19*VLOOKUP(BP$12,別紙!$B$4:$E$10,MATCH("設備利用率",別紙!$B$4:$E$4,0),0)/100*8760/10^3</f>
        <v>720.24281999999982</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5256</v>
      </c>
      <c r="BU19" s="34">
        <f t="shared" si="6"/>
        <v>6426.7234635599998</v>
      </c>
      <c r="BV19" s="36"/>
      <c r="BW19" s="33" t="str">
        <f t="shared" si="7"/>
        <v>01459</v>
      </c>
      <c r="BX19" s="33" t="str">
        <f t="shared" si="8"/>
        <v>美瑛町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50605.926371238464</v>
      </c>
      <c r="BZ19" s="36"/>
      <c r="CA19" s="33" t="str">
        <f t="shared" si="9"/>
        <v>01459</v>
      </c>
      <c r="CB19" s="33" t="str">
        <f t="shared" si="10"/>
        <v>美瑛町</v>
      </c>
      <c r="CC19" s="223">
        <f t="shared" si="11"/>
        <v>8.9017369281086303E-3</v>
      </c>
      <c r="CD19" s="223">
        <f t="shared" si="1"/>
        <v>1.4232380901722708E-2</v>
      </c>
      <c r="CE19" s="223">
        <f t="shared" si="1"/>
        <v>0</v>
      </c>
      <c r="CF19" s="223">
        <f t="shared" si="1"/>
        <v>0</v>
      </c>
      <c r="CG19" s="223">
        <f t="shared" si="1"/>
        <v>0</v>
      </c>
      <c r="CH19" s="223">
        <f t="shared" si="1"/>
        <v>0.10386135334116148</v>
      </c>
      <c r="CI19" s="223">
        <f t="shared" si="12"/>
        <v>0.12699547117099283</v>
      </c>
      <c r="CK19" s="18" t="str">
        <f t="shared" si="13"/>
        <v>01459</v>
      </c>
      <c r="CL19" s="18" t="str">
        <f t="shared" si="14"/>
        <v>美瑛町</v>
      </c>
      <c r="CM19" s="18">
        <f>VLOOKUP($CK19&amp;"_"&amp;$AZ$7,データシート1!$A:$BT,MATCH("ca_太陽光発電（10kW未満）",データシート1!$A$1:$BT$1,0),0)</f>
        <v>71</v>
      </c>
      <c r="CN19" s="18">
        <f>VLOOKUP($CK19&amp;"_"&amp;$AZ$5,データシート1!$A:$BT,MATCH("ab_家庭",データシート1!$A$1:$BT$1,0),0)</f>
        <v>4804</v>
      </c>
      <c r="CO19" s="223">
        <f t="shared" si="15"/>
        <v>1.4779350541215654E-2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15385</v>
      </c>
      <c r="AY20" s="18" t="str">
        <f>IF(IFERROR(比較地域マスタ!$Z13,"")=0,"",IFERROR(比較地域マスタ!$Z13,""))</f>
        <v>阿賀町</v>
      </c>
      <c r="BC20" s="844" t="str">
        <f t="shared" si="0"/>
        <v>15385</v>
      </c>
      <c r="BD20" s="1031" t="str">
        <f t="shared" si="2"/>
        <v>阿賀町</v>
      </c>
      <c r="BE20" s="34">
        <f>VLOOKUP($BC20&amp;"_"&amp;$AZ$7,データシート1!$A:$BT,MATCH("cb_"&amp;BE$12,データシート1!$A$1:$BT$1,0),0)</f>
        <v>178.3</v>
      </c>
      <c r="BF20" s="34">
        <f>VLOOKUP($BC20&amp;"_"&amp;$AZ$7,データシート1!$A:$BT,MATCH("cb_"&amp;BF$12,データシート1!$A$1:$BT$1,0),0)</f>
        <v>198.4</v>
      </c>
      <c r="BG20" s="34">
        <f>VLOOKUP($BC20&amp;"_"&amp;$AZ$7,データシート1!$A:$BT,MATCH("cb_"&amp;BG$12,データシート1!$A$1:$BT$1,0),0)</f>
        <v>0</v>
      </c>
      <c r="BH20" s="34">
        <f>VLOOKUP($BC20&amp;"_"&amp;$AZ$7,データシート1!$A:$BT,MATCH("cb_"&amp;BH$12,データシート1!$A$1:$BT$1,0),0)</f>
        <v>28700</v>
      </c>
      <c r="BI20" s="34">
        <f>VLOOKUP($BC20&amp;"_"&amp;$AZ$7,データシート1!$A:$BT,MATCH("cb_"&amp;BI$12,データシート1!$A$1:$BT$1,0),0)</f>
        <v>0</v>
      </c>
      <c r="BJ20" s="34">
        <f>VLOOKUP($BC20&amp;"_"&amp;$AZ$7,データシート1!$A:$BT,MATCH("cb_"&amp;BJ$12,データシート1!$A$1:$BT$1,0),0)</f>
        <v>0</v>
      </c>
      <c r="BK20" s="34">
        <f t="shared" si="3"/>
        <v>29076.7</v>
      </c>
      <c r="BL20" s="36"/>
      <c r="BM20" s="844" t="str">
        <f t="shared" si="4"/>
        <v>15385</v>
      </c>
      <c r="BN20" s="1031" t="str">
        <f t="shared" si="5"/>
        <v>阿賀町</v>
      </c>
      <c r="BO20" s="34">
        <f>BE20*VLOOKUP(BO$12,別紙!$B$4:$E$10,MATCH("設備利用率",別紙!$B$4:$E$4,0),0)/100*8760/10^3</f>
        <v>213.98139600000002</v>
      </c>
      <c r="BP20" s="34">
        <f>BF20*VLOOKUP(BP$12,別紙!$B$4:$E$10,MATCH("設備利用率",別紙!$B$4:$E$4,0),0)/100*8760/10^3</f>
        <v>262.43558400000001</v>
      </c>
      <c r="BQ20" s="34">
        <f>BG20*VLOOKUP(BQ$12,別紙!$B$4:$E$10,MATCH("設備利用率",別紙!$B$4:$E$4,0),0)/100*8760/10^3</f>
        <v>0</v>
      </c>
      <c r="BR20" s="34">
        <f>BH20*VLOOKUP(BR$12,別紙!$B$4:$E$10,MATCH("設備利用率",別紙!$B$4:$E$4,0),0)/100*8760/10^3</f>
        <v>150847.20000000001</v>
      </c>
      <c r="BS20" s="34">
        <f>BI20*VLOOKUP(BS$12,別紙!$B$4:$E$10,MATCH("設備利用率",別紙!$B$4:$E$4,0),0)/100*8760/10^3</f>
        <v>0</v>
      </c>
      <c r="BT20" s="34">
        <f>BJ20*VLOOKUP(BT$12,別紙!$B$4:$E$10,MATCH("設備利用率",別紙!$B$4:$E$4,0),0)/100*8760/10^3</f>
        <v>0</v>
      </c>
      <c r="BU20" s="34">
        <f t="shared" si="6"/>
        <v>151323.61698000002</v>
      </c>
      <c r="BV20" s="36"/>
      <c r="BW20" s="33" t="str">
        <f t="shared" si="7"/>
        <v>15385</v>
      </c>
      <c r="BX20" s="33" t="str">
        <f t="shared" si="8"/>
        <v>阿賀町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45552.747450504357</v>
      </c>
      <c r="BZ20" s="36"/>
      <c r="CA20" s="33" t="str">
        <f t="shared" si="9"/>
        <v>15385</v>
      </c>
      <c r="CB20" s="33" t="str">
        <f t="shared" si="10"/>
        <v>阿賀町</v>
      </c>
      <c r="CC20" s="223">
        <f t="shared" si="11"/>
        <v>4.6974421517056233E-3</v>
      </c>
      <c r="CD20" s="223">
        <f t="shared" si="1"/>
        <v>5.7611362362972977E-3</v>
      </c>
      <c r="CE20" s="223">
        <f t="shared" si="1"/>
        <v>0</v>
      </c>
      <c r="CF20" s="223">
        <f t="shared" si="1"/>
        <v>3.3114841242869937</v>
      </c>
      <c r="CG20" s="223">
        <f t="shared" si="1"/>
        <v>0</v>
      </c>
      <c r="CH20" s="223">
        <f t="shared" si="1"/>
        <v>0</v>
      </c>
      <c r="CI20" s="223">
        <f t="shared" si="12"/>
        <v>3.3219427026749968</v>
      </c>
      <c r="CK20" s="18" t="str">
        <f t="shared" si="13"/>
        <v>15385</v>
      </c>
      <c r="CL20" s="18" t="str">
        <f t="shared" si="14"/>
        <v>阿賀町</v>
      </c>
      <c r="CM20" s="18">
        <f>VLOOKUP($CK20&amp;"_"&amp;$AZ$7,データシート1!$A:$BT,MATCH("ca_太陽光発電（10kW未満）",データシート1!$A$1:$BT$1,0),0)</f>
        <v>40</v>
      </c>
      <c r="CN20" s="18">
        <f>VLOOKUP($CK20&amp;"_"&amp;$AZ$5,データシート1!$A:$BT,MATCH("ab_家庭",データシート1!$A$1:$BT$1,0),0)</f>
        <v>4352</v>
      </c>
      <c r="CO20" s="223">
        <f t="shared" si="15"/>
        <v>9.1911764705882356E-3</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40348</v>
      </c>
      <c r="AY21" s="18" t="str">
        <f>IF(IFERROR(比較地域マスタ!$Z14,"")=0,"",IFERROR(比較地域マスタ!$Z14,""))</f>
        <v>久山町</v>
      </c>
      <c r="BC21" s="844" t="str">
        <f t="shared" si="0"/>
        <v>40348</v>
      </c>
      <c r="BD21" s="1031" t="str">
        <f t="shared" si="2"/>
        <v>久山町</v>
      </c>
      <c r="BE21" s="34">
        <f>VLOOKUP($BC21&amp;"_"&amp;$AZ$7,データシート1!$A:$BT,MATCH("cb_"&amp;BE$12,データシート1!$A$1:$BT$1,0),0)</f>
        <v>2887.2400000000021</v>
      </c>
      <c r="BF21" s="34">
        <f>VLOOKUP($BC21&amp;"_"&amp;$AZ$7,データシート1!$A:$BT,MATCH("cb_"&amp;BF$12,データシート1!$A$1:$BT$1,0),0)</f>
        <v>7859.3000000000038</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10746.540000000006</v>
      </c>
      <c r="BL21" s="36"/>
      <c r="BM21" s="844" t="str">
        <f t="shared" si="4"/>
        <v>40348</v>
      </c>
      <c r="BN21" s="1031" t="str">
        <f t="shared" si="5"/>
        <v>久山町</v>
      </c>
      <c r="BO21" s="34">
        <f>BE21*VLOOKUP(BO$12,別紙!$B$4:$E$10,MATCH("設備利用率",別紙!$B$4:$E$4,0),0)/100*8760/10^3</f>
        <v>3465.0344688000018</v>
      </c>
      <c r="BP21" s="34">
        <f>BF21*VLOOKUP(BP$12,別紙!$B$4:$E$10,MATCH("設備利用率",別紙!$B$4:$E$4,0),0)/100*8760/10^3</f>
        <v>10395.967668000005</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13861.002136800007</v>
      </c>
      <c r="BV21" s="36"/>
      <c r="BW21" s="33" t="str">
        <f t="shared" si="7"/>
        <v>40348</v>
      </c>
      <c r="BX21" s="33" t="str">
        <f t="shared" si="8"/>
        <v>久山町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122826.81945474081</v>
      </c>
      <c r="BZ21" s="36"/>
      <c r="CA21" s="33" t="str">
        <f t="shared" si="9"/>
        <v>40348</v>
      </c>
      <c r="CB21" s="33" t="str">
        <f t="shared" si="10"/>
        <v>久山町</v>
      </c>
      <c r="CC21" s="223">
        <f t="shared" si="11"/>
        <v>2.821073185955773E-2</v>
      </c>
      <c r="CD21" s="223">
        <f t="shared" si="1"/>
        <v>8.463923200283395E-2</v>
      </c>
      <c r="CE21" s="223">
        <f t="shared" si="1"/>
        <v>0</v>
      </c>
      <c r="CF21" s="223">
        <f t="shared" si="1"/>
        <v>0</v>
      </c>
      <c r="CG21" s="223">
        <f t="shared" si="1"/>
        <v>0</v>
      </c>
      <c r="CH21" s="223">
        <f t="shared" si="1"/>
        <v>0</v>
      </c>
      <c r="CI21" s="223">
        <f t="shared" si="12"/>
        <v>0.11284996386239168</v>
      </c>
      <c r="CK21" s="18" t="str">
        <f t="shared" si="13"/>
        <v>40348</v>
      </c>
      <c r="CL21" s="18" t="str">
        <f t="shared" si="14"/>
        <v>久山町</v>
      </c>
      <c r="CM21" s="18">
        <f>VLOOKUP($CK21&amp;"_"&amp;$AZ$7,データシート1!$A:$BT,MATCH("ca_太陽光発電（10kW未満）",データシート1!$A$1:$BT$1,0),0)</f>
        <v>563</v>
      </c>
      <c r="CN21" s="18">
        <f>VLOOKUP($CK21&amp;"_"&amp;$AZ$5,データシート1!$A:$BT,MATCH("ab_家庭",データシート1!$A$1:$BT$1,0),0)</f>
        <v>3753</v>
      </c>
      <c r="CO21" s="223">
        <f t="shared" si="15"/>
        <v>0.15001332267519318</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38488</v>
      </c>
      <c r="AY22" s="18" t="str">
        <f>IF(IFERROR(比較地域マスタ!$Z15,"")=0,"",IFERROR(比較地域マスタ!$Z15,""))</f>
        <v>鬼北町</v>
      </c>
      <c r="BC22" s="844" t="str">
        <f t="shared" si="0"/>
        <v>38488</v>
      </c>
      <c r="BD22" s="1031" t="str">
        <f t="shared" si="2"/>
        <v>鬼北町</v>
      </c>
      <c r="BE22" s="34">
        <f>VLOOKUP($BC22&amp;"_"&amp;$AZ$7,データシート1!$A:$BT,MATCH("cb_"&amp;BE$12,データシート1!$A$1:$BT$1,0),0)</f>
        <v>1773.0850000000003</v>
      </c>
      <c r="BF22" s="34">
        <f>VLOOKUP($BC22&amp;"_"&amp;$AZ$7,データシート1!$A:$BT,MATCH("cb_"&amp;BF$12,データシート1!$A$1:$BT$1,0),0)</f>
        <v>9624.6000000000022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11397.685000000003</v>
      </c>
      <c r="BL22" s="36"/>
      <c r="BM22" s="844" t="str">
        <f t="shared" si="4"/>
        <v>38488</v>
      </c>
      <c r="BN22" s="1031" t="str">
        <f t="shared" si="5"/>
        <v>鬼北町</v>
      </c>
      <c r="BO22" s="34">
        <f>BE22*VLOOKUP(BO$12,別紙!$B$4:$E$10,MATCH("設備利用率",別紙!$B$4:$E$4,0),0)/100*8760/10^3</f>
        <v>2127.9147702</v>
      </c>
      <c r="BP22" s="34">
        <f>BF22*VLOOKUP(BP$12,別紙!$B$4:$E$10,MATCH("設備利用率",別紙!$B$4:$E$4,0),0)/100*8760/10^3</f>
        <v>12731.035896000001</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14858.950666200002</v>
      </c>
      <c r="BV22" s="36"/>
      <c r="BW22" s="33" t="str">
        <f t="shared" si="7"/>
        <v>38488</v>
      </c>
      <c r="BX22" s="33" t="str">
        <f t="shared" si="8"/>
        <v>鬼北町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48165.661051698749</v>
      </c>
      <c r="BZ22" s="36"/>
      <c r="CA22" s="33" t="str">
        <f t="shared" si="9"/>
        <v>38488</v>
      </c>
      <c r="CB22" s="33" t="str">
        <f t="shared" si="10"/>
        <v>鬼北町</v>
      </c>
      <c r="CC22" s="223">
        <f t="shared" si="11"/>
        <v>4.4179083681961648E-2</v>
      </c>
      <c r="CD22" s="223">
        <f t="shared" si="1"/>
        <v>0.26431768230763214</v>
      </c>
      <c r="CE22" s="223">
        <f t="shared" si="1"/>
        <v>0</v>
      </c>
      <c r="CF22" s="223">
        <f t="shared" si="1"/>
        <v>0</v>
      </c>
      <c r="CG22" s="223">
        <f t="shared" si="1"/>
        <v>0</v>
      </c>
      <c r="CH22" s="223">
        <f t="shared" si="1"/>
        <v>0</v>
      </c>
      <c r="CI22" s="223">
        <f t="shared" si="12"/>
        <v>0.3084967659895938</v>
      </c>
      <c r="CK22" s="18" t="str">
        <f t="shared" si="13"/>
        <v>38488</v>
      </c>
      <c r="CL22" s="18" t="str">
        <f t="shared" si="14"/>
        <v>鬼北町</v>
      </c>
      <c r="CM22" s="18">
        <f>VLOOKUP($CK22&amp;"_"&amp;$AZ$7,データシート1!$A:$BT,MATCH("ca_太陽光発電（10kW未満）",データシート1!$A$1:$BT$1,0),0)</f>
        <v>357</v>
      </c>
      <c r="CN22" s="18">
        <f>VLOOKUP($CK22&amp;"_"&amp;$AZ$5,データシート1!$A:$BT,MATCH("ab_家庭",データシート1!$A$1:$BT$1,0),0)</f>
        <v>4861</v>
      </c>
      <c r="CO22" s="223">
        <f t="shared" si="15"/>
        <v>7.3441678666940957E-2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47306</v>
      </c>
      <c r="AY23" s="18" t="str">
        <f>IF(IFERROR(比較地域マスタ!$Z16,"")=0,"",IFERROR(比較地域マスタ!$Z16,""))</f>
        <v>今帰仁村</v>
      </c>
      <c r="BC23" s="844" t="str">
        <f t="shared" si="0"/>
        <v>47306</v>
      </c>
      <c r="BD23" s="1031" t="str">
        <f t="shared" si="2"/>
        <v>今帰仁村</v>
      </c>
      <c r="BE23" s="34">
        <f>VLOOKUP($BC23&amp;"_"&amp;$AZ$7,データシート1!$A:$BT,MATCH("cb_"&amp;BE$12,データシート1!$A$1:$BT$1,0),0)</f>
        <v>889.3399999999998</v>
      </c>
      <c r="BF23" s="34">
        <f>VLOOKUP($BC23&amp;"_"&amp;$AZ$7,データシート1!$A:$BT,MATCH("cb_"&amp;BF$12,データシート1!$A$1:$BT$1,0),0)</f>
        <v>13705.400000000005</v>
      </c>
      <c r="BG23" s="34">
        <f>VLOOKUP($BC23&amp;"_"&amp;$AZ$7,データシート1!$A:$BT,MATCH("cb_"&amp;BG$12,データシート1!$A$1:$BT$1,0),0)</f>
        <v>1995</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16589.740000000005</v>
      </c>
      <c r="BL23" s="36"/>
      <c r="BM23" s="844" t="str">
        <f t="shared" si="4"/>
        <v>47306</v>
      </c>
      <c r="BN23" s="1031" t="str">
        <f t="shared" si="5"/>
        <v>今帰仁村</v>
      </c>
      <c r="BO23" s="34">
        <f>BE23*VLOOKUP(BO$12,別紙!$B$4:$E$10,MATCH("設備利用率",別紙!$B$4:$E$4,0),0)/100*8760/10^3</f>
        <v>1067.3147207999998</v>
      </c>
      <c r="BP23" s="34">
        <f>BF23*VLOOKUP(BP$12,別紙!$B$4:$E$10,MATCH("設備利用率",別紙!$B$4:$E$4,0),0)/100*8760/10^3</f>
        <v>18128.954904000006</v>
      </c>
      <c r="BQ23" s="34">
        <f>BG23*VLOOKUP(BQ$12,別紙!$B$4:$E$10,MATCH("設備利用率",別紙!$B$4:$E$4,0),0)/100*8760/10^3</f>
        <v>4334.0976000000001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23530.367224800008</v>
      </c>
      <c r="BV23" s="36"/>
      <c r="BW23" s="33" t="str">
        <f t="shared" si="7"/>
        <v>47306</v>
      </c>
      <c r="BX23" s="33" t="str">
        <f t="shared" si="8"/>
        <v>今帰仁村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40680.615312211987</v>
      </c>
      <c r="BZ23" s="36"/>
      <c r="CA23" s="33" t="str">
        <f t="shared" si="9"/>
        <v>47306</v>
      </c>
      <c r="CB23" s="33" t="str">
        <f t="shared" si="10"/>
        <v>今帰仁村</v>
      </c>
      <c r="CC23" s="223">
        <f t="shared" si="11"/>
        <v>2.6236444867135545E-2</v>
      </c>
      <c r="CD23" s="223">
        <f t="shared" si="1"/>
        <v>0.44564111837703307</v>
      </c>
      <c r="CE23" s="223">
        <f t="shared" si="1"/>
        <v>0.10653962745492052</v>
      </c>
      <c r="CF23" s="223">
        <f t="shared" si="1"/>
        <v>0</v>
      </c>
      <c r="CG23" s="223">
        <f t="shared" si="1"/>
        <v>0</v>
      </c>
      <c r="CH23" s="223">
        <f t="shared" si="1"/>
        <v>0</v>
      </c>
      <c r="CI23" s="223">
        <f t="shared" si="12"/>
        <v>0.57841719069908915</v>
      </c>
      <c r="CK23" s="18" t="str">
        <f t="shared" si="13"/>
        <v>47306</v>
      </c>
      <c r="CL23" s="18" t="str">
        <f t="shared" si="14"/>
        <v>今帰仁村</v>
      </c>
      <c r="CM23" s="18">
        <f>VLOOKUP($CK23&amp;"_"&amp;$AZ$7,データシート1!$A:$BT,MATCH("ca_太陽光発電（10kW未満）",データシート1!$A$1:$BT$1,0),0)</f>
        <v>148</v>
      </c>
      <c r="CN23" s="18">
        <f>VLOOKUP($CK23&amp;"_"&amp;$AZ$5,データシート1!$A:$BT,MATCH("ab_家庭",データシート1!$A$1:$BT$1,0),0)</f>
        <v>4526</v>
      </c>
      <c r="CO23" s="223">
        <f t="shared" si="15"/>
        <v>3.2699955810870526E-2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21382</v>
      </c>
      <c r="AY24" s="18" t="str">
        <f>IF(IFERROR(比較地域マスタ!$Z17,"")=0,"",IFERROR(比較地域マスタ!$Z17,""))</f>
        <v>輪之内町</v>
      </c>
      <c r="BC24" s="844" t="str">
        <f t="shared" si="0"/>
        <v>21382</v>
      </c>
      <c r="BD24" s="1031" t="str">
        <f t="shared" si="2"/>
        <v>輪之内町</v>
      </c>
      <c r="BE24" s="34">
        <f>VLOOKUP($BC24&amp;"_"&amp;$AZ$7,データシート1!$A:$BT,MATCH("cb_"&amp;BE$12,データシート1!$A$1:$BT$1,0),0)</f>
        <v>2214.8000000000002</v>
      </c>
      <c r="BF24" s="34">
        <f>VLOOKUP($BC24&amp;"_"&amp;$AZ$7,データシート1!$A:$BT,MATCH("cb_"&amp;BF$12,データシート1!$A$1:$BT$1,0),0)</f>
        <v>7984.099999999994</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10198.899999999994</v>
      </c>
      <c r="BL24" s="36"/>
      <c r="BM24" s="844" t="str">
        <f t="shared" si="4"/>
        <v>21382</v>
      </c>
      <c r="BN24" s="1031" t="str">
        <f t="shared" si="5"/>
        <v>輪之内町</v>
      </c>
      <c r="BO24" s="34">
        <f>BE24*VLOOKUP(BO$12,別紙!$B$4:$E$10,MATCH("設備利用率",別紙!$B$4:$E$4,0),0)/100*8760/10^3</f>
        <v>2658.0257760000004</v>
      </c>
      <c r="BP24" s="34">
        <f>BF24*VLOOKUP(BP$12,別紙!$B$4:$E$10,MATCH("設備利用率",別紙!$B$4:$E$4,0),0)/100*8760/10^3</f>
        <v>10561.048115999991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13219.073891999991</v>
      </c>
      <c r="BV24" s="36"/>
      <c r="BW24" s="33" t="str">
        <f t="shared" si="7"/>
        <v>21382</v>
      </c>
      <c r="BX24" s="33" t="str">
        <f t="shared" si="8"/>
        <v>輪之内町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106003.26372634302</v>
      </c>
      <c r="BZ24" s="36"/>
      <c r="CA24" s="33" t="str">
        <f t="shared" si="9"/>
        <v>21382</v>
      </c>
      <c r="CB24" s="33" t="str">
        <f t="shared" si="10"/>
        <v>輪之内町</v>
      </c>
      <c r="CC24" s="223">
        <f t="shared" si="11"/>
        <v>2.507494281366594E-2</v>
      </c>
      <c r="CD24" s="223">
        <f t="shared" si="1"/>
        <v>9.9629461817933154E-2</v>
      </c>
      <c r="CE24" s="223">
        <f t="shared" si="1"/>
        <v>0</v>
      </c>
      <c r="CF24" s="223">
        <f t="shared" si="1"/>
        <v>0</v>
      </c>
      <c r="CG24" s="223">
        <f t="shared" si="1"/>
        <v>0</v>
      </c>
      <c r="CH24" s="223">
        <f t="shared" si="1"/>
        <v>0</v>
      </c>
      <c r="CI24" s="223">
        <f t="shared" si="12"/>
        <v>0.1247044046315991</v>
      </c>
      <c r="CK24" s="18" t="str">
        <f t="shared" si="13"/>
        <v>21382</v>
      </c>
      <c r="CL24" s="18" t="str">
        <f t="shared" si="14"/>
        <v>輪之内町</v>
      </c>
      <c r="CM24" s="18">
        <f>VLOOKUP($CK24&amp;"_"&amp;$AZ$7,データシート1!$A:$BT,MATCH("ca_太陽光発電（10kW未満）",データシート1!$A$1:$BT$1,0),0)</f>
        <v>463</v>
      </c>
      <c r="CN24" s="18">
        <f>VLOOKUP($CK24&amp;"_"&amp;$AZ$5,データシート1!$A:$BT,MATCH("ab_家庭",データシート1!$A$1:$BT$1,0),0)</f>
        <v>3417</v>
      </c>
      <c r="CO24" s="223">
        <f t="shared" si="15"/>
        <v>0.13549897570968686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20481</v>
      </c>
      <c r="AY25" s="18" t="str">
        <f>IF(IFERROR(比較地域マスタ!$Z18,"")=0,"",IFERROR(比較地域マスタ!$Z18,""))</f>
        <v>池田町</v>
      </c>
      <c r="BC25" s="844" t="str">
        <f t="shared" si="0"/>
        <v>20481</v>
      </c>
      <c r="BD25" s="1031" t="str">
        <f t="shared" si="2"/>
        <v>池田町</v>
      </c>
      <c r="BE25" s="34">
        <f>VLOOKUP($BC25&amp;"_"&amp;$AZ$7,データシート1!$A:$BT,MATCH("cb_"&amp;BE$12,データシート1!$A$1:$BT$1,0),0)</f>
        <v>2333.5000000000014</v>
      </c>
      <c r="BF25" s="34">
        <f>VLOOKUP($BC25&amp;"_"&amp;$AZ$7,データシート1!$A:$BT,MATCH("cb_"&amp;BF$12,データシート1!$A$1:$BT$1,0),0)</f>
        <v>4403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6736.5000000000018</v>
      </c>
      <c r="BL25" s="36"/>
      <c r="BM25" s="844" t="str">
        <f t="shared" si="4"/>
        <v>20481</v>
      </c>
      <c r="BN25" s="1031" t="str">
        <f t="shared" si="5"/>
        <v>池田町</v>
      </c>
      <c r="BO25" s="34">
        <f>BE25*VLOOKUP(BO$12,別紙!$B$4:$E$10,MATCH("設備利用率",別紙!$B$4:$E$4,0),0)/100*8760/10^3</f>
        <v>2800.4800200000013</v>
      </c>
      <c r="BP25" s="34">
        <f>BF25*VLOOKUP(BP$12,別紙!$B$4:$E$10,MATCH("設備利用率",別紙!$B$4:$E$4,0),0)/100*8760/10^3</f>
        <v>5824.1122800000003</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8624.5923000000021</v>
      </c>
      <c r="BV25" s="36"/>
      <c r="BW25" s="33" t="str">
        <f t="shared" si="7"/>
        <v>20481</v>
      </c>
      <c r="BX25" s="33" t="str">
        <f t="shared" si="8"/>
        <v>池田町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52474.929393962135</v>
      </c>
      <c r="BZ25" s="36"/>
      <c r="CA25" s="33" t="str">
        <f t="shared" si="9"/>
        <v>20481</v>
      </c>
      <c r="CB25" s="33" t="str">
        <f t="shared" si="10"/>
        <v>池田町</v>
      </c>
      <c r="CC25" s="223">
        <f t="shared" si="11"/>
        <v>5.3367961659844178E-2</v>
      </c>
      <c r="CD25" s="223">
        <f t="shared" si="1"/>
        <v>0.11098847291960594</v>
      </c>
      <c r="CE25" s="223">
        <f t="shared" si="1"/>
        <v>0</v>
      </c>
      <c r="CF25" s="223">
        <f t="shared" si="1"/>
        <v>0</v>
      </c>
      <c r="CG25" s="223">
        <f t="shared" si="1"/>
        <v>0</v>
      </c>
      <c r="CH25" s="223">
        <f t="shared" si="1"/>
        <v>0</v>
      </c>
      <c r="CI25" s="223">
        <f t="shared" si="12"/>
        <v>0.16435643457945012</v>
      </c>
      <c r="CK25" s="18" t="str">
        <f t="shared" si="13"/>
        <v>20481</v>
      </c>
      <c r="CL25" s="18" t="str">
        <f t="shared" si="14"/>
        <v>池田町</v>
      </c>
      <c r="CM25" s="18">
        <f>VLOOKUP($CK25&amp;"_"&amp;$AZ$7,データシート1!$A:$BT,MATCH("ca_太陽光発電（10kW未満）",データシート1!$A$1:$BT$1,0),0)</f>
        <v>486</v>
      </c>
      <c r="CN25" s="18">
        <f>VLOOKUP($CK25&amp;"_"&amp;$AZ$5,データシート1!$A:$BT,MATCH("ab_家庭",データシート1!$A$1:$BT$1,0),0)</f>
        <v>4057</v>
      </c>
      <c r="CO25" s="223">
        <f t="shared" si="15"/>
        <v>0.11979295045600197</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30392</v>
      </c>
      <c r="AY26" s="18" t="str">
        <f>IF(IFERROR(比較地域マスタ!$Z19,"")=0,"",IFERROR(比較地域マスタ!$Z19,""))</f>
        <v>日高川町</v>
      </c>
      <c r="BC26" s="844" t="str">
        <f t="shared" si="0"/>
        <v>30392</v>
      </c>
      <c r="BD26" s="1031" t="str">
        <f t="shared" si="2"/>
        <v>日高川町</v>
      </c>
      <c r="BE26" s="34">
        <f>VLOOKUP($BC26&amp;"_"&amp;$AZ$7,データシート1!$A:$BT,MATCH("cb_"&amp;BE$12,データシート1!$A$1:$BT$1,0),0)</f>
        <v>1706.0999999999995</v>
      </c>
      <c r="BF26" s="34">
        <f>VLOOKUP($BC26&amp;"_"&amp;$AZ$7,データシート1!$A:$BT,MATCH("cb_"&amp;BF$12,データシート1!$A$1:$BT$1,0),0)</f>
        <v>20696.799999999992</v>
      </c>
      <c r="BG26" s="34">
        <f>VLOOKUP($BC26&amp;"_"&amp;$AZ$7,データシート1!$A:$BT,MATCH("cb_"&amp;BG$12,データシート1!$A$1:$BT$1,0),0)</f>
        <v>88300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110702.9</v>
      </c>
      <c r="BL26" s="36"/>
      <c r="BM26" s="844" t="str">
        <f t="shared" si="4"/>
        <v>30392</v>
      </c>
      <c r="BN26" s="1031" t="str">
        <f t="shared" si="5"/>
        <v>日高川町</v>
      </c>
      <c r="BO26" s="34">
        <f>BE26*VLOOKUP(BO$12,別紙!$B$4:$E$10,MATCH("設備利用率",別紙!$B$4:$E$4,0),0)/100*8760/10^3</f>
        <v>2047.5247319999994</v>
      </c>
      <c r="BP26" s="34">
        <f>BF26*VLOOKUP(BP$12,別紙!$B$4:$E$10,MATCH("設備利用率",別紙!$B$4:$E$4,0),0)/100*8760/10^3</f>
        <v>27376.899167999989</v>
      </c>
      <c r="BQ26" s="34">
        <f>BG26*VLOOKUP(BQ$12,別紙!$B$4:$E$10,MATCH("設備利用率",別紙!$B$4:$E$4,0),0)/100*8760/10^3</f>
        <v>191829.984</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221254.40789999999</v>
      </c>
      <c r="BV26" s="36"/>
      <c r="BW26" s="33" t="str">
        <f t="shared" si="7"/>
        <v>30392</v>
      </c>
      <c r="BX26" s="33" t="str">
        <f t="shared" si="8"/>
        <v>日高川町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56516.938498274023</v>
      </c>
      <c r="BZ26" s="36"/>
      <c r="CA26" s="33" t="str">
        <f t="shared" si="9"/>
        <v>30392</v>
      </c>
      <c r="CB26" s="33" t="str">
        <f t="shared" si="10"/>
        <v>日高川町</v>
      </c>
      <c r="CC26" s="223">
        <f t="shared" si="11"/>
        <v>3.6228514608280298E-2</v>
      </c>
      <c r="CD26" s="223">
        <f t="shared" si="1"/>
        <v>0.48440166603921858</v>
      </c>
      <c r="CE26" s="223">
        <f t="shared" si="1"/>
        <v>3.394203385695747</v>
      </c>
      <c r="CF26" s="223">
        <f t="shared" si="1"/>
        <v>0</v>
      </c>
      <c r="CG26" s="223">
        <f t="shared" si="1"/>
        <v>0</v>
      </c>
      <c r="CH26" s="223">
        <f t="shared" si="1"/>
        <v>0</v>
      </c>
      <c r="CI26" s="223">
        <f t="shared" si="12"/>
        <v>3.9148335663432459</v>
      </c>
      <c r="CK26" s="18" t="str">
        <f t="shared" si="13"/>
        <v>30392</v>
      </c>
      <c r="CL26" s="18" t="str">
        <f t="shared" si="14"/>
        <v>日高川町</v>
      </c>
      <c r="CM26" s="18">
        <f>VLOOKUP($CK26&amp;"_"&amp;$AZ$7,データシート1!$A:$BT,MATCH("ca_太陽光発電（10kW未満）",データシート1!$A$1:$BT$1,0),0)</f>
        <v>352</v>
      </c>
      <c r="CN26" s="18">
        <f>VLOOKUP($CK26&amp;"_"&amp;$AZ$5,データシート1!$A:$BT,MATCH("ab_家庭",データシート1!$A$1:$BT$1,0),0)</f>
        <v>4228</v>
      </c>
      <c r="CO26" s="223">
        <f t="shared" si="15"/>
        <v>8.3254493850520347E-2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20485</v>
      </c>
      <c r="AY27" s="18" t="str">
        <f>IF(IFERROR(比較地域マスタ!$Z20,"")=0,"",IFERROR(比較地域マスタ!$Z20,""))</f>
        <v>白馬村</v>
      </c>
      <c r="BC27" s="844" t="str">
        <f t="shared" si="0"/>
        <v>20485</v>
      </c>
      <c r="BD27" s="1031" t="str">
        <f t="shared" si="2"/>
        <v>白馬村</v>
      </c>
      <c r="BE27" s="34">
        <f>VLOOKUP($BC27&amp;"_"&amp;$AZ$7,データシート1!$A:$BT,MATCH("cb_"&amp;BE$12,データシート1!$A$1:$BT$1,0),0)</f>
        <v>164.1</v>
      </c>
      <c r="BF27" s="34">
        <f>VLOOKUP($BC27&amp;"_"&amp;$AZ$7,データシート1!$A:$BT,MATCH("cb_"&amp;BF$12,データシート1!$A$1:$BT$1,0),0)</f>
        <v>763.7</v>
      </c>
      <c r="BG27" s="34">
        <f>VLOOKUP($BC27&amp;"_"&amp;$AZ$7,データシート1!$A:$BT,MATCH("cb_"&amp;BG$12,データシート1!$A$1:$BT$1,0),0)</f>
        <v>0</v>
      </c>
      <c r="BH27" s="34">
        <f>VLOOKUP($BC27&amp;"_"&amp;$AZ$7,データシート1!$A:$BT,MATCH("cb_"&amp;BH$12,データシート1!$A$1:$BT$1,0),0)</f>
        <v>9774.9</v>
      </c>
      <c r="BI27" s="34">
        <f>VLOOKUP($BC27&amp;"_"&amp;$AZ$7,データシート1!$A:$BT,MATCH("cb_"&amp;BI$12,データシート1!$A$1:$BT$1,0),0)</f>
        <v>0</v>
      </c>
      <c r="BJ27" s="34">
        <f>VLOOKUP($BC27&amp;"_"&amp;$AZ$7,データシート1!$A:$BT,MATCH("cb_"&amp;BJ$12,データシート1!$A$1:$BT$1,0),0)</f>
        <v>0</v>
      </c>
      <c r="BK27" s="34">
        <f t="shared" si="3"/>
        <v>10702.699999999999</v>
      </c>
      <c r="BL27" s="36"/>
      <c r="BM27" s="844" t="str">
        <f t="shared" si="4"/>
        <v>20485</v>
      </c>
      <c r="BN27" s="1031" t="str">
        <f t="shared" si="5"/>
        <v>白馬村</v>
      </c>
      <c r="BO27" s="34">
        <f>BE27*VLOOKUP(BO$12,別紙!$B$4:$E$10,MATCH("設備利用率",別紙!$B$4:$E$4,0),0)/100*8760/10^3</f>
        <v>196.93969199999998</v>
      </c>
      <c r="BP27" s="34">
        <f>BF27*VLOOKUP(BP$12,別紙!$B$4:$E$10,MATCH("設備利用率",別紙!$B$4:$E$4,0),0)/100*8760/10^3</f>
        <v>1010.191812</v>
      </c>
      <c r="BQ27" s="34">
        <f>BG27*VLOOKUP(BQ$12,別紙!$B$4:$E$10,MATCH("設備利用率",別紙!$B$4:$E$4,0),0)/100*8760/10^3</f>
        <v>0</v>
      </c>
      <c r="BR27" s="34">
        <f>BH27*VLOOKUP(BR$12,別紙!$B$4:$E$10,MATCH("設備利用率",別紙!$B$4:$E$4,0),0)/100*8760/10^3</f>
        <v>51376.874400000001</v>
      </c>
      <c r="BS27" s="34">
        <f>BI27*VLOOKUP(BS$12,別紙!$B$4:$E$10,MATCH("設備利用率",別紙!$B$4:$E$4,0),0)/100*8760/10^3</f>
        <v>0</v>
      </c>
      <c r="BT27" s="34">
        <f>BJ27*VLOOKUP(BT$12,別紙!$B$4:$E$10,MATCH("設備利用率",別紙!$B$4:$E$4,0),0)/100*8760/10^3</f>
        <v>0</v>
      </c>
      <c r="BU27" s="34">
        <f t="shared" si="6"/>
        <v>52584.005903999998</v>
      </c>
      <c r="BV27" s="36"/>
      <c r="BW27" s="33" t="str">
        <f t="shared" si="7"/>
        <v>20485</v>
      </c>
      <c r="BX27" s="33" t="str">
        <f t="shared" si="8"/>
        <v>白馬村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53958.529874883388</v>
      </c>
      <c r="BZ27" s="36"/>
      <c r="CA27" s="33" t="str">
        <f t="shared" si="9"/>
        <v>20485</v>
      </c>
      <c r="CB27" s="33" t="str">
        <f t="shared" si="10"/>
        <v>白馬村</v>
      </c>
      <c r="CC27" s="223">
        <f t="shared" si="11"/>
        <v>3.649834279337389E-3</v>
      </c>
      <c r="CD27" s="223">
        <f t="shared" si="1"/>
        <v>1.8721633342168278E-2</v>
      </c>
      <c r="CE27" s="223">
        <f t="shared" si="1"/>
        <v>0</v>
      </c>
      <c r="CF27" s="223">
        <f t="shared" si="1"/>
        <v>0.95215482184430122</v>
      </c>
      <c r="CG27" s="223">
        <f t="shared" si="1"/>
        <v>0</v>
      </c>
      <c r="CH27" s="223">
        <f t="shared" si="1"/>
        <v>0</v>
      </c>
      <c r="CI27" s="223">
        <f t="shared" si="12"/>
        <v>0.97452628946580688</v>
      </c>
      <c r="CK27" s="18" t="str">
        <f t="shared" si="13"/>
        <v>20485</v>
      </c>
      <c r="CL27" s="18" t="str">
        <f t="shared" si="14"/>
        <v>白馬村</v>
      </c>
      <c r="CM27" s="18">
        <f>VLOOKUP($CK27&amp;"_"&amp;$AZ$7,データシート1!$A:$BT,MATCH("ca_太陽光発電（10kW未満）",データシート1!$A$1:$BT$1,0),0)</f>
        <v>35</v>
      </c>
      <c r="CN27" s="18">
        <f>VLOOKUP($CK27&amp;"_"&amp;$AZ$5,データシート1!$A:$BT,MATCH("ab_家庭",データシート1!$A$1:$BT$1,0),0)</f>
        <v>4350</v>
      </c>
      <c r="CO27" s="223">
        <f t="shared" si="15"/>
        <v>8.0459770114942528E-3</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27322</v>
      </c>
      <c r="AY28" s="18" t="str">
        <f>IF(IFERROR(比較地域マスタ!$Z21,"")=0,"",IFERROR(比較地域マスタ!$Z21,""))</f>
        <v>能勢町</v>
      </c>
      <c r="BC28" s="844" t="str">
        <f t="shared" si="0"/>
        <v>27322</v>
      </c>
      <c r="BD28" s="1031" t="str">
        <f t="shared" si="2"/>
        <v>能勢町</v>
      </c>
      <c r="BE28" s="34">
        <f>VLOOKUP($BC28&amp;"_"&amp;$AZ$7,データシート1!$A:$BT,MATCH("cb_"&amp;BE$12,データシート1!$A$1:$BT$1,0),0)</f>
        <v>1552.0999999999992</v>
      </c>
      <c r="BF28" s="34">
        <f>VLOOKUP($BC28&amp;"_"&amp;$AZ$7,データシート1!$A:$BT,MATCH("cb_"&amp;BF$12,データシート1!$A$1:$BT$1,0),0)</f>
        <v>10123.700000000001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11675.8</v>
      </c>
      <c r="BL28" s="36"/>
      <c r="BM28" s="844" t="str">
        <f t="shared" si="4"/>
        <v>27322</v>
      </c>
      <c r="BN28" s="1031" t="str">
        <f t="shared" si="5"/>
        <v>能勢町</v>
      </c>
      <c r="BO28" s="34">
        <f>BE28*VLOOKUP(BO$12,別紙!$B$4:$E$10,MATCH("設備利用率",別紙!$B$4:$E$4,0),0)/100*8760/10^3</f>
        <v>1862.706251999999</v>
      </c>
      <c r="BP28" s="34">
        <f>BF28*VLOOKUP(BP$12,別紙!$B$4:$E$10,MATCH("設備利用率",別紙!$B$4:$E$4,0),0)/100*8760/10^3</f>
        <v>13391.225411999998</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15253.931663999996</v>
      </c>
      <c r="BV28" s="36"/>
      <c r="BW28" s="33" t="str">
        <f t="shared" si="7"/>
        <v>27322</v>
      </c>
      <c r="BX28" s="33" t="str">
        <f t="shared" si="8"/>
        <v>能勢町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46098.694327748985</v>
      </c>
      <c r="BZ28" s="36"/>
      <c r="CA28" s="33" t="str">
        <f t="shared" si="9"/>
        <v>27322</v>
      </c>
      <c r="CB28" s="33" t="str">
        <f t="shared" si="10"/>
        <v>能勢町</v>
      </c>
      <c r="CC28" s="223">
        <f t="shared" si="11"/>
        <v>4.0406919960827355E-2</v>
      </c>
      <c r="CD28" s="223">
        <f t="shared" si="1"/>
        <v>0.29049034050275013</v>
      </c>
      <c r="CE28" s="223">
        <f t="shared" si="1"/>
        <v>0</v>
      </c>
      <c r="CF28" s="223">
        <f t="shared" si="1"/>
        <v>0</v>
      </c>
      <c r="CG28" s="223">
        <f t="shared" si="1"/>
        <v>0</v>
      </c>
      <c r="CH28" s="223">
        <f t="shared" si="1"/>
        <v>0</v>
      </c>
      <c r="CI28" s="223">
        <f t="shared" si="12"/>
        <v>0.33089726046357743</v>
      </c>
      <c r="CK28" s="18" t="str">
        <f t="shared" si="13"/>
        <v>27322</v>
      </c>
      <c r="CL28" s="18" t="str">
        <f t="shared" si="14"/>
        <v>能勢町</v>
      </c>
      <c r="CM28" s="18">
        <f>VLOOKUP($CK28&amp;"_"&amp;$AZ$7,データシート1!$A:$BT,MATCH("ca_太陽光発電（10kW未満）",データシート1!$A$1:$BT$1,0),0)</f>
        <v>354</v>
      </c>
      <c r="CN28" s="18">
        <f>VLOOKUP($CK28&amp;"_"&amp;$AZ$5,データシート1!$A:$BT,MATCH("ab_家庭",データシート1!$A$1:$BT$1,0),0)</f>
        <v>4544</v>
      </c>
      <c r="CO28" s="223">
        <f t="shared" si="15"/>
        <v>7.7904929577464782E-2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10425</v>
      </c>
      <c r="AY29" s="18" t="str">
        <f>IF(IFERROR(比較地域マスタ!$Z22,"")=0,"",IFERROR(比較地域マスタ!$Z22,""))</f>
        <v>嬬恋村</v>
      </c>
      <c r="BC29" s="844" t="str">
        <f t="shared" si="0"/>
        <v>10425</v>
      </c>
      <c r="BD29" s="1031" t="str">
        <f t="shared" si="2"/>
        <v>嬬恋村</v>
      </c>
      <c r="BE29" s="34">
        <f>VLOOKUP($BC29&amp;"_"&amp;$AZ$7,データシート1!$A:$BT,MATCH("cb_"&amp;BE$12,データシート1!$A$1:$BT$1,0),0)</f>
        <v>1019.2999999999997</v>
      </c>
      <c r="BF29" s="34">
        <f>VLOOKUP($BC29&amp;"_"&amp;$AZ$7,データシート1!$A:$BT,MATCH("cb_"&amp;BF$12,データシート1!$A$1:$BT$1,0),0)</f>
        <v>50102.599999999933</v>
      </c>
      <c r="BG29" s="34">
        <f>VLOOKUP($BC29&amp;"_"&amp;$AZ$7,データシート1!$A:$BT,MATCH("cb_"&amp;BG$12,データシート1!$A$1:$BT$1,0),0)</f>
        <v>0</v>
      </c>
      <c r="BH29" s="34">
        <f>VLOOKUP($BC29&amp;"_"&amp;$AZ$7,データシート1!$A:$BT,MATCH("cb_"&amp;BH$12,データシート1!$A$1:$BT$1,0),0)</f>
        <v>12800</v>
      </c>
      <c r="BI29" s="34">
        <f>VLOOKUP($BC29&amp;"_"&amp;$AZ$7,データシート1!$A:$BT,MATCH("cb_"&amp;BI$12,データシート1!$A$1:$BT$1,0),0)</f>
        <v>0</v>
      </c>
      <c r="BJ29" s="34">
        <f>VLOOKUP($BC29&amp;"_"&amp;$AZ$7,データシート1!$A:$BT,MATCH("cb_"&amp;BJ$12,データシート1!$A$1:$BT$1,0),0)</f>
        <v>0</v>
      </c>
      <c r="BK29" s="34">
        <f t="shared" si="3"/>
        <v>63921.899999999936</v>
      </c>
      <c r="BL29" s="36"/>
      <c r="BM29" s="844" t="str">
        <f t="shared" si="4"/>
        <v>10425</v>
      </c>
      <c r="BN29" s="1031" t="str">
        <f t="shared" si="5"/>
        <v>嬬恋村</v>
      </c>
      <c r="BO29" s="34">
        <f>BE29*VLOOKUP(BO$12,別紙!$B$4:$E$10,MATCH("設備利用率",別紙!$B$4:$E$4,0),0)/100*8760/10^3</f>
        <v>1223.2823159999996</v>
      </c>
      <c r="BP29" s="34">
        <f>BF29*VLOOKUP(BP$12,別紙!$B$4:$E$10,MATCH("設備利用率",別紙!$B$4:$E$4,0),0)/100*8760/10^3</f>
        <v>66273.715175999911</v>
      </c>
      <c r="BQ29" s="34">
        <f>BG29*VLOOKUP(BQ$12,別紙!$B$4:$E$10,MATCH("設備利用率",別紙!$B$4:$E$4,0),0)/100*8760/10^3</f>
        <v>0</v>
      </c>
      <c r="BR29" s="34">
        <f>BH29*VLOOKUP(BR$12,別紙!$B$4:$E$10,MATCH("設備利用率",別紙!$B$4:$E$4,0),0)/100*8760/10^3</f>
        <v>67276.800000000003</v>
      </c>
      <c r="BS29" s="34">
        <f>BI29*VLOOKUP(BS$12,別紙!$B$4:$E$10,MATCH("設備利用率",別紙!$B$4:$E$4,0),0)/100*8760/10^3</f>
        <v>0</v>
      </c>
      <c r="BT29" s="34">
        <f>BJ29*VLOOKUP(BT$12,別紙!$B$4:$E$10,MATCH("設備利用率",別紙!$B$4:$E$4,0),0)/100*8760/10^3</f>
        <v>0</v>
      </c>
      <c r="BU29" s="34">
        <f t="shared" si="6"/>
        <v>134773.79749199993</v>
      </c>
      <c r="BV29" s="36"/>
      <c r="BW29" s="33" t="str">
        <f t="shared" si="7"/>
        <v>10425</v>
      </c>
      <c r="BX29" s="33" t="str">
        <f t="shared" si="8"/>
        <v>嬬恋村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41676.298095257465</v>
      </c>
      <c r="BZ29" s="36"/>
      <c r="CA29" s="33" t="str">
        <f t="shared" si="9"/>
        <v>10425</v>
      </c>
      <c r="CB29" s="33" t="str">
        <f t="shared" si="10"/>
        <v>嬬恋村</v>
      </c>
      <c r="CC29" s="223">
        <f t="shared" si="11"/>
        <v>2.935199074553127E-2</v>
      </c>
      <c r="CD29" s="223">
        <f t="shared" ref="CD29:CD60" si="16">BP29/$BY29</f>
        <v>1.5902015823123574</v>
      </c>
      <c r="CE29" s="223">
        <f t="shared" ref="CE29:CE60" si="17">BQ29/$BY29</f>
        <v>0</v>
      </c>
      <c r="CF29" s="223">
        <f t="shared" ref="CF29:CF60" si="18">BR29/$BY29</f>
        <v>1.6142700545578383</v>
      </c>
      <c r="CG29" s="223">
        <f t="shared" ref="CG29:CG60" si="19">BS29/$BY29</f>
        <v>0</v>
      </c>
      <c r="CH29" s="223">
        <f t="shared" ref="CH29:CH60" si="20">BT29/$BY29</f>
        <v>0</v>
      </c>
      <c r="CI29" s="223">
        <f t="shared" si="12"/>
        <v>3.2338236276157275</v>
      </c>
      <c r="CK29" s="18" t="str">
        <f t="shared" si="13"/>
        <v>10425</v>
      </c>
      <c r="CL29" s="18" t="str">
        <f t="shared" si="14"/>
        <v>嬬恋村</v>
      </c>
      <c r="CM29" s="18">
        <f>VLOOKUP($CK29&amp;"_"&amp;$AZ$7,データシート1!$A:$BT,MATCH("ca_太陽光発電（10kW未満）",データシート1!$A$1:$BT$1,0),0)</f>
        <v>186</v>
      </c>
      <c r="CN29" s="18">
        <f>VLOOKUP($CK29&amp;"_"&amp;$AZ$5,データシート1!$A:$BT,MATCH("ab_家庭",データシート1!$A$1:$BT$1,0),0)</f>
        <v>3925</v>
      </c>
      <c r="CO29" s="223">
        <f t="shared" si="15"/>
        <v>4.7388535031847132E-2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43369</v>
      </c>
      <c r="AY30" s="18" t="str">
        <f>IF(IFERROR(比較地域マスタ!$Z23,"")=0,"",IFERROR(比較地域マスタ!$Z23,""))</f>
        <v>和水町</v>
      </c>
      <c r="BC30" s="844" t="str">
        <f t="shared" si="0"/>
        <v>43369</v>
      </c>
      <c r="BD30" s="1031" t="str">
        <f t="shared" si="2"/>
        <v>和水町</v>
      </c>
      <c r="BE30" s="34">
        <f>VLOOKUP($BC30&amp;"_"&amp;$AZ$7,データシート1!$A:$BT,MATCH("cb_"&amp;BE$12,データシート1!$A$1:$BT$1,0),0)</f>
        <v>3047.5400000000018</v>
      </c>
      <c r="BF30" s="34">
        <f>VLOOKUP($BC30&amp;"_"&amp;$AZ$7,データシート1!$A:$BT,MATCH("cb_"&amp;BF$12,データシート1!$A$1:$BT$1,0),0)</f>
        <v>56968.599999999926</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60016.139999999927</v>
      </c>
      <c r="BL30" s="36"/>
      <c r="BM30" s="844" t="str">
        <f t="shared" si="4"/>
        <v>43369</v>
      </c>
      <c r="BN30" s="1031" t="str">
        <f t="shared" si="5"/>
        <v>和水町</v>
      </c>
      <c r="BO30" s="34">
        <f>BE30*VLOOKUP(BO$12,別紙!$B$4:$E$10,MATCH("設備利用率",別紙!$B$4:$E$4,0),0)/100*8760/10^3</f>
        <v>3657.4137048000021</v>
      </c>
      <c r="BP30" s="34">
        <f>BF30*VLOOKUP(BP$12,別紙!$B$4:$E$10,MATCH("設備利用率",別紙!$B$4:$E$4,0),0)/100*8760/10^3</f>
        <v>75355.785335999884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79013.199040799882</v>
      </c>
      <c r="BV30" s="36"/>
      <c r="BW30" s="33" t="str">
        <f t="shared" si="7"/>
        <v>43369</v>
      </c>
      <c r="BX30" s="33" t="str">
        <f t="shared" si="8"/>
        <v>和水町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59277.28656729676</v>
      </c>
      <c r="BZ30" s="36"/>
      <c r="CA30" s="33" t="str">
        <f t="shared" si="9"/>
        <v>43369</v>
      </c>
      <c r="CB30" s="33" t="str">
        <f t="shared" si="10"/>
        <v>和水町</v>
      </c>
      <c r="CC30" s="223">
        <f t="shared" si="11"/>
        <v>6.1700086434418454E-2</v>
      </c>
      <c r="CD30" s="223">
        <f t="shared" si="16"/>
        <v>1.2712421519235602</v>
      </c>
      <c r="CE30" s="223">
        <f t="shared" si="17"/>
        <v>0</v>
      </c>
      <c r="CF30" s="223">
        <f t="shared" si="18"/>
        <v>0</v>
      </c>
      <c r="CG30" s="223">
        <f t="shared" si="19"/>
        <v>0</v>
      </c>
      <c r="CH30" s="223">
        <f t="shared" si="20"/>
        <v>0</v>
      </c>
      <c r="CI30" s="223">
        <f t="shared" si="12"/>
        <v>1.3329422383579785</v>
      </c>
      <c r="CK30" s="18" t="str">
        <f t="shared" si="13"/>
        <v>43369</v>
      </c>
      <c r="CL30" s="18" t="str">
        <f t="shared" si="14"/>
        <v>和水町</v>
      </c>
      <c r="CM30" s="18">
        <f>VLOOKUP($CK30&amp;"_"&amp;$AZ$7,データシート1!$A:$BT,MATCH("ca_太陽光発電（10kW未満）",データシート1!$A$1:$BT$1,0),0)</f>
        <v>594</v>
      </c>
      <c r="CN30" s="18">
        <f>VLOOKUP($CK30&amp;"_"&amp;$AZ$5,データシート1!$A:$BT,MATCH("ab_家庭",データシート1!$A$1:$BT$1,0),0)</f>
        <v>3794</v>
      </c>
      <c r="CO30" s="223">
        <f t="shared" si="15"/>
        <v>0.1565629942013706</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07522</v>
      </c>
      <c r="AY31" s="18" t="str">
        <f>IF(IFERROR(比較地域マスタ!$Z24,"")=0,"",IFERROR(比較地域マスタ!$Z24,""))</f>
        <v>小野町</v>
      </c>
      <c r="BC31" s="844" t="str">
        <f t="shared" si="0"/>
        <v>07522</v>
      </c>
      <c r="BD31" s="1031" t="str">
        <f t="shared" si="2"/>
        <v>小野町</v>
      </c>
      <c r="BE31" s="34">
        <f>VLOOKUP($BC31&amp;"_"&amp;$AZ$7,データシート1!$A:$BT,MATCH("cb_"&amp;BE$12,データシート1!$A$1:$BT$1,0),0)</f>
        <v>1473.8</v>
      </c>
      <c r="BF31" s="34">
        <f>VLOOKUP($BC31&amp;"_"&amp;$AZ$7,データシート1!$A:$BT,MATCH("cb_"&amp;BF$12,データシート1!$A$1:$BT$1,0),0)</f>
        <v>77039.799999999988</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78513.599999999991</v>
      </c>
      <c r="BL31" s="36"/>
      <c r="BM31" s="844" t="str">
        <f t="shared" si="4"/>
        <v>07522</v>
      </c>
      <c r="BN31" s="1031" t="str">
        <f t="shared" si="5"/>
        <v>小野町</v>
      </c>
      <c r="BO31" s="34">
        <f>BE31*VLOOKUP(BO$12,別紙!$B$4:$E$10,MATCH("設備利用率",別紙!$B$4:$E$4,0),0)/100*8760/10^3</f>
        <v>1768.736856</v>
      </c>
      <c r="BP31" s="34">
        <f>BF31*VLOOKUP(BP$12,別紙!$B$4:$E$10,MATCH("設備利用率",別紙!$B$4:$E$4,0),0)/100*8760/10^3</f>
        <v>101905.16584799998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103673.90270399998</v>
      </c>
      <c r="BV31" s="36"/>
      <c r="BW31" s="33" t="str">
        <f t="shared" si="7"/>
        <v>07522</v>
      </c>
      <c r="BX31" s="33" t="str">
        <f t="shared" si="8"/>
        <v>小野町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44996.831266776251</v>
      </c>
      <c r="BZ31" s="36"/>
      <c r="CA31" s="33" t="str">
        <f t="shared" si="9"/>
        <v>07522</v>
      </c>
      <c r="CB31" s="33" t="str">
        <f t="shared" si="10"/>
        <v>小野町</v>
      </c>
      <c r="CC31" s="223">
        <f t="shared" si="11"/>
        <v>3.9308031392556307E-2</v>
      </c>
      <c r="CD31" s="223">
        <f t="shared" si="16"/>
        <v>2.2647187141651557</v>
      </c>
      <c r="CE31" s="223">
        <f t="shared" si="17"/>
        <v>0</v>
      </c>
      <c r="CF31" s="223">
        <f t="shared" si="18"/>
        <v>0</v>
      </c>
      <c r="CG31" s="223">
        <f t="shared" si="19"/>
        <v>0</v>
      </c>
      <c r="CH31" s="223">
        <f t="shared" si="20"/>
        <v>0</v>
      </c>
      <c r="CI31" s="223">
        <f t="shared" si="12"/>
        <v>2.3040267455577119</v>
      </c>
      <c r="CK31" s="18" t="str">
        <f t="shared" si="13"/>
        <v>07522</v>
      </c>
      <c r="CL31" s="18" t="str">
        <f t="shared" si="14"/>
        <v>小野町</v>
      </c>
      <c r="CM31" s="18">
        <f>VLOOKUP($CK31&amp;"_"&amp;$AZ$7,データシート1!$A:$BT,MATCH("ca_太陽光発電（10kW未満）",データシート1!$A$1:$BT$1,0),0)</f>
        <v>310</v>
      </c>
      <c r="CN31" s="18">
        <f>VLOOKUP($CK31&amp;"_"&amp;$AZ$5,データシート1!$A:$BT,MATCH("ab_家庭",データシート1!$A$1:$BT$1,0),0)</f>
        <v>3726</v>
      </c>
      <c r="CO31" s="223">
        <f t="shared" si="15"/>
        <v>8.3199141170155658E-2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11362</v>
      </c>
      <c r="AY32" s="18" t="str">
        <f>IF(IFERROR(比較地域マスタ!$Z25,"")=0,"",IFERROR(比較地域マスタ!$Z25,""))</f>
        <v>皆野町</v>
      </c>
      <c r="AZ32" s="22"/>
      <c r="BA32" s="22"/>
      <c r="BB32" s="22"/>
      <c r="BC32" s="844" t="str">
        <f t="shared" si="0"/>
        <v>11362</v>
      </c>
      <c r="BD32" s="1031" t="str">
        <f t="shared" si="2"/>
        <v>皆野町</v>
      </c>
      <c r="BE32" s="34">
        <f>VLOOKUP($BC32&amp;"_"&amp;$AZ$7,データシート1!$A:$BT,MATCH("cb_"&amp;BE$12,データシート1!$A$1:$BT$1,0),0)</f>
        <v>1393.3000000000002</v>
      </c>
      <c r="BF32" s="34">
        <f>VLOOKUP($BC32&amp;"_"&amp;$AZ$7,データシート1!$A:$BT,MATCH("cb_"&amp;BF$12,データシート1!$A$1:$BT$1,0),0)</f>
        <v>7954.5</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9347.7999999999993</v>
      </c>
      <c r="BL32" s="36"/>
      <c r="BM32" s="844" t="str">
        <f t="shared" si="4"/>
        <v>11362</v>
      </c>
      <c r="BN32" s="1031" t="str">
        <f t="shared" si="5"/>
        <v>皆野町</v>
      </c>
      <c r="BO32" s="34">
        <f>BE32*VLOOKUP(BO$12,別紙!$B$4:$E$10,MATCH("設備利用率",別紙!$B$4:$E$4,0),0)/100*8760/10^3</f>
        <v>1672.1271960000001</v>
      </c>
      <c r="BP32" s="34">
        <f>BF32*VLOOKUP(BP$12,別紙!$B$4:$E$10,MATCH("設備利用率",別紙!$B$4:$E$4,0),0)/100*8760/10^3</f>
        <v>10521.894420000001</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12194.021616</v>
      </c>
      <c r="BV32" s="36"/>
      <c r="BW32" s="33" t="str">
        <f t="shared" si="7"/>
        <v>11362</v>
      </c>
      <c r="BX32" s="33" t="str">
        <f t="shared" si="8"/>
        <v>皆野町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43708.327763826521</v>
      </c>
      <c r="BZ32" s="36"/>
      <c r="CA32" s="33" t="str">
        <f t="shared" si="9"/>
        <v>11362</v>
      </c>
      <c r="CB32" s="33" t="str">
        <f t="shared" si="10"/>
        <v>皆野町</v>
      </c>
      <c r="CC32" s="223">
        <f t="shared" si="11"/>
        <v>3.8256489816658475E-2</v>
      </c>
      <c r="CD32" s="223">
        <f t="shared" si="16"/>
        <v>0.24072974095128921</v>
      </c>
      <c r="CE32" s="223">
        <f t="shared" si="17"/>
        <v>0</v>
      </c>
      <c r="CF32" s="223">
        <f t="shared" si="18"/>
        <v>0</v>
      </c>
      <c r="CG32" s="223">
        <f t="shared" si="19"/>
        <v>0</v>
      </c>
      <c r="CH32" s="223">
        <f t="shared" si="20"/>
        <v>0</v>
      </c>
      <c r="CI32" s="223">
        <f t="shared" si="12"/>
        <v>0.27898623076794765</v>
      </c>
      <c r="CJ32" s="22"/>
      <c r="CK32" s="18" t="str">
        <f t="shared" si="13"/>
        <v>11362</v>
      </c>
      <c r="CL32" s="18" t="str">
        <f t="shared" si="14"/>
        <v>皆野町</v>
      </c>
      <c r="CM32" s="18">
        <f>VLOOKUP($CK32&amp;"_"&amp;$AZ$7,データシート1!$A:$BT,MATCH("ca_太陽光発電（10kW未満）",データシート1!$A$1:$BT$1,0),0)</f>
        <v>272</v>
      </c>
      <c r="CN32" s="18">
        <f>VLOOKUP($CK32&amp;"_"&amp;$AZ$5,データシート1!$A:$BT,MATCH("ab_家庭",データシート1!$A$1:$BT$1,0),0)</f>
        <v>3995</v>
      </c>
      <c r="CO32" s="223">
        <f t="shared" si="15"/>
        <v>6.8085106382978725E-2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02441</v>
      </c>
      <c r="AY33" s="18" t="str">
        <f>IF(IFERROR(比較地域マスタ!$Z26,"")=0,"",IFERROR(比較地域マスタ!$Z26,""))</f>
        <v>三戸町</v>
      </c>
      <c r="BC33" s="844" t="str">
        <f t="shared" si="0"/>
        <v>02441</v>
      </c>
      <c r="BD33" s="1031" t="str">
        <f t="shared" si="2"/>
        <v>三戸町</v>
      </c>
      <c r="BE33" s="34">
        <f>VLOOKUP($BC33&amp;"_"&amp;$AZ$7,データシート1!$A:$BT,MATCH("cb_"&amp;BE$12,データシート1!$A$1:$BT$1,0),0)</f>
        <v>866.8</v>
      </c>
      <c r="BF33" s="34">
        <f>VLOOKUP($BC33&amp;"_"&amp;$AZ$7,データシート1!$A:$BT,MATCH("cb_"&amp;BF$12,データシート1!$A$1:$BT$1,0),0)</f>
        <v>3576.7000000000003</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4443.5</v>
      </c>
      <c r="BL33" s="36"/>
      <c r="BM33" s="844" t="str">
        <f t="shared" si="4"/>
        <v>02441</v>
      </c>
      <c r="BN33" s="1031" t="str">
        <f t="shared" si="5"/>
        <v>三戸町</v>
      </c>
      <c r="BO33" s="34">
        <f>BE33*VLOOKUP(BO$12,別紙!$B$4:$E$10,MATCH("設備利用率",別紙!$B$4:$E$4,0),0)/100*8760/10^3</f>
        <v>1040.2640159999999</v>
      </c>
      <c r="BP33" s="34">
        <f>BF33*VLOOKUP(BP$12,別紙!$B$4:$E$10,MATCH("設備利用率",別紙!$B$4:$E$4,0),0)/100*8760/10^3</f>
        <v>4731.1156920000003</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5771.3797080000004</v>
      </c>
      <c r="BV33" s="36"/>
      <c r="BW33" s="33" t="str">
        <f t="shared" si="7"/>
        <v>02441</v>
      </c>
      <c r="BX33" s="33" t="str">
        <f t="shared" si="8"/>
        <v>三戸町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62758.161051870273</v>
      </c>
      <c r="BZ33" s="36"/>
      <c r="CA33" s="33" t="str">
        <f t="shared" si="9"/>
        <v>02441</v>
      </c>
      <c r="CB33" s="33" t="str">
        <f t="shared" si="10"/>
        <v>三戸町</v>
      </c>
      <c r="CC33" s="223">
        <f t="shared" si="11"/>
        <v>1.65757568189452E-2</v>
      </c>
      <c r="CD33" s="223">
        <f t="shared" si="16"/>
        <v>7.5386461500834667E-2</v>
      </c>
      <c r="CE33" s="223">
        <f t="shared" si="17"/>
        <v>0</v>
      </c>
      <c r="CF33" s="223">
        <f t="shared" si="18"/>
        <v>0</v>
      </c>
      <c r="CG33" s="223">
        <f t="shared" si="19"/>
        <v>0</v>
      </c>
      <c r="CH33" s="223">
        <f t="shared" si="20"/>
        <v>0</v>
      </c>
      <c r="CI33" s="223">
        <f t="shared" si="12"/>
        <v>9.1962218319779881E-2</v>
      </c>
      <c r="CK33" s="18" t="str">
        <f t="shared" si="13"/>
        <v>02441</v>
      </c>
      <c r="CL33" s="18" t="str">
        <f t="shared" si="14"/>
        <v>三戸町</v>
      </c>
      <c r="CM33" s="18">
        <f>VLOOKUP($CK33&amp;"_"&amp;$AZ$7,データシート1!$A:$BT,MATCH("ca_太陽光発電（10kW未満）",データシート1!$A$1:$BT$1,0),0)</f>
        <v>164</v>
      </c>
      <c r="CN33" s="18">
        <f>VLOOKUP($CK33&amp;"_"&amp;$AZ$5,データシート1!$A:$BT,MATCH("ab_家庭",データシート1!$A$1:$BT$1,0),0)</f>
        <v>4147</v>
      </c>
      <c r="CO33" s="223">
        <f t="shared" si="15"/>
        <v>3.9546660236315409E-2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20384</v>
      </c>
      <c r="AY34" s="18" t="str">
        <f>IF(IFERROR(比較地域マスタ!$Z27,"")=0,"",IFERROR(比較地域マスタ!$Z27,""))</f>
        <v>飯島町</v>
      </c>
      <c r="BC34" s="844" t="str">
        <f t="shared" si="0"/>
        <v>20384</v>
      </c>
      <c r="BD34" s="1031" t="str">
        <f t="shared" si="2"/>
        <v>飯島町</v>
      </c>
      <c r="BE34" s="34">
        <f>VLOOKUP($BC34&amp;"_"&amp;$AZ$7,データシート1!$A:$BT,MATCH("cb_"&amp;BE$12,データシート1!$A$1:$BT$1,0),0)</f>
        <v>3060.6000000000022</v>
      </c>
      <c r="BF34" s="34">
        <f>VLOOKUP($BC34&amp;"_"&amp;$AZ$7,データシート1!$A:$BT,MATCH("cb_"&amp;BF$12,データシート1!$A$1:$BT$1,0),0)</f>
        <v>13264.1</v>
      </c>
      <c r="BG34" s="34">
        <f>VLOOKUP($BC34&amp;"_"&amp;$AZ$7,データシート1!$A:$BT,MATCH("cb_"&amp;BG$12,データシート1!$A$1:$BT$1,0),0)</f>
        <v>0</v>
      </c>
      <c r="BH34" s="34">
        <f>VLOOKUP($BC34&amp;"_"&amp;$AZ$7,データシート1!$A:$BT,MATCH("cb_"&amp;BH$12,データシート1!$A$1:$BT$1,0),0)</f>
        <v>2</v>
      </c>
      <c r="BI34" s="34">
        <f>VLOOKUP($BC34&amp;"_"&amp;$AZ$7,データシート1!$A:$BT,MATCH("cb_"&amp;BI$12,データシート1!$A$1:$BT$1,0),0)</f>
        <v>0</v>
      </c>
      <c r="BJ34" s="34">
        <f>VLOOKUP($BC34&amp;"_"&amp;$AZ$7,データシート1!$A:$BT,MATCH("cb_"&amp;BJ$12,データシート1!$A$1:$BT$1,0),0)</f>
        <v>120</v>
      </c>
      <c r="BK34" s="34">
        <f t="shared" si="3"/>
        <v>16446.700000000004</v>
      </c>
      <c r="BL34" s="36"/>
      <c r="BM34" s="844" t="str">
        <f t="shared" si="4"/>
        <v>20384</v>
      </c>
      <c r="BN34" s="1031" t="str">
        <f t="shared" si="5"/>
        <v>飯島町</v>
      </c>
      <c r="BO34" s="34">
        <f>BE34*VLOOKUP(BO$12,別紙!$B$4:$E$10,MATCH("設備利用率",別紙!$B$4:$E$4,0),0)/100*8760/10^3</f>
        <v>3673.0872720000025</v>
      </c>
      <c r="BP34" s="34">
        <f>BF34*VLOOKUP(BP$12,別紙!$B$4:$E$10,MATCH("設備利用率",別紙!$B$4:$E$4,0),0)/100*8760/10^3</f>
        <v>17545.220916000002</v>
      </c>
      <c r="BQ34" s="34">
        <f>BG34*VLOOKUP(BQ$12,別紙!$B$4:$E$10,MATCH("設備利用率",別紙!$B$4:$E$4,0),0)/100*8760/10^3</f>
        <v>0</v>
      </c>
      <c r="BR34" s="34">
        <f>BH34*VLOOKUP(BR$12,別紙!$B$4:$E$10,MATCH("設備利用率",別紙!$B$4:$E$4,0),0)/100*8760/10^3</f>
        <v>10.512</v>
      </c>
      <c r="BS34" s="34">
        <f>BI34*VLOOKUP(BS$12,別紙!$B$4:$E$10,MATCH("設備利用率",別紙!$B$4:$E$4,0),0)/100*8760/10^3</f>
        <v>0</v>
      </c>
      <c r="BT34" s="34">
        <f>BJ34*VLOOKUP(BT$12,別紙!$B$4:$E$10,MATCH("設備利用率",別紙!$B$4:$E$4,0),0)/100*8760/10^3</f>
        <v>840.96</v>
      </c>
      <c r="BU34" s="34">
        <f t="shared" si="6"/>
        <v>22069.780188000001</v>
      </c>
      <c r="BV34" s="36"/>
      <c r="BW34" s="33" t="str">
        <f t="shared" si="7"/>
        <v>20384</v>
      </c>
      <c r="BX34" s="33" t="str">
        <f t="shared" si="8"/>
        <v>飯島町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62561.939798656924</v>
      </c>
      <c r="BZ34" s="36"/>
      <c r="CA34" s="33" t="str">
        <f t="shared" si="9"/>
        <v>20384</v>
      </c>
      <c r="CB34" s="33" t="str">
        <f t="shared" si="10"/>
        <v>飯島町</v>
      </c>
      <c r="CC34" s="223">
        <f t="shared" si="11"/>
        <v>5.8711211382209347E-2</v>
      </c>
      <c r="CD34" s="223">
        <f t="shared" si="16"/>
        <v>0.28044560274930386</v>
      </c>
      <c r="CE34" s="223">
        <f t="shared" si="17"/>
        <v>0</v>
      </c>
      <c r="CF34" s="223">
        <f t="shared" si="18"/>
        <v>1.6802548056902916E-4</v>
      </c>
      <c r="CG34" s="223">
        <f t="shared" si="19"/>
        <v>0</v>
      </c>
      <c r="CH34" s="223">
        <f t="shared" si="20"/>
        <v>1.3442038445522332E-2</v>
      </c>
      <c r="CI34" s="223">
        <f t="shared" si="12"/>
        <v>0.35276687805760448</v>
      </c>
      <c r="CK34" s="18" t="str">
        <f t="shared" si="13"/>
        <v>20384</v>
      </c>
      <c r="CL34" s="18" t="str">
        <f t="shared" si="14"/>
        <v>飯島町</v>
      </c>
      <c r="CM34" s="18">
        <f>VLOOKUP($CK34&amp;"_"&amp;$AZ$7,データシート1!$A:$BT,MATCH("ca_太陽光発電（10kW未満）",データシート1!$A$1:$BT$1,0),0)</f>
        <v>611</v>
      </c>
      <c r="CN34" s="18">
        <f>VLOOKUP($CK34&amp;"_"&amp;$AZ$5,データシート1!$A:$BT,MATCH("ab_家庭",データシート1!$A$1:$BT$1,0),0)</f>
        <v>3665</v>
      </c>
      <c r="CO34" s="223">
        <f t="shared" si="15"/>
        <v>0.16671214188267394</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14361</v>
      </c>
      <c r="AY35" s="18" t="str">
        <f>IF(IFERROR(比較地域マスタ!$Z28,"")=0,"",IFERROR(比較地域マスタ!$Z28,""))</f>
        <v>中井町</v>
      </c>
      <c r="BC35" s="844" t="str">
        <f t="shared" si="0"/>
        <v>14361</v>
      </c>
      <c r="BD35" s="1031" t="str">
        <f t="shared" si="2"/>
        <v>中井町</v>
      </c>
      <c r="BE35" s="34">
        <f>VLOOKUP($BC35&amp;"_"&amp;$AZ$7,データシート1!$A:$BT,MATCH("cb_"&amp;BE$12,データシート1!$A$1:$BT$1,0),0)</f>
        <v>1033.7999999999997</v>
      </c>
      <c r="BF35" s="34">
        <f>VLOOKUP($BC35&amp;"_"&amp;$AZ$7,データシート1!$A:$BT,MATCH("cb_"&amp;BF$12,データシート1!$A$1:$BT$1,0),0)</f>
        <v>16382.100000000006</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17415.900000000005</v>
      </c>
      <c r="BL35" s="36"/>
      <c r="BM35" s="844" t="str">
        <f t="shared" si="4"/>
        <v>14361</v>
      </c>
      <c r="BN35" s="1031" t="str">
        <f t="shared" si="5"/>
        <v>中井町</v>
      </c>
      <c r="BO35" s="34">
        <f>BE35*VLOOKUP(BO$12,別紙!$B$4:$E$10,MATCH("設備利用率",別紙!$B$4:$E$4,0),0)/100*8760/10^3</f>
        <v>1240.6840559999996</v>
      </c>
      <c r="BP35" s="34">
        <f>BF35*VLOOKUP(BP$12,別紙!$B$4:$E$10,MATCH("設備利用率",別紙!$B$4:$E$4,0),0)/100*8760/10^3</f>
        <v>21669.586596000008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22910.270652000007</v>
      </c>
      <c r="BV35" s="36"/>
      <c r="BW35" s="33" t="str">
        <f t="shared" si="7"/>
        <v>14361</v>
      </c>
      <c r="BX35" s="33" t="str">
        <f t="shared" si="8"/>
        <v>中井町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89263.403879393241</v>
      </c>
      <c r="BZ35" s="36"/>
      <c r="CA35" s="33" t="str">
        <f t="shared" si="9"/>
        <v>14361</v>
      </c>
      <c r="CB35" s="33" t="str">
        <f t="shared" si="10"/>
        <v>中井町</v>
      </c>
      <c r="CC35" s="223">
        <f t="shared" si="11"/>
        <v>1.3899134494986648E-2</v>
      </c>
      <c r="CD35" s="223">
        <f t="shared" si="16"/>
        <v>0.24276002991414611</v>
      </c>
      <c r="CE35" s="223">
        <f t="shared" si="17"/>
        <v>0</v>
      </c>
      <c r="CF35" s="223">
        <f t="shared" si="18"/>
        <v>0</v>
      </c>
      <c r="CG35" s="223">
        <f t="shared" si="19"/>
        <v>0</v>
      </c>
      <c r="CH35" s="223">
        <f t="shared" si="20"/>
        <v>0</v>
      </c>
      <c r="CI35" s="223">
        <f t="shared" si="12"/>
        <v>0.25665916440913272</v>
      </c>
      <c r="CK35" s="18" t="str">
        <f t="shared" si="13"/>
        <v>14361</v>
      </c>
      <c r="CL35" s="18" t="str">
        <f t="shared" si="14"/>
        <v>中井町</v>
      </c>
      <c r="CM35" s="18">
        <f>VLOOKUP($CK35&amp;"_"&amp;$AZ$7,データシート1!$A:$BT,MATCH("ca_太陽光発電（10kW未満）",データシート1!$A$1:$BT$1,0),0)</f>
        <v>215</v>
      </c>
      <c r="CN35" s="18">
        <f>VLOOKUP($CK35&amp;"_"&amp;$AZ$5,データシート1!$A:$BT,MATCH("ab_家庭",データシート1!$A$1:$BT$1,0),0)</f>
        <v>3815</v>
      </c>
      <c r="CO35" s="223">
        <f t="shared" si="15"/>
        <v>5.6356487549148099E-2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01636</v>
      </c>
      <c r="AY36" s="18" t="str">
        <f>IF(IFERROR(比較地域マスタ!$Z29,"")=0,"",IFERROR(比較地域マスタ!$Z29,""))</f>
        <v>清水町</v>
      </c>
      <c r="BC36" s="844" t="str">
        <f t="shared" si="0"/>
        <v>01636</v>
      </c>
      <c r="BD36" s="1031" t="str">
        <f t="shared" si="2"/>
        <v>清水町</v>
      </c>
      <c r="BE36" s="34">
        <f>VLOOKUP($BC36&amp;"_"&amp;$AZ$7,データシート1!$A:$BT,MATCH("cb_"&amp;BE$12,データシート1!$A$1:$BT$1,0),0)</f>
        <v>1118.6369999999997</v>
      </c>
      <c r="BF36" s="34">
        <f>VLOOKUP($BC36&amp;"_"&amp;$AZ$7,データシート1!$A:$BT,MATCH("cb_"&amp;BF$12,データシート1!$A$1:$BT$1,0),0)</f>
        <v>14849.100000000002</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1346</v>
      </c>
      <c r="BK36" s="34">
        <f t="shared" si="3"/>
        <v>17313.737000000001</v>
      </c>
      <c r="BL36" s="36"/>
      <c r="BM36" s="844" t="str">
        <f t="shared" si="4"/>
        <v>01636</v>
      </c>
      <c r="BN36" s="1031" t="str">
        <f t="shared" si="5"/>
        <v>清水町</v>
      </c>
      <c r="BO36" s="34">
        <f>BE36*VLOOKUP(BO$12,別紙!$B$4:$E$10,MATCH("設備利用率",別紙!$B$4:$E$4,0),0)/100*8760/10^3</f>
        <v>1342.4986364399992</v>
      </c>
      <c r="BP36" s="34">
        <f>BF36*VLOOKUP(BP$12,別紙!$B$4:$E$10,MATCH("設備利用率",別紙!$B$4:$E$4,0),0)/100*8760/10^3</f>
        <v>19641.795516000002</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9432.768</v>
      </c>
      <c r="BU36" s="34">
        <f t="shared" si="6"/>
        <v>30417.062152440001</v>
      </c>
      <c r="BV36" s="36"/>
      <c r="BW36" s="33" t="str">
        <f t="shared" si="7"/>
        <v>01636</v>
      </c>
      <c r="BX36" s="33" t="str">
        <f t="shared" si="8"/>
        <v>清水町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60574.053206099336</v>
      </c>
      <c r="BZ36" s="36"/>
      <c r="CA36" s="33" t="str">
        <f t="shared" si="9"/>
        <v>01636</v>
      </c>
      <c r="CB36" s="33" t="str">
        <f t="shared" si="10"/>
        <v>清水町</v>
      </c>
      <c r="CC36" s="223">
        <f t="shared" si="11"/>
        <v>2.2162932235560227E-2</v>
      </c>
      <c r="CD36" s="223">
        <f t="shared" si="16"/>
        <v>0.32426087534822956</v>
      </c>
      <c r="CE36" s="223">
        <f t="shared" si="17"/>
        <v>0</v>
      </c>
      <c r="CF36" s="223">
        <f t="shared" si="18"/>
        <v>0</v>
      </c>
      <c r="CG36" s="223">
        <f t="shared" si="19"/>
        <v>0</v>
      </c>
      <c r="CH36" s="223">
        <f t="shared" si="20"/>
        <v>0.15572291271157984</v>
      </c>
      <c r="CI36" s="223">
        <f t="shared" si="12"/>
        <v>0.50214672029536966</v>
      </c>
      <c r="CK36" s="18" t="str">
        <f t="shared" si="13"/>
        <v>01636</v>
      </c>
      <c r="CL36" s="18" t="str">
        <f t="shared" si="14"/>
        <v>清水町</v>
      </c>
      <c r="CM36" s="18">
        <f>VLOOKUP($CK36&amp;"_"&amp;$AZ$7,データシート1!$A:$BT,MATCH("ca_太陽光発電（10kW未満）",データシート1!$A$1:$BT$1,0),0)</f>
        <v>187</v>
      </c>
      <c r="CN36" s="18">
        <f>VLOOKUP($CK36&amp;"_"&amp;$AZ$5,データシート1!$A:$BT,MATCH("ab_家庭",データシート1!$A$1:$BT$1,0),0)</f>
        <v>4685</v>
      </c>
      <c r="CO36" s="223">
        <f t="shared" si="15"/>
        <v>3.9914621131270013E-2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43348</v>
      </c>
      <c r="AY37" s="18" t="str">
        <f>IF(IFERROR(比較地域マスタ!$Z30,"")=0,"",IFERROR(比較地域マスタ!$Z30,""))</f>
        <v>美里町</v>
      </c>
      <c r="BC37" s="844" t="str">
        <f t="shared" si="0"/>
        <v>43348</v>
      </c>
      <c r="BD37" s="1031" t="str">
        <f t="shared" si="2"/>
        <v>美里町</v>
      </c>
      <c r="BE37" s="34">
        <f>VLOOKUP($BC37&amp;"_"&amp;$AZ$7,データシート1!$A:$BT,MATCH("cb_"&amp;BE$12,データシート1!$A$1:$BT$1,0),0)</f>
        <v>1924.3099999999995</v>
      </c>
      <c r="BF37" s="34">
        <f>VLOOKUP($BC37&amp;"_"&amp;$AZ$7,データシート1!$A:$BT,MATCH("cb_"&amp;BF$12,データシート1!$A$1:$BT$1,0),0)</f>
        <v>7736.0800000000008</v>
      </c>
      <c r="BG37" s="34">
        <f>VLOOKUP($BC37&amp;"_"&amp;$AZ$7,データシート1!$A:$BT,MATCH("cb_"&amp;BG$12,データシート1!$A$1:$BT$1,0),0)</f>
        <v>0</v>
      </c>
      <c r="BH37" s="34">
        <f>VLOOKUP($BC37&amp;"_"&amp;$AZ$7,データシート1!$A:$BT,MATCH("cb_"&amp;BH$12,データシート1!$A$1:$BT$1,0),0)</f>
        <v>35963.4</v>
      </c>
      <c r="BI37" s="34">
        <f>VLOOKUP($BC37&amp;"_"&amp;$AZ$7,データシート1!$A:$BT,MATCH("cb_"&amp;BI$12,データシート1!$A$1:$BT$1,0),0)</f>
        <v>0</v>
      </c>
      <c r="BJ37" s="34">
        <f>VLOOKUP($BC37&amp;"_"&amp;$AZ$7,データシート1!$A:$BT,MATCH("cb_"&amp;BJ$12,データシート1!$A$1:$BT$1,0),0)</f>
        <v>0</v>
      </c>
      <c r="BK37" s="34">
        <f t="shared" si="3"/>
        <v>45623.79</v>
      </c>
      <c r="BL37" s="36"/>
      <c r="BM37" s="844" t="str">
        <f t="shared" si="4"/>
        <v>43348</v>
      </c>
      <c r="BN37" s="1031" t="str">
        <f t="shared" si="5"/>
        <v>美里町</v>
      </c>
      <c r="BO37" s="34">
        <f>BE37*VLOOKUP(BO$12,別紙!$B$4:$E$10,MATCH("設備利用率",別紙!$B$4:$E$4,0),0)/100*8760/10^3</f>
        <v>2309.4029171999991</v>
      </c>
      <c r="BP37" s="34">
        <f>BF37*VLOOKUP(BP$12,別紙!$B$4:$E$10,MATCH("設備利用率",別紙!$B$4:$E$4,0),0)/100*8760/10^3</f>
        <v>10232.9771808</v>
      </c>
      <c r="BQ37" s="34">
        <f>BG37*VLOOKUP(BQ$12,別紙!$B$4:$E$10,MATCH("設備利用率",別紙!$B$4:$E$4,0),0)/100*8760/10^3</f>
        <v>0</v>
      </c>
      <c r="BR37" s="34">
        <f>BH37*VLOOKUP(BR$12,別紙!$B$4:$E$10,MATCH("設備利用率",別紙!$B$4:$E$4,0),0)/100*8760/10^3</f>
        <v>189023.63039999999</v>
      </c>
      <c r="BS37" s="34">
        <f>BI37*VLOOKUP(BS$12,別紙!$B$4:$E$10,MATCH("設備利用率",別紙!$B$4:$E$4,0),0)/100*8760/10^3</f>
        <v>0</v>
      </c>
      <c r="BT37" s="34">
        <f>BJ37*VLOOKUP(BT$12,別紙!$B$4:$E$10,MATCH("設備利用率",別紙!$B$4:$E$4,0),0)/100*8760/10^3</f>
        <v>0</v>
      </c>
      <c r="BU37" s="34">
        <f t="shared" si="6"/>
        <v>201566.01049799999</v>
      </c>
      <c r="BV37" s="36"/>
      <c r="BW37" s="33" t="str">
        <f t="shared" si="7"/>
        <v>43348</v>
      </c>
      <c r="BX37" s="33" t="str">
        <f t="shared" si="8"/>
        <v>美里町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37573.304889774758</v>
      </c>
      <c r="BZ37" s="36"/>
      <c r="CA37" s="33" t="str">
        <f t="shared" si="9"/>
        <v>43348</v>
      </c>
      <c r="CB37" s="33" t="str">
        <f t="shared" si="10"/>
        <v>美里町</v>
      </c>
      <c r="CC37" s="223">
        <f t="shared" si="11"/>
        <v>6.146392828565056E-2</v>
      </c>
      <c r="CD37" s="223">
        <f t="shared" si="16"/>
        <v>0.27234700835658499</v>
      </c>
      <c r="CE37" s="223">
        <f t="shared" si="17"/>
        <v>0</v>
      </c>
      <c r="CF37" s="223">
        <f t="shared" si="18"/>
        <v>5.0307959588468645</v>
      </c>
      <c r="CG37" s="223">
        <f t="shared" si="19"/>
        <v>0</v>
      </c>
      <c r="CH37" s="223">
        <f t="shared" si="20"/>
        <v>0</v>
      </c>
      <c r="CI37" s="223">
        <f t="shared" si="12"/>
        <v>5.3646068954891</v>
      </c>
      <c r="CK37" s="18" t="str">
        <f t="shared" si="13"/>
        <v>43348</v>
      </c>
      <c r="CL37" s="18" t="str">
        <f t="shared" si="14"/>
        <v>美里町</v>
      </c>
      <c r="CM37" s="18">
        <f>VLOOKUP($CK37&amp;"_"&amp;$AZ$7,データシート1!$A:$BT,MATCH("ca_太陽光発電（10kW未満）",データシート1!$A$1:$BT$1,0),0)</f>
        <v>371</v>
      </c>
      <c r="CN37" s="18">
        <f>VLOOKUP($CK37&amp;"_"&amp;$AZ$5,データシート1!$A:$BT,MATCH("ab_家庭",データシート1!$A$1:$BT$1,0),0)</f>
        <v>4118</v>
      </c>
      <c r="CO37" s="223">
        <f t="shared" si="15"/>
        <v>9.0092277804759591E-2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43367</v>
      </c>
      <c r="AY38" s="18" t="str">
        <f>IF(IFERROR(比較地域マスタ!$Z31,"")=0,"",IFERROR(比較地域マスタ!$Z31,""))</f>
        <v>南関町</v>
      </c>
      <c r="BC38" s="844" t="str">
        <f t="shared" si="0"/>
        <v>43367</v>
      </c>
      <c r="BD38" s="1031" t="str">
        <f t="shared" si="2"/>
        <v>南関町</v>
      </c>
      <c r="BE38" s="34">
        <f>VLOOKUP($BC38&amp;"_"&amp;$AZ$7,データシート1!$A:$BT,MATCH("cb_"&amp;BE$12,データシート1!$A$1:$BT$1,0),0)</f>
        <v>2290.1180000000004</v>
      </c>
      <c r="BF38" s="34">
        <f>VLOOKUP($BC38&amp;"_"&amp;$AZ$7,データシート1!$A:$BT,MATCH("cb_"&amp;BF$12,データシート1!$A$1:$BT$1,0),0)</f>
        <v>63837.200000000063</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66127.318000000058</v>
      </c>
      <c r="BL38" s="36"/>
      <c r="BM38" s="844" t="str">
        <f t="shared" si="4"/>
        <v>43367</v>
      </c>
      <c r="BN38" s="1031" t="str">
        <f t="shared" si="5"/>
        <v>南関町</v>
      </c>
      <c r="BO38" s="34">
        <f>BE38*VLOOKUP(BO$12,別紙!$B$4:$E$10,MATCH("設備利用率",別紙!$B$4:$E$4,0),0)/100*8760/10^3</f>
        <v>2748.4164141600008</v>
      </c>
      <c r="BP38" s="34">
        <f>BF38*VLOOKUP(BP$12,別紙!$B$4:$E$10,MATCH("設備利用率",別紙!$B$4:$E$4,0),0)/100*8760/10^3</f>
        <v>84441.294672000076</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87189.711086160081</v>
      </c>
      <c r="BV38" s="36"/>
      <c r="BW38" s="33" t="str">
        <f t="shared" si="7"/>
        <v>43367</v>
      </c>
      <c r="BX38" s="33" t="str">
        <f t="shared" si="8"/>
        <v>南関町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158134.12272141749</v>
      </c>
      <c r="BZ38" s="36"/>
      <c r="CA38" s="33" t="str">
        <f t="shared" si="9"/>
        <v>43367</v>
      </c>
      <c r="CB38" s="33" t="str">
        <f t="shared" si="10"/>
        <v>南関町</v>
      </c>
      <c r="CC38" s="223">
        <f t="shared" si="11"/>
        <v>1.7380286853090177E-2</v>
      </c>
      <c r="CD38" s="223">
        <f t="shared" si="16"/>
        <v>0.53398528552094371</v>
      </c>
      <c r="CE38" s="223">
        <f t="shared" si="17"/>
        <v>0</v>
      </c>
      <c r="CF38" s="223">
        <f t="shared" si="18"/>
        <v>0</v>
      </c>
      <c r="CG38" s="223">
        <f t="shared" si="19"/>
        <v>0</v>
      </c>
      <c r="CH38" s="223">
        <f t="shared" si="20"/>
        <v>0</v>
      </c>
      <c r="CI38" s="223">
        <f t="shared" si="12"/>
        <v>0.55136557237403394</v>
      </c>
      <c r="CK38" s="18" t="str">
        <f t="shared" si="13"/>
        <v>43367</v>
      </c>
      <c r="CL38" s="18" t="str">
        <f t="shared" si="14"/>
        <v>南関町</v>
      </c>
      <c r="CM38" s="18">
        <f>VLOOKUP($CK38&amp;"_"&amp;$AZ$7,データシート1!$A:$BT,MATCH("ca_太陽光発電（10kW未満）",データシート1!$A$1:$BT$1,0),0)</f>
        <v>427</v>
      </c>
      <c r="CN38" s="18">
        <f>VLOOKUP($CK38&amp;"_"&amp;$AZ$5,データシート1!$A:$BT,MATCH("ab_家庭",データシート1!$A$1:$BT$1,0),0)</f>
        <v>4067</v>
      </c>
      <c r="CO38" s="223">
        <f t="shared" si="15"/>
        <v>0.10499139414802065</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18442</v>
      </c>
      <c r="AY39" s="18" t="str">
        <f>IF(IFERROR(比較地域マスタ!$Z32,"")=0,"",IFERROR(比較地域マスタ!$Z32,""))</f>
        <v>美浜町</v>
      </c>
      <c r="BC39" s="844" t="str">
        <f t="shared" si="0"/>
        <v>18442</v>
      </c>
      <c r="BD39" s="1031" t="str">
        <f t="shared" si="2"/>
        <v>美浜町</v>
      </c>
      <c r="BE39" s="34">
        <f>VLOOKUP($BC39&amp;"_"&amp;$AZ$7,データシート1!$A:$BT,MATCH("cb_"&amp;BE$12,データシート1!$A$1:$BT$1,0),0)</f>
        <v>694.0999999999998</v>
      </c>
      <c r="BF39" s="34">
        <f>VLOOKUP($BC39&amp;"_"&amp;$AZ$7,データシート1!$A:$BT,MATCH("cb_"&amp;BF$12,データシート1!$A$1:$BT$1,0),0)</f>
        <v>3308.8999999999996</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4002.9999999999995</v>
      </c>
      <c r="BL39" s="36"/>
      <c r="BM39" s="844" t="str">
        <f t="shared" si="4"/>
        <v>18442</v>
      </c>
      <c r="BN39" s="1031" t="str">
        <f t="shared" si="5"/>
        <v>美浜町</v>
      </c>
      <c r="BO39" s="34">
        <f>BE39*VLOOKUP(BO$12,別紙!$B$4:$E$10,MATCH("設備利用率",別紙!$B$4:$E$4,0),0)/100*8760/10^3</f>
        <v>833.00329199999965</v>
      </c>
      <c r="BP39" s="34">
        <f>BF39*VLOOKUP(BP$12,別紙!$B$4:$E$10,MATCH("設備利用率",別紙!$B$4:$E$4,0),0)/100*8760/10^3</f>
        <v>4376.8805639999991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5209.8838559999986</v>
      </c>
      <c r="BV39" s="36"/>
      <c r="BW39" s="33" t="str">
        <f t="shared" si="7"/>
        <v>18442</v>
      </c>
      <c r="BX39" s="33" t="str">
        <f t="shared" si="8"/>
        <v>美浜町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61021.262387186893</v>
      </c>
      <c r="BZ39" s="36"/>
      <c r="CA39" s="33" t="str">
        <f t="shared" si="9"/>
        <v>18442</v>
      </c>
      <c r="CB39" s="33" t="str">
        <f t="shared" si="10"/>
        <v>美浜町</v>
      </c>
      <c r="CC39" s="223">
        <f t="shared" si="11"/>
        <v>1.3651033417081713E-2</v>
      </c>
      <c r="CD39" s="223">
        <f t="shared" si="16"/>
        <v>7.1727138914763691E-2</v>
      </c>
      <c r="CE39" s="223">
        <f t="shared" si="17"/>
        <v>0</v>
      </c>
      <c r="CF39" s="223">
        <f t="shared" si="18"/>
        <v>0</v>
      </c>
      <c r="CG39" s="223">
        <f t="shared" si="19"/>
        <v>0</v>
      </c>
      <c r="CH39" s="223">
        <f t="shared" si="20"/>
        <v>0</v>
      </c>
      <c r="CI39" s="223">
        <f t="shared" si="12"/>
        <v>8.5378172331845401E-2</v>
      </c>
      <c r="CK39" s="18" t="str">
        <f t="shared" si="13"/>
        <v>18442</v>
      </c>
      <c r="CL39" s="18" t="str">
        <f t="shared" si="14"/>
        <v>美浜町</v>
      </c>
      <c r="CM39" s="18">
        <f>VLOOKUP($CK39&amp;"_"&amp;$AZ$7,データシート1!$A:$BT,MATCH("ca_太陽光発電（10kW未満）",データシート1!$A$1:$BT$1,0),0)</f>
        <v>138</v>
      </c>
      <c r="CN39" s="18">
        <f>VLOOKUP($CK39&amp;"_"&amp;$AZ$5,データシート1!$A:$BT,MATCH("ab_家庭",データシート1!$A$1:$BT$1,0),0)</f>
        <v>3653</v>
      </c>
      <c r="CO39" s="223">
        <f t="shared" si="15"/>
        <v>3.7777169449767313E-2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26344</v>
      </c>
      <c r="AY40" s="18" t="str">
        <f>IF(IFERROR(比較地域マスタ!$Z33,"")=0,"",IFERROR(比較地域マスタ!$Z33,""))</f>
        <v>宇治田原町</v>
      </c>
      <c r="BC40" s="844" t="str">
        <f t="shared" si="0"/>
        <v>26344</v>
      </c>
      <c r="BD40" s="1031" t="str">
        <f t="shared" si="2"/>
        <v>宇治田原町</v>
      </c>
      <c r="BE40" s="34">
        <f>VLOOKUP($BC40&amp;"_"&amp;$AZ$7,データシート1!$A:$BT,MATCH("cb_"&amp;BE$12,データシート1!$A$1:$BT$1,0),0)</f>
        <v>1720.3999999999996</v>
      </c>
      <c r="BF40" s="34">
        <f>VLOOKUP($BC40&amp;"_"&amp;$AZ$7,データシート1!$A:$BT,MATCH("cb_"&amp;BF$12,データシート1!$A$1:$BT$1,0),0)</f>
        <v>18237.299999999996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19957.699999999997</v>
      </c>
      <c r="BL40" s="36"/>
      <c r="BM40" s="844" t="str">
        <f t="shared" si="4"/>
        <v>26344</v>
      </c>
      <c r="BN40" s="1031" t="str">
        <f t="shared" si="5"/>
        <v>宇治田原町</v>
      </c>
      <c r="BO40" s="34">
        <f>BE40*VLOOKUP(BO$12,別紙!$B$4:$E$10,MATCH("設備利用率",別紙!$B$4:$E$4,0),0)/100*8760/10^3</f>
        <v>2064.6864479999995</v>
      </c>
      <c r="BP40" s="34">
        <f>BF40*VLOOKUP(BP$12,別紙!$B$4:$E$10,MATCH("設備利用率",別紙!$B$4:$E$4,0),0)/100*8760/10^3</f>
        <v>24123.570947999993</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26188.257395999994</v>
      </c>
      <c r="BV40" s="36"/>
      <c r="BW40" s="33" t="str">
        <f t="shared" si="7"/>
        <v>26344</v>
      </c>
      <c r="BX40" s="33" t="str">
        <f t="shared" si="8"/>
        <v>宇治田原町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79863.664455002712</v>
      </c>
      <c r="BZ40" s="36"/>
      <c r="CA40" s="33" t="str">
        <f t="shared" si="9"/>
        <v>26344</v>
      </c>
      <c r="CB40" s="33" t="str">
        <f t="shared" si="10"/>
        <v>宇治田原町</v>
      </c>
      <c r="CC40" s="223">
        <f t="shared" si="11"/>
        <v>2.5852638519527214E-2</v>
      </c>
      <c r="CD40" s="223">
        <f t="shared" si="16"/>
        <v>0.30205940476963522</v>
      </c>
      <c r="CE40" s="223">
        <f t="shared" si="17"/>
        <v>0</v>
      </c>
      <c r="CF40" s="223">
        <f t="shared" si="18"/>
        <v>0</v>
      </c>
      <c r="CG40" s="223">
        <f t="shared" si="19"/>
        <v>0</v>
      </c>
      <c r="CH40" s="223">
        <f t="shared" si="20"/>
        <v>0</v>
      </c>
      <c r="CI40" s="223">
        <f t="shared" si="12"/>
        <v>0.32791204328916246</v>
      </c>
      <c r="CK40" s="18" t="str">
        <f t="shared" si="13"/>
        <v>26344</v>
      </c>
      <c r="CL40" s="18" t="str">
        <f t="shared" si="14"/>
        <v>宇治田原町</v>
      </c>
      <c r="CM40" s="18">
        <f>VLOOKUP($CK40&amp;"_"&amp;$AZ$7,データシート1!$A:$BT,MATCH("ca_太陽光発電（10kW未満）",データシート1!$A$1:$BT$1,0),0)</f>
        <v>389</v>
      </c>
      <c r="CN40" s="18">
        <f>VLOOKUP($CK40&amp;"_"&amp;$AZ$5,データシート1!$A:$BT,MATCH("ab_家庭",データシート1!$A$1:$BT$1,0),0)</f>
        <v>3821</v>
      </c>
      <c r="CO40" s="223">
        <f t="shared" si="15"/>
        <v>0.10180580999738288</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20388</v>
      </c>
      <c r="AY41" s="18" t="str">
        <f>IF(IFERROR(比較地域マスタ!$Z34,"")=0,"",IFERROR(比較地域マスタ!$Z34,""))</f>
        <v>宮田村</v>
      </c>
      <c r="BC41" s="844" t="str">
        <f t="shared" si="0"/>
        <v>20388</v>
      </c>
      <c r="BD41" s="1031" t="str">
        <f t="shared" si="2"/>
        <v>宮田村</v>
      </c>
      <c r="BE41" s="34">
        <f>VLOOKUP($BC41&amp;"_"&amp;$AZ$7,データシート1!$A:$BT,MATCH("cb_"&amp;BE$12,データシート1!$A$1:$BT$1,0),0)</f>
        <v>2632.4000000000024</v>
      </c>
      <c r="BF41" s="34">
        <f>VLOOKUP($BC41&amp;"_"&amp;$AZ$7,データシート1!$A:$BT,MATCH("cb_"&amp;BF$12,データシート1!$A$1:$BT$1,0),0)</f>
        <v>6020.7999999999984</v>
      </c>
      <c r="BG41" s="34">
        <f>VLOOKUP($BC41&amp;"_"&amp;$AZ$7,データシート1!$A:$BT,MATCH("cb_"&amp;BG$12,データシート1!$A$1:$BT$1,0),0)</f>
        <v>0</v>
      </c>
      <c r="BH41" s="34">
        <f>VLOOKUP($BC41&amp;"_"&amp;$AZ$7,データシート1!$A:$BT,MATCH("cb_"&amp;BH$12,データシート1!$A$1:$BT$1,0),0)</f>
        <v>167.4</v>
      </c>
      <c r="BI41" s="34">
        <f>VLOOKUP($BC41&amp;"_"&amp;$AZ$7,データシート1!$A:$BT,MATCH("cb_"&amp;BI$12,データシート1!$A$1:$BT$1,0),0)</f>
        <v>0</v>
      </c>
      <c r="BJ41" s="34">
        <f>VLOOKUP($BC41&amp;"_"&amp;$AZ$7,データシート1!$A:$BT,MATCH("cb_"&amp;BJ$12,データシート1!$A$1:$BT$1,0),0)</f>
        <v>0</v>
      </c>
      <c r="BK41" s="34">
        <f t="shared" si="3"/>
        <v>8820.6</v>
      </c>
      <c r="BL41" s="36"/>
      <c r="BM41" s="844" t="str">
        <f t="shared" si="4"/>
        <v>20388</v>
      </c>
      <c r="BN41" s="1031" t="str">
        <f t="shared" si="5"/>
        <v>宮田村</v>
      </c>
      <c r="BO41" s="34">
        <f>BE41*VLOOKUP(BO$12,別紙!$B$4:$E$10,MATCH("設備利用率",別紙!$B$4:$E$4,0),0)/100*8760/10^3</f>
        <v>3159.1958880000029</v>
      </c>
      <c r="BP41" s="34">
        <f>BF41*VLOOKUP(BP$12,別紙!$B$4:$E$10,MATCH("設備利用率",別紙!$B$4:$E$4,0),0)/100*8760/10^3</f>
        <v>7964.0734079999975</v>
      </c>
      <c r="BQ41" s="34">
        <f>BG41*VLOOKUP(BQ$12,別紙!$B$4:$E$10,MATCH("設備利用率",別紙!$B$4:$E$4,0),0)/100*8760/10^3</f>
        <v>0</v>
      </c>
      <c r="BR41" s="34">
        <f>BH41*VLOOKUP(BR$12,別紙!$B$4:$E$10,MATCH("設備利用率",別紙!$B$4:$E$4,0),0)/100*8760/10^3</f>
        <v>879.85440000000006</v>
      </c>
      <c r="BS41" s="34">
        <f>BI41*VLOOKUP(BS$12,別紙!$B$4:$E$10,MATCH("設備利用率",別紙!$B$4:$E$4,0),0)/100*8760/10^3</f>
        <v>0</v>
      </c>
      <c r="BT41" s="34">
        <f>BJ41*VLOOKUP(BT$12,別紙!$B$4:$E$10,MATCH("設備利用率",別紙!$B$4:$E$4,0),0)/100*8760/10^3</f>
        <v>0</v>
      </c>
      <c r="BU41" s="34">
        <f t="shared" si="6"/>
        <v>12003.123696000001</v>
      </c>
      <c r="BV41" s="36"/>
      <c r="BW41" s="33" t="str">
        <f t="shared" si="7"/>
        <v>20388</v>
      </c>
      <c r="BX41" s="33" t="str">
        <f t="shared" si="8"/>
        <v>宮田村</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61567.082727220753</v>
      </c>
      <c r="BZ41" s="36"/>
      <c r="CA41" s="33" t="str">
        <f t="shared" si="9"/>
        <v>20388</v>
      </c>
      <c r="CB41" s="33" t="str">
        <f t="shared" si="10"/>
        <v>宮田村</v>
      </c>
      <c r="CC41" s="223">
        <f t="shared" si="11"/>
        <v>5.1313067763777975E-2</v>
      </c>
      <c r="CD41" s="223">
        <f t="shared" si="16"/>
        <v>0.12935603012547531</v>
      </c>
      <c r="CE41" s="223">
        <f t="shared" si="17"/>
        <v>0</v>
      </c>
      <c r="CF41" s="223">
        <f t="shared" si="18"/>
        <v>1.4290987342997634E-2</v>
      </c>
      <c r="CG41" s="223">
        <f t="shared" si="19"/>
        <v>0</v>
      </c>
      <c r="CH41" s="223">
        <f t="shared" si="20"/>
        <v>0</v>
      </c>
      <c r="CI41" s="223">
        <f t="shared" si="12"/>
        <v>0.19496008523225092</v>
      </c>
      <c r="CK41" s="18" t="str">
        <f t="shared" si="13"/>
        <v>20388</v>
      </c>
      <c r="CL41" s="18" t="str">
        <f t="shared" si="14"/>
        <v>宮田村</v>
      </c>
      <c r="CM41" s="18">
        <f>VLOOKUP($CK41&amp;"_"&amp;$AZ$7,データシート1!$A:$BT,MATCH("ca_太陽光発電（10kW未満）",データシート1!$A$1:$BT$1,0),0)</f>
        <v>550</v>
      </c>
      <c r="CN41" s="18">
        <f>VLOOKUP($CK41&amp;"_"&amp;$AZ$5,データシート1!$A:$BT,MATCH("ab_家庭",データシート1!$A$1:$BT$1,0),0)</f>
        <v>3527</v>
      </c>
      <c r="CO41" s="223">
        <f t="shared" si="15"/>
        <v>0.15593989225971081</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11219</v>
      </c>
      <c r="AY72" s="18" t="str">
        <f>IF(IFERROR(比較地域マスタ!$AE7,"")=0,"",IFERROR(比較地域マスタ!$AE7,""))</f>
        <v>上尾市</v>
      </c>
      <c r="AZ72" s="16"/>
      <c r="BA72" s="22">
        <v>1</v>
      </c>
      <c r="BB72" s="22">
        <v>1</v>
      </c>
      <c r="BC72" s="18" t="str">
        <f>AX72</f>
        <v>11219</v>
      </c>
      <c r="BD72" s="18" t="str">
        <f>AY72</f>
        <v>上尾市</v>
      </c>
      <c r="BE72" s="33">
        <f>VLOOKUP(BC72&amp;"_"&amp;$AZ$9,データシート3!A:AB,MATCH("ea_"&amp;"太陽光（建物系）"&amp;"_年間発電",データシート3!$A$1:$AB$1,0),0)/10^3+VLOOKUP(BC72&amp;"_"&amp;$AZ$9,データシート3!A:AB,MATCH("ea_"&amp;"太陽光（土地系）"&amp;"_年間発電",データシート3!$A$1:$AB$1,0),0)/10^3</f>
        <v>873563.96600000001</v>
      </c>
      <c r="BF72" s="33">
        <f>VLOOKUP(BC72&amp;"_"&amp;$AZ$9,データシート3!A:AB,MATCH("ea_"&amp;"風力（陸上）"&amp;"_年間発電",データシート3!$A$1:$AB$1,0),0)/10^3</f>
        <v>0</v>
      </c>
      <c r="BG72" s="33">
        <f>VLOOKUP(BC72&amp;"_"&amp;$AZ$9,データシート3!A:AB,MATCH("ea_"&amp;"中小水（河川）"&amp;"_年間発電",データシート3!$A$1:$AB$1,0),0)/10^3+VLOOKUP(BC72&amp;"_"&amp;$AZ$9,データシート3!A:AB,MATCH("ea_"&amp;"中小水（農業用水路）"&amp;"_年間発電",データシート3!$A$1:$AB$1,0),0)/10^3</f>
        <v>0</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268.827</v>
      </c>
      <c r="BI72" s="33">
        <f>SUM(BE72:BH72)</f>
        <v>873832.79300000006</v>
      </c>
      <c r="BJ72" s="33">
        <f>(VLOOKUP($BC72&amp;"_"&amp;$AZ$8,データシート3!$A:$AN,MATCH("da_合計",データシート3!$A$1:$AN$1,0),0))/10^3</f>
        <v>1112510.5150496529</v>
      </c>
      <c r="BK72" s="33">
        <f t="shared" ref="BK72:BK103" si="21">BI72-BJ72</f>
        <v>-238677.72204965283</v>
      </c>
      <c r="BL72" s="33">
        <f t="shared" ref="BL72:BL103" si="22">IF(BK72&gt;0,0,BK72)</f>
        <v>-238677.72204965283</v>
      </c>
      <c r="BM72" s="33">
        <f t="shared" ref="BM72:BM103" si="23">IF(BK72&gt;0,BK72,0)</f>
        <v>0</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11227</v>
      </c>
      <c r="AY73" s="18" t="str">
        <f>IF(IFERROR(比較地域マスタ!$AE8,"")=0,"",IFERROR(比較地域マスタ!$AE8,""))</f>
        <v>朝霞市</v>
      </c>
      <c r="AZ73" s="16"/>
      <c r="BA73" s="22">
        <v>2</v>
      </c>
      <c r="BB73" s="22">
        <v>1</v>
      </c>
      <c r="BC73" s="18" t="str">
        <f t="shared" ref="BC73:BC136" si="24">AX73</f>
        <v>11227</v>
      </c>
      <c r="BD73" s="18" t="str">
        <f t="shared" ref="BD73:BD136" si="25">AY73</f>
        <v>朝霞市</v>
      </c>
      <c r="BE73" s="33">
        <f>VLOOKUP(BC73&amp;"_"&amp;$AZ$9,データシート3!A:AB,MATCH("ea_"&amp;"太陽光（建物系）"&amp;"_年間発電",データシート3!$A$1:$AB$1,0),0)/10^3+VLOOKUP(BC73&amp;"_"&amp;$AZ$9,データシート3!A:AB,MATCH("ea_"&amp;"太陽光（土地系）"&amp;"_年間発電",データシート3!$A$1:$AB$1,0),0)/10^3</f>
        <v>324884.85800000007</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240.374</v>
      </c>
      <c r="BI73" s="33">
        <f t="shared" ref="BI73:BI136" si="26">SUM(BE73:BH73)</f>
        <v>325125.23200000008</v>
      </c>
      <c r="BJ73" s="33">
        <f>(VLOOKUP($BC73&amp;"_"&amp;$AZ$8,データシート3!$A:$AN,MATCH("da_合計",データシート3!$A$1:$AN$1,0),0))/10^3</f>
        <v>587407.44878426904</v>
      </c>
      <c r="BK73" s="33">
        <f t="shared" si="21"/>
        <v>-262282.21678426897</v>
      </c>
      <c r="BL73" s="33">
        <f t="shared" si="22"/>
        <v>-262282.21678426897</v>
      </c>
      <c r="BM73" s="33">
        <f t="shared" si="23"/>
        <v>0</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11301</v>
      </c>
      <c r="AY74" s="18" t="str">
        <f>IF(IFERROR(比較地域マスタ!$AE9,"")=0,"",IFERROR(比較地域マスタ!$AE9,""))</f>
        <v>伊奈町</v>
      </c>
      <c r="AZ74" s="16"/>
      <c r="BA74" s="22">
        <v>3</v>
      </c>
      <c r="BB74" s="22">
        <v>1</v>
      </c>
      <c r="BC74" s="18" t="str">
        <f t="shared" si="24"/>
        <v>11301</v>
      </c>
      <c r="BD74" s="18" t="str">
        <f t="shared" si="25"/>
        <v>伊奈町</v>
      </c>
      <c r="BE74" s="33">
        <f>VLOOKUP(BC74&amp;"_"&amp;$AZ$9,データシート3!A:AB,MATCH("ea_"&amp;"太陽光（建物系）"&amp;"_年間発電",データシート3!$A$1:$AB$1,0),0)/10^3+VLOOKUP(BC74&amp;"_"&amp;$AZ$9,データシート3!A:AB,MATCH("ea_"&amp;"太陽光（土地系）"&amp;"_年間発電",データシート3!$A$1:$AB$1,0),0)/10^3</f>
        <v>229077.96300000005</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254.84600000000003</v>
      </c>
      <c r="BI74" s="33">
        <f t="shared" si="26"/>
        <v>229332.80900000004</v>
      </c>
      <c r="BJ74" s="33">
        <f>(VLOOKUP($BC74&amp;"_"&amp;$AZ$8,データシート3!$A:$AN,MATCH("da_合計",データシート3!$A$1:$AN$1,0),0))/10^3</f>
        <v>209199.40626861586</v>
      </c>
      <c r="BK74" s="33">
        <f t="shared" si="21"/>
        <v>20133.40273138418</v>
      </c>
      <c r="BL74" s="33">
        <f t="shared" si="22"/>
        <v>0</v>
      </c>
      <c r="BM74" s="33">
        <f t="shared" si="23"/>
        <v>20133.40273138418</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11225</v>
      </c>
      <c r="AY75" s="18" t="str">
        <f>IF(IFERROR(比較地域マスタ!$AE10,"")=0,"",IFERROR(比較地域マスタ!$AE10,""))</f>
        <v>入間市</v>
      </c>
      <c r="AZ75" s="16"/>
      <c r="BA75" s="22">
        <v>4</v>
      </c>
      <c r="BB75" s="22">
        <v>1</v>
      </c>
      <c r="BC75" s="18" t="str">
        <f t="shared" si="24"/>
        <v>11225</v>
      </c>
      <c r="BD75" s="18" t="str">
        <f t="shared" si="25"/>
        <v>入間市</v>
      </c>
      <c r="BE75" s="33">
        <f>VLOOKUP(BC75&amp;"_"&amp;$AZ$9,データシート3!A:AB,MATCH("ea_"&amp;"太陽光（建物系）"&amp;"_年間発電",データシート3!$A$1:$AB$1,0),0)/10^3+VLOOKUP(BC75&amp;"_"&amp;$AZ$9,データシート3!A:AB,MATCH("ea_"&amp;"太陽光（土地系）"&amp;"_年間発電",データシート3!$A$1:$AB$1,0),0)/10^3</f>
        <v>746247.61100000003</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746247.61100000003</v>
      </c>
      <c r="BJ75" s="33">
        <f>(VLOOKUP($BC75&amp;"_"&amp;$AZ$8,データシート3!$A:$AN,MATCH("da_合計",データシート3!$A$1:$AN$1,0),0))/10^3</f>
        <v>849528.06229707983</v>
      </c>
      <c r="BK75" s="33">
        <f t="shared" si="21"/>
        <v>-103280.4512970798</v>
      </c>
      <c r="BL75" s="33">
        <f t="shared" si="22"/>
        <v>-103280.4512970798</v>
      </c>
      <c r="BM75" s="33">
        <f t="shared" si="23"/>
        <v>0</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11365</v>
      </c>
      <c r="AY76" s="18" t="str">
        <f>IF(IFERROR(比較地域マスタ!$AE11,"")=0,"",IFERROR(比較地域マスタ!$AE11,""))</f>
        <v>小鹿野町</v>
      </c>
      <c r="AZ76" s="16"/>
      <c r="BA76" s="22">
        <v>5</v>
      </c>
      <c r="BB76" s="22">
        <v>1</v>
      </c>
      <c r="BC76" s="18" t="str">
        <f t="shared" si="24"/>
        <v>11365</v>
      </c>
      <c r="BD76" s="18" t="str">
        <f t="shared" si="25"/>
        <v>小鹿野町</v>
      </c>
      <c r="BE76" s="33">
        <f>VLOOKUP(BC76&amp;"_"&amp;$AZ$9,データシート3!A:AB,MATCH("ea_"&amp;"太陽光（建物系）"&amp;"_年間発電",データシート3!$A$1:$AB$1,0),0)/10^3+VLOOKUP(BC76&amp;"_"&amp;$AZ$9,データシート3!A:AB,MATCH("ea_"&amp;"太陽光（土地系）"&amp;"_年間発電",データシート3!$A$1:$AB$1,0),0)/10^3</f>
        <v>213304.342</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3199.8980000000001</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216504.24</v>
      </c>
      <c r="BJ76" s="33">
        <f>(VLOOKUP($BC76&amp;"_"&amp;$AZ$8,データシート3!$A:$AN,MATCH("da_合計",データシート3!$A$1:$AN$1,0),0))/10^3</f>
        <v>52868.322067628607</v>
      </c>
      <c r="BK76" s="33">
        <f t="shared" si="21"/>
        <v>163635.91793237138</v>
      </c>
      <c r="BL76" s="33">
        <f t="shared" si="22"/>
        <v>0</v>
      </c>
      <c r="BM76" s="33">
        <f t="shared" si="23"/>
        <v>163635.91793237138</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11343</v>
      </c>
      <c r="AY77" s="18" t="str">
        <f>IF(IFERROR(比較地域マスタ!$AE12,"")=0,"",IFERROR(比較地域マスタ!$AE12,""))</f>
        <v>小川町</v>
      </c>
      <c r="AZ77" s="16"/>
      <c r="BA77" s="22">
        <v>6</v>
      </c>
      <c r="BB77" s="22">
        <v>1</v>
      </c>
      <c r="BC77" s="18" t="str">
        <f t="shared" si="24"/>
        <v>11343</v>
      </c>
      <c r="BD77" s="18" t="str">
        <f t="shared" si="25"/>
        <v>小川町</v>
      </c>
      <c r="BE77" s="33">
        <f>VLOOKUP(BC77&amp;"_"&amp;$AZ$9,データシート3!A:AB,MATCH("ea_"&amp;"太陽光（建物系）"&amp;"_年間発電",データシート3!$A$1:$AB$1,0),0)/10^3+VLOOKUP(BC77&amp;"_"&amp;$AZ$9,データシート3!A:AB,MATCH("ea_"&amp;"太陽光（土地系）"&amp;"_年間発電",データシート3!$A$1:$AB$1,0),0)/10^3</f>
        <v>358911.49300000007</v>
      </c>
      <c r="BF77" s="33">
        <f>VLOOKUP(BC77&amp;"_"&amp;$AZ$9,データシート3!A:AB,MATCH("ea_"&amp;"風力（陸上）"&amp;"_年間発電",データシート3!$A$1:$AB$1,0),0)/10^3</f>
        <v>14147.986999999997</v>
      </c>
      <c r="BG77" s="33">
        <f>VLOOKUP(BC77&amp;"_"&amp;$AZ$9,データシート3!A:AB,MATCH("ea_"&amp;"中小水（河川）"&amp;"_年間発電",データシート3!$A$1:$AB$1,0),0)/10^3+VLOOKUP(BC77&amp;"_"&amp;$AZ$9,データシート3!A:AB,MATCH("ea_"&amp;"中小水（農業用水路）"&amp;"_年間発電",データシート3!$A$1:$AB$1,0),0)/10^3</f>
        <v>343.31200000000001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373402.79200000007</v>
      </c>
      <c r="BJ77" s="33">
        <f>(VLOOKUP($BC77&amp;"_"&amp;$AZ$8,データシート3!$A:$AN,MATCH("da_合計",データシート3!$A$1:$AN$1,0),0))/10^3</f>
        <v>164695.3179196394</v>
      </c>
      <c r="BK77" s="33">
        <f t="shared" si="21"/>
        <v>208707.47408036067</v>
      </c>
      <c r="BL77" s="33">
        <f t="shared" si="22"/>
        <v>0</v>
      </c>
      <c r="BM77" s="33">
        <f t="shared" si="23"/>
        <v>208707.47408036067</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11231</v>
      </c>
      <c r="AY78" s="18" t="str">
        <f>IF(IFERROR(比較地域マスタ!$AE13,"")=0,"",IFERROR(比較地域マスタ!$AE13,""))</f>
        <v>桶川市</v>
      </c>
      <c r="AZ78" s="16"/>
      <c r="BA78" s="22">
        <v>7</v>
      </c>
      <c r="BB78" s="22">
        <v>1</v>
      </c>
      <c r="BC78" s="18" t="str">
        <f t="shared" si="24"/>
        <v>11231</v>
      </c>
      <c r="BD78" s="18" t="str">
        <f t="shared" si="25"/>
        <v>桶川市</v>
      </c>
      <c r="BE78" s="33">
        <f>VLOOKUP(BC78&amp;"_"&amp;$AZ$9,データシート3!A:AB,MATCH("ea_"&amp;"太陽光（建物系）"&amp;"_年間発電",データシート3!$A$1:$AB$1,0),0)/10^3+VLOOKUP(BC78&amp;"_"&amp;$AZ$9,データシート3!A:AB,MATCH("ea_"&amp;"太陽光（土地系）"&amp;"_年間発電",データシート3!$A$1:$AB$1,0),0)/10^3</f>
        <v>439135.73100000015</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439135.73100000015</v>
      </c>
      <c r="BJ78" s="33">
        <f>(VLOOKUP($BC78&amp;"_"&amp;$AZ$8,データシート3!$A:$AN,MATCH("da_合計",データシート3!$A$1:$AN$1,0),0))/10^3</f>
        <v>351252.83038830361</v>
      </c>
      <c r="BK78" s="33">
        <f t="shared" si="21"/>
        <v>87882.900611696532</v>
      </c>
      <c r="BL78" s="33">
        <f t="shared" si="22"/>
        <v>0</v>
      </c>
      <c r="BM78" s="33">
        <f t="shared" si="23"/>
        <v>87882.900611696532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11327</v>
      </c>
      <c r="AY79" s="18" t="str">
        <f>IF(IFERROR(比較地域マスタ!$AE14,"")=0,"",IFERROR(比較地域マスタ!$AE14,""))</f>
        <v>越生町</v>
      </c>
      <c r="AZ79" s="16"/>
      <c r="BA79" s="22">
        <v>8</v>
      </c>
      <c r="BB79" s="22">
        <v>1</v>
      </c>
      <c r="BC79" s="18" t="str">
        <f t="shared" si="24"/>
        <v>11327</v>
      </c>
      <c r="BD79" s="18" t="str">
        <f t="shared" si="25"/>
        <v>越生町</v>
      </c>
      <c r="BE79" s="33">
        <f>VLOOKUP(BC79&amp;"_"&amp;$AZ$9,データシート3!A:AB,MATCH("ea_"&amp;"太陽光（建物系）"&amp;"_年間発電",データシート3!$A$1:$AB$1,0),0)/10^3+VLOOKUP(BC79&amp;"_"&amp;$AZ$9,データシート3!A:AB,MATCH("ea_"&amp;"太陽光（土地系）"&amp;"_年間発電",データシート3!$A$1:$AB$1,0),0)/10^3</f>
        <v>144374.541</v>
      </c>
      <c r="BF79" s="33">
        <f>VLOOKUP(BC79&amp;"_"&amp;$AZ$9,データシート3!A:AB,MATCH("ea_"&amp;"風力（陸上）"&amp;"_年間発電",データシート3!$A$1:$AB$1,0),0)/10^3</f>
        <v>8551.4840000000004</v>
      </c>
      <c r="BG79" s="33">
        <f>VLOOKUP(BC79&amp;"_"&amp;$AZ$9,データシート3!A:AB,MATCH("ea_"&amp;"中小水（河川）"&amp;"_年間発電",データシート3!$A$1:$AB$1,0),0)/10^3+VLOOKUP(BC79&amp;"_"&amp;$AZ$9,データシート3!A:AB,MATCH("ea_"&amp;"中小水（農業用水路）"&amp;"_年間発電",データシート3!$A$1:$AB$1,0),0)/10^3</f>
        <v>552.54899999999998</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153478.57399999999</v>
      </c>
      <c r="BJ79" s="33">
        <f>(VLOOKUP($BC79&amp;"_"&amp;$AZ$8,データシート3!$A:$AN,MATCH("da_合計",データシート3!$A$1:$AN$1,0),0))/10^3</f>
        <v>42973.011003780601</v>
      </c>
      <c r="BK79" s="33">
        <f t="shared" si="21"/>
        <v>110505.56299621939</v>
      </c>
      <c r="BL79" s="33">
        <f>IF(BK79&gt;0,0,BK79)</f>
        <v>0</v>
      </c>
      <c r="BM79" s="33">
        <f>IF(BK79&gt;0,BK79,0)</f>
        <v>110505.56299621939</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11214</v>
      </c>
      <c r="AY80" s="18" t="str">
        <f>IF(IFERROR(比較地域マスタ!$AE15,"")=0,"",IFERROR(比較地域マスタ!$AE15,""))</f>
        <v>春日部市</v>
      </c>
      <c r="AZ80" s="16"/>
      <c r="BA80" s="22">
        <v>9</v>
      </c>
      <c r="BB80" s="22">
        <v>1</v>
      </c>
      <c r="BC80" s="18" t="str">
        <f t="shared" si="24"/>
        <v>11214</v>
      </c>
      <c r="BD80" s="18" t="str">
        <f t="shared" si="25"/>
        <v>春日部市</v>
      </c>
      <c r="BE80" s="33">
        <f>VLOOKUP(BC80&amp;"_"&amp;$AZ$9,データシート3!A:AB,MATCH("ea_"&amp;"太陽光（建物系）"&amp;"_年間発電",データシート3!$A$1:$AB$1,0),0)/10^3+VLOOKUP(BC80&amp;"_"&amp;$AZ$9,データシート3!A:AB,MATCH("ea_"&amp;"太陽光（土地系）"&amp;"_年間発電",データシート3!$A$1:$AB$1,0),0)/10^3</f>
        <v>899096.23399999994</v>
      </c>
      <c r="BF80" s="33">
        <f>VLOOKUP(BC80&amp;"_"&amp;$AZ$9,データシート3!A:AB,MATCH("ea_"&amp;"風力（陸上）"&amp;"_年間発電",データシート3!$A$1:$AB$1,0),0)/10^3</f>
        <v>0</v>
      </c>
      <c r="BG80" s="33">
        <f>VLOOKUP(BC80&amp;"_"&amp;$AZ$9,データシート3!A:AB,MATCH("ea_"&amp;"中小水（河川）"&amp;"_年間発電",データシート3!$A$1:$AB$1,0),0)/10^3+VLOOKUP(BC80&amp;"_"&amp;$AZ$9,データシート3!A:AB,MATCH("ea_"&amp;"中小水（農業用水路）"&amp;"_年間発電",データシート3!$A$1:$AB$1,0),0)/10^3</f>
        <v>0</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241.35599999999999</v>
      </c>
      <c r="BI80" s="33">
        <f t="shared" si="26"/>
        <v>899337.59</v>
      </c>
      <c r="BJ80" s="33">
        <f>(VLOOKUP($BC80&amp;"_"&amp;$AZ$8,データシート3!$A:$AN,MATCH("da_合計",データシート3!$A$1:$AN$1,0),0))/10^3</f>
        <v>1010752.506878229</v>
      </c>
      <c r="BK80" s="33">
        <f t="shared" si="21"/>
        <v>-111414.91687822901</v>
      </c>
      <c r="BL80" s="33">
        <f t="shared" si="22"/>
        <v>-111414.91687822901</v>
      </c>
      <c r="BM80" s="33">
        <f t="shared" si="23"/>
        <v>0</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11210</v>
      </c>
      <c r="AY81" s="18" t="str">
        <f>IF(IFERROR(比較地域マスタ!$AE16,"")=0,"",IFERROR(比較地域マスタ!$AE16,""))</f>
        <v>加須市</v>
      </c>
      <c r="AZ81" s="16"/>
      <c r="BA81" s="22">
        <v>10</v>
      </c>
      <c r="BB81" s="22">
        <v>1</v>
      </c>
      <c r="BC81" s="18" t="str">
        <f t="shared" si="24"/>
        <v>11210</v>
      </c>
      <c r="BD81" s="18" t="str">
        <f t="shared" si="25"/>
        <v>加須市</v>
      </c>
      <c r="BE81" s="33">
        <f>VLOOKUP(BC81&amp;"_"&amp;$AZ$9,データシート3!A:AB,MATCH("ea_"&amp;"太陽光（建物系）"&amp;"_年間発電",データシート3!$A$1:$AB$1,0),0)/10^3+VLOOKUP(BC81&amp;"_"&amp;$AZ$9,データシート3!A:AB,MATCH("ea_"&amp;"太陽光（土地系）"&amp;"_年間発電",データシート3!$A$1:$AB$1,0),0)/10^3</f>
        <v>1056518.5850000002</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0</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1056518.5850000002</v>
      </c>
      <c r="BJ81" s="33">
        <f>(VLOOKUP($BC81&amp;"_"&amp;$AZ$8,データシート3!$A:$AN,MATCH("da_合計",データシート3!$A$1:$AN$1,0),0))/10^3</f>
        <v>691782.79998916702</v>
      </c>
      <c r="BK81" s="33">
        <f t="shared" si="21"/>
        <v>364735.78501083318</v>
      </c>
      <c r="BL81" s="33">
        <f t="shared" si="22"/>
        <v>0</v>
      </c>
      <c r="BM81" s="33">
        <f t="shared" si="23"/>
        <v>364735.78501083318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11383</v>
      </c>
      <c r="AY82" s="18" t="str">
        <f>IF(IFERROR(比較地域マスタ!$AE17,"")=0,"",IFERROR(比較地域マスタ!$AE17,""))</f>
        <v>神川町</v>
      </c>
      <c r="AZ82" s="16"/>
      <c r="BA82" s="22">
        <v>11</v>
      </c>
      <c r="BB82" s="22">
        <v>1</v>
      </c>
      <c r="BC82" s="18" t="str">
        <f t="shared" si="24"/>
        <v>11383</v>
      </c>
      <c r="BD82" s="18" t="str">
        <f t="shared" si="25"/>
        <v>神川町</v>
      </c>
      <c r="BE82" s="33">
        <f>VLOOKUP(BC82&amp;"_"&amp;$AZ$9,データシート3!A:AB,MATCH("ea_"&amp;"太陽光（建物系）"&amp;"_年間発電",データシート3!$A$1:$AB$1,0),0)/10^3+VLOOKUP(BC82&amp;"_"&amp;$AZ$9,データシート3!A:AB,MATCH("ea_"&amp;"太陽光（土地系）"&amp;"_年間発電",データシート3!$A$1:$AB$1,0),0)/10^3</f>
        <v>361164.97699999996</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585.70500000000004</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361750.68199999997</v>
      </c>
      <c r="BJ82" s="33">
        <f>(VLOOKUP($BC82&amp;"_"&amp;$AZ$8,データシート3!$A:$AN,MATCH("da_合計",データシート3!$A$1:$AN$1,0),0))/10^3</f>
        <v>85710.217731276265</v>
      </c>
      <c r="BK82" s="33">
        <f t="shared" si="21"/>
        <v>276040.46426872374</v>
      </c>
      <c r="BL82" s="33">
        <f t="shared" si="22"/>
        <v>0</v>
      </c>
      <c r="BM82" s="33">
        <f t="shared" si="23"/>
        <v>276040.46426872374</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11385</v>
      </c>
      <c r="AY83" s="18" t="str">
        <f>IF(IFERROR(比較地域マスタ!$AE18,"")=0,"",IFERROR(比較地域マスタ!$AE18,""))</f>
        <v>上里町</v>
      </c>
      <c r="AZ83" s="16"/>
      <c r="BA83" s="22">
        <v>12</v>
      </c>
      <c r="BB83" s="22">
        <v>1</v>
      </c>
      <c r="BC83" s="18" t="str">
        <f t="shared" si="24"/>
        <v>11385</v>
      </c>
      <c r="BD83" s="18" t="str">
        <f t="shared" si="25"/>
        <v>上里町</v>
      </c>
      <c r="BE83" s="33">
        <f>VLOOKUP(BC83&amp;"_"&amp;$AZ$9,データシート3!A:AB,MATCH("ea_"&amp;"太陽光（建物系）"&amp;"_年間発電",データシート3!$A$1:$AB$1,0),0)/10^3+VLOOKUP(BC83&amp;"_"&amp;$AZ$9,データシート3!A:AB,MATCH("ea_"&amp;"太陽光（土地系）"&amp;"_年間発電",データシート3!$A$1:$AB$1,0),0)/10^3</f>
        <v>424491.80499999999</v>
      </c>
      <c r="BF83" s="33">
        <f>VLOOKUP(BC83&amp;"_"&amp;$AZ$9,データシート3!A:AB,MATCH("ea_"&amp;"風力（陸上）"&amp;"_年間発電",データシート3!$A$1:$AB$1,0),0)/10^3</f>
        <v>0</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424491.80499999999</v>
      </c>
      <c r="BJ83" s="33">
        <f>(VLOOKUP($BC83&amp;"_"&amp;$AZ$8,データシート3!$A:$AN,MATCH("da_合計",データシート3!$A$1:$AN$1,0),0))/10^3</f>
        <v>184275.1837024446</v>
      </c>
      <c r="BK83" s="33">
        <f t="shared" si="21"/>
        <v>240216.62129755539</v>
      </c>
      <c r="BL83" s="33">
        <f t="shared" si="22"/>
        <v>0</v>
      </c>
      <c r="BM83" s="33">
        <f t="shared" si="23"/>
        <v>240216.62129755539</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11203</v>
      </c>
      <c r="AY84" s="18" t="str">
        <f>IF(IFERROR(比較地域マスタ!$AE19,"")=0,"",IFERROR(比較地域マスタ!$AE19,""))</f>
        <v>川口市</v>
      </c>
      <c r="AZ84" s="16"/>
      <c r="BA84" s="22">
        <v>13</v>
      </c>
      <c r="BB84" s="22">
        <v>1</v>
      </c>
      <c r="BC84" s="18" t="str">
        <f t="shared" si="24"/>
        <v>11203</v>
      </c>
      <c r="BD84" s="18" t="str">
        <f t="shared" si="25"/>
        <v>川口市</v>
      </c>
      <c r="BE84" s="33">
        <f>VLOOKUP(BC84&amp;"_"&amp;$AZ$9,データシート3!A:AB,MATCH("ea_"&amp;"太陽光（建物系）"&amp;"_年間発電",データシート3!$A$1:$AB$1,0),0)/10^3+VLOOKUP(BC84&amp;"_"&amp;$AZ$9,データシート3!A:AB,MATCH("ea_"&amp;"太陽光（土地系）"&amp;"_年間発電",データシート3!$A$1:$AB$1,0),0)/10^3</f>
        <v>1445307.9750000001</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1158.212</v>
      </c>
      <c r="BI84" s="33">
        <f t="shared" si="26"/>
        <v>1446466.1870000002</v>
      </c>
      <c r="BJ84" s="33">
        <f>(VLOOKUP($BC84&amp;"_"&amp;$AZ$8,データシート3!$A:$AN,MATCH("da_合計",データシート3!$A$1:$AN$1,0),0))/10^3</f>
        <v>2546011.8882723516</v>
      </c>
      <c r="BK84" s="33">
        <f t="shared" si="21"/>
        <v>-1099545.7012723514</v>
      </c>
      <c r="BL84" s="33">
        <f t="shared" si="22"/>
        <v>-1099545.7012723514</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11201</v>
      </c>
      <c r="AY85" s="18" t="str">
        <f>IF(IFERROR(比較地域マスタ!$AE20,"")=0,"",IFERROR(比較地域マスタ!$AE20,""))</f>
        <v>川越市</v>
      </c>
      <c r="AZ85" s="16"/>
      <c r="BA85" s="22">
        <v>14</v>
      </c>
      <c r="BB85" s="22">
        <v>1</v>
      </c>
      <c r="BC85" s="18" t="str">
        <f t="shared" si="24"/>
        <v>11201</v>
      </c>
      <c r="BD85" s="18" t="str">
        <f t="shared" si="25"/>
        <v>川越市</v>
      </c>
      <c r="BE85" s="33">
        <f>VLOOKUP(BC85&amp;"_"&amp;$AZ$9,データシート3!A:AB,MATCH("ea_"&amp;"太陽光（建物系）"&amp;"_年間発電",データシート3!$A$1:$AB$1,0),0)/10^3+VLOOKUP(BC85&amp;"_"&amp;$AZ$9,データシート3!A:AB,MATCH("ea_"&amp;"太陽光（土地系）"&amp;"_年間発電",データシート3!$A$1:$AB$1,0),0)/10^3</f>
        <v>1704001.5459999999</v>
      </c>
      <c r="BF85" s="33">
        <f>VLOOKUP(BC85&amp;"_"&amp;$AZ$9,データシート3!A:AB,MATCH("ea_"&amp;"風力（陸上）"&amp;"_年間発電",データシート3!$A$1:$AB$1,0),0)/10^3</f>
        <v>0</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1704001.5459999999</v>
      </c>
      <c r="BJ85" s="33">
        <f>(VLOOKUP($BC85&amp;"_"&amp;$AZ$8,データシート3!$A:$AN,MATCH("da_合計",データシート3!$A$1:$AN$1,0),0))/10^3</f>
        <v>1931770.866174259</v>
      </c>
      <c r="BK85" s="33">
        <f t="shared" si="21"/>
        <v>-227769.32017425913</v>
      </c>
      <c r="BL85" s="33">
        <f t="shared" si="22"/>
        <v>-227769.32017425913</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11346</v>
      </c>
      <c r="AY86" s="18" t="str">
        <f>IF(IFERROR(比較地域マスタ!$AE21,"")=0,"",IFERROR(比較地域マスタ!$AE21,""))</f>
        <v>川島町</v>
      </c>
      <c r="AZ86" s="16"/>
      <c r="BA86" s="22">
        <v>15</v>
      </c>
      <c r="BB86" s="22">
        <v>1</v>
      </c>
      <c r="BC86" s="18" t="str">
        <f t="shared" si="24"/>
        <v>11346</v>
      </c>
      <c r="BD86" s="18" t="str">
        <f t="shared" si="25"/>
        <v>川島町</v>
      </c>
      <c r="BE86" s="33">
        <f>VLOOKUP(BC86&amp;"_"&amp;$AZ$9,データシート3!A:AB,MATCH("ea_"&amp;"太陽光（建物系）"&amp;"_年間発電",データシート3!$A$1:$AB$1,0),0)/10^3+VLOOKUP(BC86&amp;"_"&amp;$AZ$9,データシート3!A:AB,MATCH("ea_"&amp;"太陽光（土地系）"&amp;"_年間発電",データシート3!$A$1:$AB$1,0),0)/10^3</f>
        <v>358481.75599999994</v>
      </c>
      <c r="BF86" s="33">
        <f>VLOOKUP(BC86&amp;"_"&amp;$AZ$9,データシート3!A:AB,MATCH("ea_"&amp;"風力（陸上）"&amp;"_年間発電",データシート3!$A$1:$AB$1,0),0)/10^3</f>
        <v>0</v>
      </c>
      <c r="BG86" s="33">
        <f>VLOOKUP(BC86&amp;"_"&amp;$AZ$9,データシート3!A:AB,MATCH("ea_"&amp;"中小水（河川）"&amp;"_年間発電",データシート3!$A$1:$AB$1,0),0)/10^3+VLOOKUP(BC86&amp;"_"&amp;$AZ$9,データシート3!A:AB,MATCH("ea_"&amp;"中小水（農業用水路）"&amp;"_年間発電",データシート3!$A$1:$AB$1,0),0)/10^3</f>
        <v>0</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358481.75599999994</v>
      </c>
      <c r="BJ86" s="33">
        <f>(VLOOKUP($BC86&amp;"_"&amp;$AZ$8,データシート3!$A:$AN,MATCH("da_合計",データシート3!$A$1:$AN$1,0),0))/10^3</f>
        <v>157145.28883962554</v>
      </c>
      <c r="BK86" s="33">
        <f t="shared" si="21"/>
        <v>201336.46716037439</v>
      </c>
      <c r="BL86" s="33">
        <f t="shared" si="22"/>
        <v>0</v>
      </c>
      <c r="BM86" s="33">
        <f t="shared" si="23"/>
        <v>201336.46716037439</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11233</v>
      </c>
      <c r="AY87" s="18" t="str">
        <f>IF(IFERROR(比較地域マスタ!$AE22,"")=0,"",IFERROR(比較地域マスタ!$AE22,""))</f>
        <v>北本市</v>
      </c>
      <c r="AZ87" s="16"/>
      <c r="BA87" s="22">
        <v>16</v>
      </c>
      <c r="BB87" s="22">
        <v>1</v>
      </c>
      <c r="BC87" s="18" t="str">
        <f t="shared" si="24"/>
        <v>11233</v>
      </c>
      <c r="BD87" s="18" t="str">
        <f t="shared" si="25"/>
        <v>北本市</v>
      </c>
      <c r="BE87" s="33">
        <f>VLOOKUP(BC87&amp;"_"&amp;$AZ$9,データシート3!A:AB,MATCH("ea_"&amp;"太陽光（建物系）"&amp;"_年間発電",データシート3!$A$1:$AB$1,0),0)/10^3+VLOOKUP(BC87&amp;"_"&amp;$AZ$9,データシート3!A:AB,MATCH("ea_"&amp;"太陽光（土地系）"&amp;"_年間発電",データシート3!$A$1:$AB$1,0),0)/10^3</f>
        <v>400279.25400000007</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0</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400279.25400000007</v>
      </c>
      <c r="BJ87" s="33">
        <f>(VLOOKUP($BC87&amp;"_"&amp;$AZ$8,データシート3!$A:$AN,MATCH("da_合計",データシート3!$A$1:$AN$1,0),0))/10^3</f>
        <v>273418.84020680824</v>
      </c>
      <c r="BK87" s="33">
        <f t="shared" si="21"/>
        <v>126860.41379319184</v>
      </c>
      <c r="BL87" s="33">
        <f t="shared" si="22"/>
        <v>0</v>
      </c>
      <c r="BM87" s="33">
        <f t="shared" si="23"/>
        <v>126860.41379319184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11206</v>
      </c>
      <c r="AY88" s="18" t="str">
        <f>IF(IFERROR(比較地域マスタ!$AE23,"")=0,"",IFERROR(比較地域マスタ!$AE23,""))</f>
        <v>行田市</v>
      </c>
      <c r="AZ88" s="16"/>
      <c r="BA88" s="22">
        <v>17</v>
      </c>
      <c r="BB88" s="22">
        <v>1</v>
      </c>
      <c r="BC88" s="18" t="str">
        <f t="shared" si="24"/>
        <v>11206</v>
      </c>
      <c r="BD88" s="18" t="str">
        <f t="shared" si="25"/>
        <v>行田市</v>
      </c>
      <c r="BE88" s="33">
        <f>VLOOKUP(BC88&amp;"_"&amp;$AZ$9,データシート3!A:AB,MATCH("ea_"&amp;"太陽光（建物系）"&amp;"_年間発電",データシート3!$A$1:$AB$1,0),0)/10^3+VLOOKUP(BC88&amp;"_"&amp;$AZ$9,データシート3!A:AB,MATCH("ea_"&amp;"太陽光（土地系）"&amp;"_年間発電",データシート3!$A$1:$AB$1,0),0)/10^3</f>
        <v>605084.70500000007</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605084.70500000007</v>
      </c>
      <c r="BJ88" s="33">
        <f>(VLOOKUP($BC88&amp;"_"&amp;$AZ$8,データシート3!$A:$AN,MATCH("da_合計",データシート3!$A$1:$AN$1,0),0))/10^3</f>
        <v>505478.28742561932</v>
      </c>
      <c r="BK88" s="33">
        <f t="shared" si="21"/>
        <v>99606.417574380757</v>
      </c>
      <c r="BL88" s="33">
        <f t="shared" si="22"/>
        <v>0</v>
      </c>
      <c r="BM88" s="33">
        <f t="shared" si="23"/>
        <v>99606.417574380757</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11232</v>
      </c>
      <c r="AY89" s="18" t="str">
        <f>IF(IFERROR(比較地域マスタ!$AE24,"")=0,"",IFERROR(比較地域マスタ!$AE24,""))</f>
        <v>久喜市</v>
      </c>
      <c r="AZ89" s="16"/>
      <c r="BA89" s="22">
        <v>18</v>
      </c>
      <c r="BB89" s="22">
        <v>1</v>
      </c>
      <c r="BC89" s="18" t="str">
        <f t="shared" si="24"/>
        <v>11232</v>
      </c>
      <c r="BD89" s="18" t="str">
        <f t="shared" si="25"/>
        <v>久喜市</v>
      </c>
      <c r="BE89" s="33">
        <f>VLOOKUP(BC89&amp;"_"&amp;$AZ$9,データシート3!A:AB,MATCH("ea_"&amp;"太陽光（建物系）"&amp;"_年間発電",データシート3!$A$1:$AB$1,0),0)/10^3+VLOOKUP(BC89&amp;"_"&amp;$AZ$9,データシート3!A:AB,MATCH("ea_"&amp;"太陽光（土地系）"&amp;"_年間発電",データシート3!$A$1:$AB$1,0),0)/10^3</f>
        <v>824867.41</v>
      </c>
      <c r="BF89" s="33">
        <f>VLOOKUP(BC89&amp;"_"&amp;$AZ$9,データシート3!A:AB,MATCH("ea_"&amp;"風力（陸上）"&amp;"_年間発電",データシート3!$A$1:$AB$1,0),0)/10^3</f>
        <v>0</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824867.41</v>
      </c>
      <c r="BJ89" s="33">
        <f>(VLOOKUP($BC89&amp;"_"&amp;$AZ$8,データシート3!$A:$AN,MATCH("da_合計",データシート3!$A$1:$AN$1,0),0))/10^3</f>
        <v>868850.80296736234</v>
      </c>
      <c r="BK89" s="33">
        <f t="shared" si="21"/>
        <v>-43983.392967362306</v>
      </c>
      <c r="BL89" s="33">
        <f t="shared" si="22"/>
        <v>-43983.392967362306</v>
      </c>
      <c r="BM89" s="33">
        <f t="shared" si="23"/>
        <v>0</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11202</v>
      </c>
      <c r="AY90" s="18" t="str">
        <f>IF(IFERROR(比較地域マスタ!$AE25,"")=0,"",IFERROR(比較地域マスタ!$AE25,""))</f>
        <v>熊谷市</v>
      </c>
      <c r="AZ90" s="16"/>
      <c r="BA90" s="22">
        <v>19</v>
      </c>
      <c r="BB90" s="22">
        <v>1</v>
      </c>
      <c r="BC90" s="18" t="str">
        <f t="shared" si="24"/>
        <v>11202</v>
      </c>
      <c r="BD90" s="18" t="str">
        <f t="shared" si="25"/>
        <v>熊谷市</v>
      </c>
      <c r="BE90" s="33">
        <f>VLOOKUP(BC90&amp;"_"&amp;$AZ$9,データシート3!A:AB,MATCH("ea_"&amp;"太陽光（建物系）"&amp;"_年間発電",データシート3!$A$1:$AB$1,0),0)/10^3+VLOOKUP(BC90&amp;"_"&amp;$AZ$9,データシート3!A:AB,MATCH("ea_"&amp;"太陽光（土地系）"&amp;"_年間発電",データシート3!$A$1:$AB$1,0),0)/10^3</f>
        <v>1949121.2349999999</v>
      </c>
      <c r="BF90" s="33">
        <f>VLOOKUP(BC90&amp;"_"&amp;$AZ$9,データシート3!A:AB,MATCH("ea_"&amp;"風力（陸上）"&amp;"_年間発電",データシート3!$A$1:$AB$1,0),0)/10^3</f>
        <v>0</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0</v>
      </c>
      <c r="BI90" s="33">
        <f t="shared" si="26"/>
        <v>1949121.2349999999</v>
      </c>
      <c r="BJ90" s="33">
        <f>(VLOOKUP($BC90&amp;"_"&amp;$AZ$8,データシート3!$A:$AN,MATCH("da_合計",データシート3!$A$1:$AN$1,0),0))/10^3</f>
        <v>1458763.4333738191</v>
      </c>
      <c r="BK90" s="33">
        <f t="shared" si="21"/>
        <v>490357.80162618076</v>
      </c>
      <c r="BL90" s="33">
        <f t="shared" si="22"/>
        <v>0</v>
      </c>
      <c r="BM90" s="33">
        <f t="shared" si="23"/>
        <v>490357.80162618076</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11217</v>
      </c>
      <c r="AY91" s="18" t="str">
        <f>IF(IFERROR(比較地域マスタ!$AE26,"")=0,"",IFERROR(比較地域マスタ!$AE26,""))</f>
        <v>鴻巣市</v>
      </c>
      <c r="BA91" s="22">
        <v>20</v>
      </c>
      <c r="BB91" s="22">
        <v>1</v>
      </c>
      <c r="BC91" s="18" t="str">
        <f t="shared" si="24"/>
        <v>11217</v>
      </c>
      <c r="BD91" s="18" t="str">
        <f t="shared" si="25"/>
        <v>鴻巣市</v>
      </c>
      <c r="BE91" s="33">
        <f>VLOOKUP(BC91&amp;"_"&amp;$AZ$9,データシート3!A:AB,MATCH("ea_"&amp;"太陽光（建物系）"&amp;"_年間発電",データシート3!$A$1:$AB$1,0),0)/10^3+VLOOKUP(BC91&amp;"_"&amp;$AZ$9,データシート3!A:AB,MATCH("ea_"&amp;"太陽光（土地系）"&amp;"_年間発電",データシート3!$A$1:$AB$1,0),0)/10^3</f>
        <v>808473.02099999995</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808473.02099999995</v>
      </c>
      <c r="BJ91" s="33">
        <f>(VLOOKUP($BC91&amp;"_"&amp;$AZ$8,データシート3!$A:$AN,MATCH("da_合計",データシート3!$A$1:$AN$1,0),0))/10^3</f>
        <v>523008.2696070798</v>
      </c>
      <c r="BK91" s="33">
        <f t="shared" si="21"/>
        <v>285464.75139292015</v>
      </c>
      <c r="BL91" s="33">
        <f t="shared" si="22"/>
        <v>0</v>
      </c>
      <c r="BM91" s="33">
        <f t="shared" si="23"/>
        <v>285464.75139292015</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11222</v>
      </c>
      <c r="AY92" s="18" t="str">
        <f>IF(IFERROR(比較地域マスタ!$AE27,"")=0,"",IFERROR(比較地域マスタ!$AE27,""))</f>
        <v>越谷市</v>
      </c>
      <c r="AZ92" s="16"/>
      <c r="BA92" s="22">
        <v>21</v>
      </c>
      <c r="BB92" s="22">
        <v>1</v>
      </c>
      <c r="BC92" s="18" t="str">
        <f t="shared" si="24"/>
        <v>11222</v>
      </c>
      <c r="BD92" s="18" t="str">
        <f t="shared" si="25"/>
        <v>越谷市</v>
      </c>
      <c r="BE92" s="33">
        <f>VLOOKUP(BC92&amp;"_"&amp;$AZ$9,データシート3!A:AB,MATCH("ea_"&amp;"太陽光（建物系）"&amp;"_年間発電",データシート3!$A$1:$AB$1,0),0)/10^3+VLOOKUP(BC92&amp;"_"&amp;$AZ$9,データシート3!A:AB,MATCH("ea_"&amp;"太陽光（土地系）"&amp;"_年間発電",データシート3!$A$1:$AB$1,0),0)/10^3</f>
        <v>1028250.068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105.22499999999999</v>
      </c>
      <c r="BI92" s="33">
        <f t="shared" si="26"/>
        <v>1028355.2929999999</v>
      </c>
      <c r="BJ92" s="33">
        <f>(VLOOKUP($BC92&amp;"_"&amp;$AZ$8,データシート3!$A:$AN,MATCH("da_合計",データシート3!$A$1:$AN$1,0),0))/10^3</f>
        <v>1473271.679932592</v>
      </c>
      <c r="BK92" s="33">
        <f>BI92-BJ92</f>
        <v>-444916.38693259202</v>
      </c>
      <c r="BL92" s="33">
        <f t="shared" si="22"/>
        <v>-444916.38693259202</v>
      </c>
      <c r="BM92" s="33">
        <f t="shared" si="23"/>
        <v>0</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11100</v>
      </c>
      <c r="AY93" s="18" t="str">
        <f>IF(IFERROR(比較地域マスタ!$AE28,"")=0,"",IFERROR(比較地域マスタ!$AE28,""))</f>
        <v>さいたま市</v>
      </c>
      <c r="AZ93" s="16"/>
      <c r="BA93" s="22">
        <v>22</v>
      </c>
      <c r="BB93" s="22">
        <v>1</v>
      </c>
      <c r="BC93" s="18" t="str">
        <f t="shared" si="24"/>
        <v>11100</v>
      </c>
      <c r="BD93" s="18" t="str">
        <f t="shared" si="25"/>
        <v>さいたま市</v>
      </c>
      <c r="BE93" s="33">
        <f>VLOOKUP(BC93&amp;"_"&amp;$AZ$9,データシート3!A:AB,MATCH("ea_"&amp;"太陽光（建物系）"&amp;"_年間発電",データシート3!$A$1:$AB$1,0),0)/10^3+VLOOKUP(BC93&amp;"_"&amp;$AZ$9,データシート3!A:AB,MATCH("ea_"&amp;"太陽光（土地系）"&amp;"_年間発電",データシート3!$A$1:$AB$1,0),0)/10^3</f>
        <v>3924630.8389999997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6381.45</v>
      </c>
      <c r="BI93" s="33">
        <f t="shared" si="26"/>
        <v>3931012.2889999999</v>
      </c>
      <c r="BJ93" s="33">
        <f>(VLOOKUP($BC93&amp;"_"&amp;$AZ$8,データシート3!$A:$AN,MATCH("da_合計",データシート3!$A$1:$AN$1,0),0))/10^3</f>
        <v>6373945.3723095385</v>
      </c>
      <c r="BK93" s="33">
        <f t="shared" si="21"/>
        <v>-2442933.0833095387</v>
      </c>
      <c r="BL93" s="33">
        <f t="shared" si="22"/>
        <v>-2442933.0833095387</v>
      </c>
      <c r="BM93" s="33">
        <f t="shared" si="23"/>
        <v>0</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11239</v>
      </c>
      <c r="AY94" s="18" t="str">
        <f>IF(IFERROR(比較地域マスタ!$AE29,"")=0,"",IFERROR(比較地域マスタ!$AE29,""))</f>
        <v>坂戸市</v>
      </c>
      <c r="AZ94" s="16"/>
      <c r="BA94" s="22">
        <v>23</v>
      </c>
      <c r="BB94" s="22">
        <v>1</v>
      </c>
      <c r="BC94" s="18" t="str">
        <f t="shared" si="24"/>
        <v>11239</v>
      </c>
      <c r="BD94" s="18" t="str">
        <f t="shared" si="25"/>
        <v>坂戸市</v>
      </c>
      <c r="BE94" s="33">
        <f>VLOOKUP(BC94&amp;"_"&amp;$AZ$9,データシート3!A:AB,MATCH("ea_"&amp;"太陽光（建物系）"&amp;"_年間発電",データシート3!$A$1:$AB$1,0),0)/10^3+VLOOKUP(BC94&amp;"_"&amp;$AZ$9,データシート3!A:AB,MATCH("ea_"&amp;"太陽光（土地系）"&amp;"_年間発電",データシート3!$A$1:$AB$1,0),0)/10^3</f>
        <v>526607.25600000005</v>
      </c>
      <c r="BF94" s="33">
        <f>VLOOKUP(BC94&amp;"_"&amp;$AZ$9,データシート3!A:AB,MATCH("ea_"&amp;"風力（陸上）"&amp;"_年間発電",データシート3!$A$1:$AB$1,0),0)/10^3</f>
        <v>0</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526607.25600000005</v>
      </c>
      <c r="BJ94" s="33">
        <f>(VLOOKUP($BC94&amp;"_"&amp;$AZ$8,データシート3!$A:$AN,MATCH("da_合計",データシート3!$A$1:$AN$1,0),0))/10^3</f>
        <v>452477.24140858802</v>
      </c>
      <c r="BK94" s="33">
        <f t="shared" si="21"/>
        <v>74130.014591412037</v>
      </c>
      <c r="BL94" s="33">
        <f t="shared" si="22"/>
        <v>0</v>
      </c>
      <c r="BM94" s="33">
        <f t="shared" si="23"/>
        <v>74130.014591412037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11240</v>
      </c>
      <c r="AY95" s="18" t="str">
        <f>IF(IFERROR(比較地域マスタ!$AE30,"")=0,"",IFERROR(比較地域マスタ!$AE30,""))</f>
        <v>幸手市</v>
      </c>
      <c r="AZ95" s="16"/>
      <c r="BA95" s="22">
        <v>24</v>
      </c>
      <c r="BB95" s="22">
        <v>1</v>
      </c>
      <c r="BC95" s="18" t="str">
        <f t="shared" si="24"/>
        <v>11240</v>
      </c>
      <c r="BD95" s="18" t="str">
        <f t="shared" si="25"/>
        <v>幸手市</v>
      </c>
      <c r="BE95" s="33">
        <f>VLOOKUP(BC95&amp;"_"&amp;$AZ$9,データシート3!A:AB,MATCH("ea_"&amp;"太陽光（建物系）"&amp;"_年間発電",データシート3!$A$1:$AB$1,0),0)/10^3+VLOOKUP(BC95&amp;"_"&amp;$AZ$9,データシート3!A:AB,MATCH("ea_"&amp;"太陽光（土地系）"&amp;"_年間発電",データシート3!$A$1:$AB$1,0),0)/10^3</f>
        <v>312990.25300000003</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312990.25300000003</v>
      </c>
      <c r="BJ95" s="33">
        <f>(VLOOKUP($BC95&amp;"_"&amp;$AZ$8,データシート3!$A:$AN,MATCH("da_合計",データシート3!$A$1:$AN$1,0),0))/10^3</f>
        <v>259480.442007957</v>
      </c>
      <c r="BK95" s="33">
        <f t="shared" si="21"/>
        <v>53509.810992043029</v>
      </c>
      <c r="BL95" s="33">
        <f t="shared" si="22"/>
        <v>0</v>
      </c>
      <c r="BM95" s="33">
        <f t="shared" si="23"/>
        <v>53509.810992043029</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11215</v>
      </c>
      <c r="AY96" s="18" t="str">
        <f>IF(IFERROR(比較地域マスタ!$AE31,"")=0,"",IFERROR(比較地域マスタ!$AE31,""))</f>
        <v>狭山市</v>
      </c>
      <c r="AZ96" s="16"/>
      <c r="BA96" s="22">
        <v>25</v>
      </c>
      <c r="BB96" s="22">
        <v>1</v>
      </c>
      <c r="BC96" s="18" t="str">
        <f t="shared" si="24"/>
        <v>11215</v>
      </c>
      <c r="BD96" s="18" t="str">
        <f t="shared" si="25"/>
        <v>狭山市</v>
      </c>
      <c r="BE96" s="33">
        <f>VLOOKUP(BC96&amp;"_"&amp;$AZ$9,データシート3!A:AB,MATCH("ea_"&amp;"太陽光（建物系）"&amp;"_年間発電",データシート3!$A$1:$AB$1,0),0)/10^3+VLOOKUP(BC96&amp;"_"&amp;$AZ$9,データシート3!A:AB,MATCH("ea_"&amp;"太陽光（土地系）"&amp;"_年間発電",データシート3!$A$1:$AB$1,0),0)/10^3</f>
        <v>862798.72100000002</v>
      </c>
      <c r="BF96" s="33">
        <f>VLOOKUP(BC96&amp;"_"&amp;$AZ$9,データシート3!A:AB,MATCH("ea_"&amp;"風力（陸上）"&amp;"_年間発電",データシート3!$A$1:$AB$1,0),0)/10^3</f>
        <v>0</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862798.72100000002</v>
      </c>
      <c r="BJ96" s="33">
        <f>(VLOOKUP($BC96&amp;"_"&amp;$AZ$8,データシート3!$A:$AN,MATCH("da_合計",データシート3!$A$1:$AN$1,0),0))/10^3</f>
        <v>1254476.9740299296</v>
      </c>
      <c r="BK96" s="33">
        <f t="shared" si="21"/>
        <v>-391678.25302992959</v>
      </c>
      <c r="BL96" s="33">
        <f t="shared" si="22"/>
        <v>-391678.25302992959</v>
      </c>
      <c r="BM96" s="33">
        <f t="shared" si="23"/>
        <v>0</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11228</v>
      </c>
      <c r="AY97" s="18" t="str">
        <f>IF(IFERROR(比較地域マスタ!$AE32,"")=0,"",IFERROR(比較地域マスタ!$AE32,""))</f>
        <v>志木市</v>
      </c>
      <c r="AZ97" s="16"/>
      <c r="BA97" s="22">
        <v>26</v>
      </c>
      <c r="BB97" s="22">
        <v>1</v>
      </c>
      <c r="BC97" s="18" t="str">
        <f t="shared" si="24"/>
        <v>11228</v>
      </c>
      <c r="BD97" s="18" t="str">
        <f t="shared" si="25"/>
        <v>志木市</v>
      </c>
      <c r="BE97" s="33">
        <f>VLOOKUP(BC97&amp;"_"&amp;$AZ$9,データシート3!A:AB,MATCH("ea_"&amp;"太陽光（建物系）"&amp;"_年間発電",データシート3!$A$1:$AB$1,0),0)/10^3+VLOOKUP(BC97&amp;"_"&amp;$AZ$9,データシート3!A:AB,MATCH("ea_"&amp;"太陽光（土地系）"&amp;"_年間発電",データシート3!$A$1:$AB$1,0),0)/10^3</f>
        <v>182934.72700000004</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83.15</v>
      </c>
      <c r="BI97" s="33">
        <f t="shared" si="26"/>
        <v>183017.87700000004</v>
      </c>
      <c r="BJ97" s="33">
        <f>(VLOOKUP($BC97&amp;"_"&amp;$AZ$8,データシート3!$A:$AN,MATCH("da_合計",データシート3!$A$1:$AN$1,0),0))/10^3</f>
        <v>270627.41339262261</v>
      </c>
      <c r="BK97" s="33">
        <f t="shared" si="21"/>
        <v>-87609.536392622569</v>
      </c>
      <c r="BL97" s="33">
        <f t="shared" si="22"/>
        <v>-87609.536392622569</v>
      </c>
      <c r="BM97" s="33">
        <f t="shared" si="23"/>
        <v>0</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11246</v>
      </c>
      <c r="AY98" s="18" t="str">
        <f>IF(IFERROR(比較地域マスタ!$AE33,"")=0,"",IFERROR(比較地域マスタ!$AE33,""))</f>
        <v>白岡市</v>
      </c>
      <c r="AZ98" s="16"/>
      <c r="BA98" s="22">
        <v>27</v>
      </c>
      <c r="BB98" s="22">
        <v>1</v>
      </c>
      <c r="BC98" s="18" t="str">
        <f t="shared" si="24"/>
        <v>11246</v>
      </c>
      <c r="BD98" s="18" t="str">
        <f t="shared" si="25"/>
        <v>白岡市</v>
      </c>
      <c r="BE98" s="33">
        <f>VLOOKUP(BC98&amp;"_"&amp;$AZ$9,データシート3!A:AB,MATCH("ea_"&amp;"太陽光（建物系）"&amp;"_年間発電",データシート3!$A$1:$AB$1,0),0)/10^3+VLOOKUP(BC98&amp;"_"&amp;$AZ$9,データシート3!A:AB,MATCH("ea_"&amp;"太陽光（土地系）"&amp;"_年間発電",データシート3!$A$1:$AB$1,0),0)/10^3</f>
        <v>277013.05299999996</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477.315</v>
      </c>
      <c r="BI98" s="33">
        <f t="shared" si="26"/>
        <v>277490.36799999996</v>
      </c>
      <c r="BJ98" s="33">
        <f>(VLOOKUP($BC98&amp;"_"&amp;$AZ$8,データシート3!$A:$AN,MATCH("da_合計",データシート3!$A$1:$AN$1,0),0))/10^3</f>
        <v>213606.755258455</v>
      </c>
      <c r="BK98" s="33">
        <f t="shared" si="21"/>
        <v>63883.612741544959</v>
      </c>
      <c r="BL98" s="33">
        <f t="shared" si="22"/>
        <v>0</v>
      </c>
      <c r="BM98" s="33">
        <f t="shared" si="23"/>
        <v>63883.612741544959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11464</v>
      </c>
      <c r="AY99" s="18" t="str">
        <f>IF(IFERROR(比較地域マスタ!$AE34,"")=0,"",IFERROR(比較地域マスタ!$AE34,""))</f>
        <v>杉戸町</v>
      </c>
      <c r="AZ99" s="16"/>
      <c r="BA99" s="22">
        <v>28</v>
      </c>
      <c r="BB99" s="22">
        <v>1</v>
      </c>
      <c r="BC99" s="18" t="str">
        <f t="shared" si="24"/>
        <v>11464</v>
      </c>
      <c r="BD99" s="18" t="str">
        <f t="shared" si="25"/>
        <v>杉戸町</v>
      </c>
      <c r="BE99" s="33">
        <f>VLOOKUP(BC99&amp;"_"&amp;$AZ$9,データシート3!A:AB,MATCH("ea_"&amp;"太陽光（建物系）"&amp;"_年間発電",データシート3!$A$1:$AB$1,0),0)/10^3+VLOOKUP(BC99&amp;"_"&amp;$AZ$9,データシート3!A:AB,MATCH("ea_"&amp;"太陽光（土地系）"&amp;"_年間発電",データシート3!$A$1:$AB$1,0),0)/10^3</f>
        <v>267735.30699999997</v>
      </c>
      <c r="BF99" s="33">
        <f>VLOOKUP(BC99&amp;"_"&amp;$AZ$9,データシート3!A:AB,MATCH("ea_"&amp;"風力（陸上）"&amp;"_年間発電",データシート3!$A$1:$AB$1,0),0)/10^3</f>
        <v>0</v>
      </c>
      <c r="BG99" s="33">
        <f>VLOOKUP(BC99&amp;"_"&amp;$AZ$9,データシート3!A:AB,MATCH("ea_"&amp;"中小水（河川）"&amp;"_年間発電",データシート3!$A$1:$AB$1,0),0)/10^3+VLOOKUP(BC99&amp;"_"&amp;$AZ$9,データシート3!A:AB,MATCH("ea_"&amp;"中小水（農業用水路）"&amp;"_年間発電",データシート3!$A$1:$AB$1,0),0)/10^3</f>
        <v>0</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2.9430000000000001</v>
      </c>
      <c r="BI99" s="33">
        <f t="shared" si="26"/>
        <v>267738.25</v>
      </c>
      <c r="BJ99" s="33">
        <f>(VLOOKUP($BC99&amp;"_"&amp;$AZ$8,データシート3!$A:$AN,MATCH("da_合計",データシート3!$A$1:$AN$1,0),0))/10^3</f>
        <v>200534.23731338041</v>
      </c>
      <c r="BK99" s="33">
        <f t="shared" si="21"/>
        <v>67204.012686619593</v>
      </c>
      <c r="BL99" s="33">
        <f t="shared" si="22"/>
        <v>0</v>
      </c>
      <c r="BM99" s="33">
        <f t="shared" si="23"/>
        <v>67204.012686619593</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11221</v>
      </c>
      <c r="AY100" s="18" t="str">
        <f>IF(IFERROR(比較地域マスタ!$AE35,"")=0,"",IFERROR(比較地域マスタ!$AE35,""))</f>
        <v>草加市</v>
      </c>
      <c r="AZ100" s="16"/>
      <c r="BA100" s="22">
        <v>29</v>
      </c>
      <c r="BB100" s="22">
        <v>1</v>
      </c>
      <c r="BC100" s="18" t="str">
        <f t="shared" si="24"/>
        <v>11221</v>
      </c>
      <c r="BD100" s="18" t="str">
        <f t="shared" si="25"/>
        <v>草加市</v>
      </c>
      <c r="BE100" s="33">
        <f>VLOOKUP(BC100&amp;"_"&amp;$AZ$9,データシート3!A:AB,MATCH("ea_"&amp;"太陽光（建物系）"&amp;"_年間発電",データシート3!$A$1:$AB$1,0),0)/10^3+VLOOKUP(BC100&amp;"_"&amp;$AZ$9,データシート3!A:AB,MATCH("ea_"&amp;"太陽光（土地系）"&amp;"_年間発電",データシート3!$A$1:$AB$1,0),0)/10^3</f>
        <v>640753.478</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7.1130000000000004</v>
      </c>
      <c r="BI100" s="33">
        <f t="shared" si="26"/>
        <v>640760.59100000001</v>
      </c>
      <c r="BJ100" s="33">
        <f>(VLOOKUP($BC100&amp;"_"&amp;$AZ$8,データシート3!$A:$AN,MATCH("da_合計",データシート3!$A$1:$AN$1,0),0))/10^3</f>
        <v>1250055.388772941</v>
      </c>
      <c r="BK100" s="33">
        <f t="shared" si="21"/>
        <v>-609294.79777294095</v>
      </c>
      <c r="BL100" s="33">
        <f t="shared" si="22"/>
        <v>-609294.79777294095</v>
      </c>
      <c r="BM100" s="33">
        <f t="shared" si="23"/>
        <v>0</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11207</v>
      </c>
      <c r="AY101" s="18" t="str">
        <f>IF(IFERROR(比較地域マスタ!$AE36,"")=0,"",IFERROR(比較地域マスタ!$AE36,""))</f>
        <v>秩父市</v>
      </c>
      <c r="AZ101" s="16"/>
      <c r="BA101" s="22">
        <v>30</v>
      </c>
      <c r="BB101" s="22">
        <v>1</v>
      </c>
      <c r="BC101" s="18" t="str">
        <f t="shared" si="24"/>
        <v>11207</v>
      </c>
      <c r="BD101" s="18" t="str">
        <f t="shared" si="25"/>
        <v>秩父市</v>
      </c>
      <c r="BE101" s="33">
        <f>VLOOKUP(BC101&amp;"_"&amp;$AZ$9,データシート3!A:AB,MATCH("ea_"&amp;"太陽光（建物系）"&amp;"_年間発電",データシート3!$A$1:$AB$1,0),0)/10^3+VLOOKUP(BC101&amp;"_"&amp;$AZ$9,データシート3!A:AB,MATCH("ea_"&amp;"太陽光（土地系）"&amp;"_年間発電",データシート3!$A$1:$AB$1,0),0)/10^3</f>
        <v>712798.62599999993</v>
      </c>
      <c r="BF101" s="33">
        <f>VLOOKUP(BC101&amp;"_"&amp;$AZ$9,データシート3!A:AB,MATCH("ea_"&amp;"風力（陸上）"&amp;"_年間発電",データシート3!$A$1:$AB$1,0),0)/10^3</f>
        <v>6104.2240000000002</v>
      </c>
      <c r="BG101" s="33">
        <f>VLOOKUP(BC101&amp;"_"&amp;$AZ$9,データシート3!A:AB,MATCH("ea_"&amp;"中小水（河川）"&amp;"_年間発電",データシート3!$A$1:$AB$1,0),0)/10^3+VLOOKUP(BC101&amp;"_"&amp;$AZ$9,データシート3!A:AB,MATCH("ea_"&amp;"中小水（農業用水路）"&amp;"_年間発電",データシート3!$A$1:$AB$1,0),0)/10^3</f>
        <v>35601.567000000003</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754504.41700000002</v>
      </c>
      <c r="BJ101" s="33">
        <f>(VLOOKUP($BC101&amp;"_"&amp;$AZ$8,データシート3!$A:$AN,MATCH("da_合計",データシート3!$A$1:$AN$1,0),0))/10^3</f>
        <v>314471.37148193829</v>
      </c>
      <c r="BK101" s="33">
        <f t="shared" si="21"/>
        <v>440033.04551806173</v>
      </c>
      <c r="BL101" s="33">
        <f t="shared" si="22"/>
        <v>0</v>
      </c>
      <c r="BM101" s="33">
        <f t="shared" si="23"/>
        <v>440033.04551806173</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11241</v>
      </c>
      <c r="AY102" s="18" t="str">
        <f>IF(IFERROR(比較地域マスタ!$AE37,"")=0,"",IFERROR(比較地域マスタ!$AE37,""))</f>
        <v>鶴ヶ島市</v>
      </c>
      <c r="AZ102" s="16"/>
      <c r="BA102" s="22">
        <v>31</v>
      </c>
      <c r="BB102" s="22">
        <v>1</v>
      </c>
      <c r="BC102" s="18" t="str">
        <f t="shared" si="24"/>
        <v>11241</v>
      </c>
      <c r="BD102" s="18" t="str">
        <f t="shared" si="25"/>
        <v>鶴ヶ島市</v>
      </c>
      <c r="BE102" s="33">
        <f>VLOOKUP(BC102&amp;"_"&amp;$AZ$9,データシート3!A:AB,MATCH("ea_"&amp;"太陽光（建物系）"&amp;"_年間発電",データシート3!$A$1:$AB$1,0),0)/10^3+VLOOKUP(BC102&amp;"_"&amp;$AZ$9,データシート3!A:AB,MATCH("ea_"&amp;"太陽光（土地系）"&amp;"_年間発電",データシート3!$A$1:$AB$1,0),0)/10^3</f>
        <v>327345.74500000005</v>
      </c>
      <c r="BF102" s="33">
        <f>VLOOKUP(BC102&amp;"_"&amp;$AZ$9,データシート3!A:AB,MATCH("ea_"&amp;"風力（陸上）"&amp;"_年間発電",データシート3!$A$1:$AB$1,0),0)/10^3</f>
        <v>0</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327345.74500000005</v>
      </c>
      <c r="BJ102" s="33">
        <f>(VLOOKUP($BC102&amp;"_"&amp;$AZ$8,データシート3!$A:$AN,MATCH("da_合計",データシート3!$A$1:$AN$1,0),0))/10^3</f>
        <v>302773.07147680351</v>
      </c>
      <c r="BK102" s="33">
        <f t="shared" si="21"/>
        <v>24572.673523196543</v>
      </c>
      <c r="BL102" s="33">
        <f t="shared" si="22"/>
        <v>0</v>
      </c>
      <c r="BM102" s="33">
        <f t="shared" si="23"/>
        <v>24572.673523196543</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11349</v>
      </c>
      <c r="AY103" s="18" t="str">
        <f>IF(IFERROR(比較地域マスタ!$AE38,"")=0,"",IFERROR(比較地域マスタ!$AE38,""))</f>
        <v>ときがわ町</v>
      </c>
      <c r="AZ103" s="16"/>
      <c r="BA103" s="22">
        <v>32</v>
      </c>
      <c r="BB103" s="22">
        <v>1</v>
      </c>
      <c r="BC103" s="18" t="str">
        <f t="shared" si="24"/>
        <v>11349</v>
      </c>
      <c r="BD103" s="18" t="str">
        <f t="shared" si="25"/>
        <v>ときがわ町</v>
      </c>
      <c r="BE103" s="33">
        <f>VLOOKUP(BC103&amp;"_"&amp;$AZ$9,データシート3!A:AB,MATCH("ea_"&amp;"太陽光（建物系）"&amp;"_年間発電",データシート3!$A$1:$AB$1,0),0)/10^3+VLOOKUP(BC103&amp;"_"&amp;$AZ$9,データシート3!A:AB,MATCH("ea_"&amp;"太陽光（土地系）"&amp;"_年間発電",データシート3!$A$1:$AB$1,0),0)/10^3</f>
        <v>166770.68000000002</v>
      </c>
      <c r="BF103" s="33">
        <f>VLOOKUP(BC103&amp;"_"&amp;$AZ$9,データシート3!A:AB,MATCH("ea_"&amp;"風力（陸上）"&amp;"_年間発電",データシート3!$A$1:$AB$1,0),0)/10^3</f>
        <v>20409.865000000002</v>
      </c>
      <c r="BG103" s="33">
        <f>VLOOKUP(BC103&amp;"_"&amp;$AZ$9,データシート3!A:AB,MATCH("ea_"&amp;"中小水（河川）"&amp;"_年間発電",データシート3!$A$1:$AB$1,0),0)/10^3+VLOOKUP(BC103&amp;"_"&amp;$AZ$9,データシート3!A:AB,MATCH("ea_"&amp;"中小水（農業用水路）"&amp;"_年間発電",データシート3!$A$1:$AB$1,0),0)/10^3</f>
        <v>1988.9890000000003</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189169.53400000001</v>
      </c>
      <c r="BJ103" s="33">
        <f>(VLOOKUP($BC103&amp;"_"&amp;$AZ$8,データシート3!$A:$AN,MATCH("da_合計",データシート3!$A$1:$AN$1,0),0))/10^3</f>
        <v>75661.792636207785</v>
      </c>
      <c r="BK103" s="33">
        <f t="shared" si="21"/>
        <v>113507.74136379223</v>
      </c>
      <c r="BL103" s="33">
        <f t="shared" si="22"/>
        <v>0</v>
      </c>
      <c r="BM103" s="33">
        <f t="shared" si="23"/>
        <v>113507.74136379223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11208</v>
      </c>
      <c r="AY104" s="18" t="str">
        <f>IF(IFERROR(比較地域マスタ!$AE39,"")=0,"",IFERROR(比較地域マスタ!$AE39,""))</f>
        <v>所沢市</v>
      </c>
      <c r="AZ104" s="16"/>
      <c r="BA104" s="22">
        <v>33</v>
      </c>
      <c r="BB104" s="22">
        <v>1</v>
      </c>
      <c r="BC104" s="18" t="str">
        <f t="shared" si="24"/>
        <v>11208</v>
      </c>
      <c r="BD104" s="18" t="str">
        <f t="shared" si="25"/>
        <v>所沢市</v>
      </c>
      <c r="BE104" s="33">
        <f>VLOOKUP(BC104&amp;"_"&amp;$AZ$9,データシート3!A:AB,MATCH("ea_"&amp;"太陽光（建物系）"&amp;"_年間発電",データシート3!$A$1:$AB$1,0),0)/10^3+VLOOKUP(BC104&amp;"_"&amp;$AZ$9,データシート3!A:AB,MATCH("ea_"&amp;"太陽光（土地系）"&amp;"_年間発電",データシート3!$A$1:$AB$1,0),0)/10^3</f>
        <v>1398593.6069999998</v>
      </c>
      <c r="BF104" s="33">
        <f>VLOOKUP(BC104&amp;"_"&amp;$AZ$9,データシート3!A:AB,MATCH("ea_"&amp;"風力（陸上）"&amp;"_年間発電",データシート3!$A$1:$AB$1,0),0)/10^3</f>
        <v>0</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10.792</v>
      </c>
      <c r="BI104" s="33">
        <f t="shared" si="26"/>
        <v>1398604.3989999997</v>
      </c>
      <c r="BJ104" s="33">
        <f>(VLOOKUP($BC104&amp;"_"&amp;$AZ$8,データシート3!$A:$AN,MATCH("da_合計",データシート3!$A$1:$AN$1,0),0))/10^3</f>
        <v>1466031.7444183917</v>
      </c>
      <c r="BK104" s="33">
        <f t="shared" ref="BK104:BK135" si="27">BI104-BJ104</f>
        <v>-67427.345418391982</v>
      </c>
      <c r="BL104" s="33">
        <f t="shared" ref="BL104:BL135" si="28">IF(BK104&gt;0,0,BK104)</f>
        <v>-67427.345418391982</v>
      </c>
      <c r="BM104" s="33">
        <f t="shared" ref="BM104:BM135" si="29">IF(BK104&gt;0,BK104,0)</f>
        <v>0</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11224</v>
      </c>
      <c r="AY105" s="18" t="str">
        <f>IF(IFERROR(比較地域マスタ!$AE40,"")=0,"",IFERROR(比較地域マスタ!$AE40,""))</f>
        <v>戸田市</v>
      </c>
      <c r="AZ105" s="16"/>
      <c r="BA105" s="22">
        <v>34</v>
      </c>
      <c r="BB105" s="22">
        <v>1</v>
      </c>
      <c r="BC105" s="18" t="str">
        <f t="shared" si="24"/>
        <v>11224</v>
      </c>
      <c r="BD105" s="18" t="str">
        <f t="shared" si="25"/>
        <v>戸田市</v>
      </c>
      <c r="BE105" s="33">
        <f>VLOOKUP(BC105&amp;"_"&amp;$AZ$9,データシート3!A:AB,MATCH("ea_"&amp;"太陽光（建物系）"&amp;"_年間発電",データシート3!$A$1:$AB$1,0),0)/10^3+VLOOKUP(BC105&amp;"_"&amp;$AZ$9,データシート3!A:AB,MATCH("ea_"&amp;"太陽光（土地系）"&amp;"_年間発電",データシート3!$A$1:$AB$1,0),0)/10^3</f>
        <v>326421.87300000008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326421.87300000008</v>
      </c>
      <c r="BJ105" s="33">
        <f>(VLOOKUP($BC105&amp;"_"&amp;$AZ$8,データシート3!$A:$AN,MATCH("da_合計",データシート3!$A$1:$AN$1,0),0))/10^3</f>
        <v>766586.8963498727</v>
      </c>
      <c r="BK105" s="33">
        <f t="shared" si="27"/>
        <v>-440165.02334987262</v>
      </c>
      <c r="BL105" s="33">
        <f t="shared" si="28"/>
        <v>-440165.02334987262</v>
      </c>
      <c r="BM105" s="33">
        <f t="shared" si="29"/>
        <v>0</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11363</v>
      </c>
      <c r="AY106" s="18" t="str">
        <f>IF(IFERROR(比較地域マスタ!$AE41,"")=0,"",IFERROR(比較地域マスタ!$AE41,""))</f>
        <v>長瀞町</v>
      </c>
      <c r="AZ106" s="16"/>
      <c r="BA106" s="22">
        <v>35</v>
      </c>
      <c r="BB106" s="22">
        <v>1</v>
      </c>
      <c r="BC106" s="18" t="str">
        <f t="shared" si="24"/>
        <v>11363</v>
      </c>
      <c r="BD106" s="18" t="str">
        <f t="shared" si="25"/>
        <v>長瀞町</v>
      </c>
      <c r="BE106" s="33">
        <f>VLOOKUP(BC106&amp;"_"&amp;$AZ$9,データシート3!A:AB,MATCH("ea_"&amp;"太陽光（建物系）"&amp;"_年間発電",データシート3!$A$1:$AB$1,0),0)/10^3+VLOOKUP(BC106&amp;"_"&amp;$AZ$9,データシート3!A:AB,MATCH("ea_"&amp;"太陽光（土地系）"&amp;"_年間発電",データシート3!$A$1:$AB$1,0),0)/10^3</f>
        <v>103376.35200000001</v>
      </c>
      <c r="BF106" s="33">
        <f>VLOOKUP(BC106&amp;"_"&amp;$AZ$9,データシート3!A:AB,MATCH("ea_"&amp;"風力（陸上）"&amp;"_年間発電",データシート3!$A$1:$AB$1,0),0)/10^3</f>
        <v>1865.567</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105241.91900000001</v>
      </c>
      <c r="BJ106" s="33">
        <f>(VLOOKUP($BC106&amp;"_"&amp;$AZ$8,データシート3!$A:$AN,MATCH("da_合計",データシート3!$A$1:$AN$1,0),0))/10^3</f>
        <v>30944.72437872312</v>
      </c>
      <c r="BK106" s="33">
        <f t="shared" si="27"/>
        <v>74297.194621276896</v>
      </c>
      <c r="BL106" s="33">
        <f t="shared" si="28"/>
        <v>0</v>
      </c>
      <c r="BM106" s="33">
        <f t="shared" si="29"/>
        <v>74297.194621276896</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11341</v>
      </c>
      <c r="AY107" s="18" t="str">
        <f>IF(IFERROR(比較地域マスタ!$AE42,"")=0,"",IFERROR(比較地域マスタ!$AE42,""))</f>
        <v>滑川町</v>
      </c>
      <c r="AZ107" s="16"/>
      <c r="BA107" s="22">
        <v>36</v>
      </c>
      <c r="BB107" s="22">
        <v>1</v>
      </c>
      <c r="BC107" s="18" t="str">
        <f t="shared" si="24"/>
        <v>11341</v>
      </c>
      <c r="BD107" s="18" t="str">
        <f t="shared" si="25"/>
        <v>滑川町</v>
      </c>
      <c r="BE107" s="33">
        <f>VLOOKUP(BC107&amp;"_"&amp;$AZ$9,データシート3!A:AB,MATCH("ea_"&amp;"太陽光（建物系）"&amp;"_年間発電",データシート3!$A$1:$AB$1,0),0)/10^3+VLOOKUP(BC107&amp;"_"&amp;$AZ$9,データシート3!A:AB,MATCH("ea_"&amp;"太陽光（土地系）"&amp;"_年間発電",データシート3!$A$1:$AB$1,0),0)/10^3</f>
        <v>314565.00800000003</v>
      </c>
      <c r="BF107" s="33">
        <f>VLOOKUP(BC107&amp;"_"&amp;$AZ$9,データシート3!A:AB,MATCH("ea_"&amp;"風力（陸上）"&amp;"_年間発電",データシート3!$A$1:$AB$1,0),0)/10^3</f>
        <v>0</v>
      </c>
      <c r="BG107" s="33">
        <f>VLOOKUP(BC107&amp;"_"&amp;$AZ$9,データシート3!A:AB,MATCH("ea_"&amp;"中小水（河川）"&amp;"_年間発電",データシート3!$A$1:$AB$1,0),0)/10^3+VLOOKUP(BC107&amp;"_"&amp;$AZ$9,データシート3!A:AB,MATCH("ea_"&amp;"中小水（農業用水路）"&amp;"_年間発電",データシート3!$A$1:$AB$1,0),0)/10^3</f>
        <v>0</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314565.00800000003</v>
      </c>
      <c r="BJ107" s="33">
        <f>(VLOOKUP($BC107&amp;"_"&amp;$AZ$8,データシート3!$A:$AN,MATCH("da_合計",データシート3!$A$1:$AN$1,0),0))/10^3</f>
        <v>137714.3329320816</v>
      </c>
      <c r="BK107" s="33">
        <f t="shared" si="27"/>
        <v>176850.67506791843</v>
      </c>
      <c r="BL107" s="33">
        <f t="shared" si="28"/>
        <v>0</v>
      </c>
      <c r="BM107" s="33">
        <f t="shared" si="29"/>
        <v>176850.67506791843</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11230</v>
      </c>
      <c r="AY108" s="18" t="str">
        <f>IF(IFERROR(比較地域マスタ!$AE43,"")=0,"",IFERROR(比較地域マスタ!$AE43,""))</f>
        <v>新座市</v>
      </c>
      <c r="AZ108" s="16"/>
      <c r="BA108" s="22">
        <v>37</v>
      </c>
      <c r="BB108" s="22">
        <v>1</v>
      </c>
      <c r="BC108" s="18" t="str">
        <f t="shared" si="24"/>
        <v>11230</v>
      </c>
      <c r="BD108" s="18" t="str">
        <f t="shared" si="25"/>
        <v>新座市</v>
      </c>
      <c r="BE108" s="33">
        <f>VLOOKUP(BC108&amp;"_"&amp;$AZ$9,データシート3!A:AB,MATCH("ea_"&amp;"太陽光（建物系）"&amp;"_年間発電",データシート3!$A$1:$AB$1,0),0)/10^3+VLOOKUP(BC108&amp;"_"&amp;$AZ$9,データシート3!A:AB,MATCH("ea_"&amp;"太陽光（土地系）"&amp;"_年間発電",データシート3!$A$1:$AB$1,0),0)/10^3</f>
        <v>528824.56700000004</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528824.56700000004</v>
      </c>
      <c r="BJ108" s="33">
        <f>(VLOOKUP($BC108&amp;"_"&amp;$AZ$8,データシート3!$A:$AN,MATCH("da_合計",データシート3!$A$1:$AN$1,0),0))/10^3</f>
        <v>690365.1038313068</v>
      </c>
      <c r="BK108" s="33">
        <f t="shared" si="27"/>
        <v>-161540.53683130676</v>
      </c>
      <c r="BL108" s="33">
        <f t="shared" si="28"/>
        <v>-161540.53683130676</v>
      </c>
      <c r="BM108" s="33">
        <f t="shared" si="29"/>
        <v>0</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11238</v>
      </c>
      <c r="AY109" s="18" t="str">
        <f>IF(IFERROR(比較地域マスタ!$AE44,"")=0,"",IFERROR(比較地域マスタ!$AE44,""))</f>
        <v>蓮田市</v>
      </c>
      <c r="AZ109" s="16"/>
      <c r="BA109" s="22">
        <v>38</v>
      </c>
      <c r="BB109" s="22">
        <v>1</v>
      </c>
      <c r="BC109" s="18" t="str">
        <f t="shared" si="24"/>
        <v>11238</v>
      </c>
      <c r="BD109" s="18" t="str">
        <f t="shared" si="25"/>
        <v>蓮田市</v>
      </c>
      <c r="BE109" s="33">
        <f>VLOOKUP(BC109&amp;"_"&amp;$AZ$9,データシート3!A:AB,MATCH("ea_"&amp;"太陽光（建物系）"&amp;"_年間発電",データシート3!$A$1:$AB$1,0),0)/10^3+VLOOKUP(BC109&amp;"_"&amp;$AZ$9,データシート3!A:AB,MATCH("ea_"&amp;"太陽光（土地系）"&amp;"_年間発電",データシート3!$A$1:$AB$1,0),0)/10^3</f>
        <v>363766.58500000008</v>
      </c>
      <c r="BF109" s="33">
        <f>VLOOKUP(BC109&amp;"_"&amp;$AZ$9,データシート3!A:AB,MATCH("ea_"&amp;"風力（陸上）"&amp;"_年間発電",データシート3!$A$1:$AB$1,0),0)/10^3</f>
        <v>0</v>
      </c>
      <c r="BG109" s="33">
        <f>VLOOKUP(BC109&amp;"_"&amp;$AZ$9,データシート3!A:AB,MATCH("ea_"&amp;"中小水（河川）"&amp;"_年間発電",データシート3!$A$1:$AB$1,0),0)/10^3+VLOOKUP(BC109&amp;"_"&amp;$AZ$9,データシート3!A:AB,MATCH("ea_"&amp;"中小水（農業用水路）"&amp;"_年間発電",データシート3!$A$1:$AB$1,0),0)/10^3</f>
        <v>0</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726.274</v>
      </c>
      <c r="BI109" s="33">
        <f t="shared" si="26"/>
        <v>364492.85900000005</v>
      </c>
      <c r="BJ109" s="33">
        <f>(VLOOKUP($BC109&amp;"_"&amp;$AZ$8,データシート3!$A:$AN,MATCH("da_合計",データシート3!$A$1:$AN$1,0),0))/10^3</f>
        <v>302486.3330970559</v>
      </c>
      <c r="BK109" s="33">
        <f t="shared" si="27"/>
        <v>62006.525902944151</v>
      </c>
      <c r="BL109" s="33">
        <f t="shared" si="28"/>
        <v>0</v>
      </c>
      <c r="BM109" s="33">
        <f t="shared" si="29"/>
        <v>62006.525902944151</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11348</v>
      </c>
      <c r="AY110" s="18" t="str">
        <f>IF(IFERROR(比較地域マスタ!$AE45,"")=0,"",IFERROR(比較地域マスタ!$AE45,""))</f>
        <v>鳩山町</v>
      </c>
      <c r="AZ110" s="16"/>
      <c r="BA110" s="22">
        <v>39</v>
      </c>
      <c r="BB110" s="22">
        <v>1</v>
      </c>
      <c r="BC110" s="18" t="str">
        <f t="shared" si="24"/>
        <v>11348</v>
      </c>
      <c r="BD110" s="18" t="str">
        <f t="shared" si="25"/>
        <v>鳩山町</v>
      </c>
      <c r="BE110" s="33">
        <f>VLOOKUP(BC110&amp;"_"&amp;$AZ$9,データシート3!A:AB,MATCH("ea_"&amp;"太陽光（建物系）"&amp;"_年間発電",データシート3!$A$1:$AB$1,0),0)/10^3+VLOOKUP(BC110&amp;"_"&amp;$AZ$9,データシート3!A:AB,MATCH("ea_"&amp;"太陽光（土地系）"&amp;"_年間発電",データシート3!$A$1:$AB$1,0),0)/10^3</f>
        <v>196343.16699999996</v>
      </c>
      <c r="BF110" s="33">
        <f>VLOOKUP(BC110&amp;"_"&amp;$AZ$9,データシート3!A:AB,MATCH("ea_"&amp;"風力（陸上）"&amp;"_年間発電",データシート3!$A$1:$AB$1,0),0)/10^3</f>
        <v>0</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196343.16699999996</v>
      </c>
      <c r="BJ110" s="33">
        <f>(VLOOKUP($BC110&amp;"_"&amp;$AZ$8,データシート3!$A:$AN,MATCH("da_合計",データシート3!$A$1:$AN$1,0),0))/10^3</f>
        <v>50846.078337480612</v>
      </c>
      <c r="BK110" s="33">
        <f t="shared" si="27"/>
        <v>145497.08866251935</v>
      </c>
      <c r="BL110" s="33">
        <f t="shared" si="28"/>
        <v>0</v>
      </c>
      <c r="BM110" s="33">
        <f t="shared" si="29"/>
        <v>145497.08866251935</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11216</v>
      </c>
      <c r="AY111" s="18" t="str">
        <f>IF(IFERROR(比較地域マスタ!$AE46,"")=0,"",IFERROR(比較地域マスタ!$AE46,""))</f>
        <v>羽生市</v>
      </c>
      <c r="AZ111" s="16"/>
      <c r="BA111" s="22">
        <v>40</v>
      </c>
      <c r="BB111" s="22">
        <v>1</v>
      </c>
      <c r="BC111" s="18" t="str">
        <f t="shared" si="24"/>
        <v>11216</v>
      </c>
      <c r="BD111" s="18" t="str">
        <f t="shared" si="25"/>
        <v>羽生市</v>
      </c>
      <c r="BE111" s="33">
        <f>VLOOKUP(BC111&amp;"_"&amp;$AZ$9,データシート3!A:AB,MATCH("ea_"&amp;"太陽光（建物系）"&amp;"_年間発電",データシート3!$A$1:$AB$1,0),0)/10^3+VLOOKUP(BC111&amp;"_"&amp;$AZ$9,データシート3!A:AB,MATCH("ea_"&amp;"太陽光（土地系）"&amp;"_年間発電",データシート3!$A$1:$AB$1,0),0)/10^3</f>
        <v>483545.33200000005</v>
      </c>
      <c r="BF111" s="33">
        <f>VLOOKUP(BC111&amp;"_"&amp;$AZ$9,データシート3!A:AB,MATCH("ea_"&amp;"風力（陸上）"&amp;"_年間発電",データシート3!$A$1:$AB$1,0),0)/10^3</f>
        <v>0</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483545.33200000005</v>
      </c>
      <c r="BJ111" s="33">
        <f>(VLOOKUP($BC111&amp;"_"&amp;$AZ$8,データシート3!$A:$AN,MATCH("da_合計",データシート3!$A$1:$AN$1,0),0))/10^3</f>
        <v>356386.79227268411</v>
      </c>
      <c r="BK111" s="33">
        <f t="shared" si="27"/>
        <v>127158.53972731595</v>
      </c>
      <c r="BL111" s="33">
        <f t="shared" si="28"/>
        <v>0</v>
      </c>
      <c r="BM111" s="33">
        <f t="shared" si="29"/>
        <v>127158.53972731595</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11209</v>
      </c>
      <c r="AY112" s="18" t="str">
        <f>IF(IFERROR(比較地域マスタ!$AE47,"")=0,"",IFERROR(比較地域マスタ!$AE47,""))</f>
        <v>飯能市</v>
      </c>
      <c r="AZ112" s="16"/>
      <c r="BA112" s="22">
        <v>41</v>
      </c>
      <c r="BB112" s="22">
        <v>1</v>
      </c>
      <c r="BC112" s="18" t="str">
        <f t="shared" si="24"/>
        <v>11209</v>
      </c>
      <c r="BD112" s="18" t="str">
        <f t="shared" si="25"/>
        <v>飯能市</v>
      </c>
      <c r="BE112" s="33">
        <f>VLOOKUP(BC112&amp;"_"&amp;$AZ$9,データシート3!A:AB,MATCH("ea_"&amp;"太陽光（建物系）"&amp;"_年間発電",データシート3!$A$1:$AB$1,0),0)/10^3+VLOOKUP(BC112&amp;"_"&amp;$AZ$9,データシート3!A:AB,MATCH("ea_"&amp;"太陽光（土地系）"&amp;"_年間発電",データシート3!$A$1:$AB$1,0),0)/10^3</f>
        <v>507619.81300000002</v>
      </c>
      <c r="BF112" s="33">
        <f>VLOOKUP(BC112&amp;"_"&amp;$AZ$9,データシート3!A:AB,MATCH("ea_"&amp;"風力（陸上）"&amp;"_年間発電",データシート3!$A$1:$AB$1,0),0)/10^3</f>
        <v>38414.112000000001</v>
      </c>
      <c r="BG112" s="33">
        <f>VLOOKUP(BC112&amp;"_"&amp;$AZ$9,データシート3!A:AB,MATCH("ea_"&amp;"中小水（河川）"&amp;"_年間発電",データシート3!$A$1:$AB$1,0),0)/10^3+VLOOKUP(BC112&amp;"_"&amp;$AZ$9,データシート3!A:AB,MATCH("ea_"&amp;"中小水（農業用水路）"&amp;"_年間発電",データシート3!$A$1:$AB$1,0),0)/10^3</f>
        <v>6261.6549999999988</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0</v>
      </c>
      <c r="BI112" s="33">
        <f t="shared" si="26"/>
        <v>552295.58000000007</v>
      </c>
      <c r="BJ112" s="33">
        <f>(VLOOKUP($BC112&amp;"_"&amp;$AZ$8,データシート3!$A:$AN,MATCH("da_合計",データシート3!$A$1:$AN$1,0),0))/10^3</f>
        <v>373841.35973265336</v>
      </c>
      <c r="BK112" s="33">
        <f t="shared" si="27"/>
        <v>178454.22026734671</v>
      </c>
      <c r="BL112" s="33">
        <f t="shared" si="28"/>
        <v>0</v>
      </c>
      <c r="BM112" s="33">
        <f t="shared" si="29"/>
        <v>178454.22026734671</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11369</v>
      </c>
      <c r="AY113" s="18" t="str">
        <f>IF(IFERROR(比較地域マスタ!$AE48,"")=0,"",IFERROR(比較地域マスタ!$AE48,""))</f>
        <v>東秩父村</v>
      </c>
      <c r="AZ113" s="16"/>
      <c r="BA113" s="22">
        <v>42</v>
      </c>
      <c r="BB113" s="22">
        <v>1</v>
      </c>
      <c r="BC113" s="18" t="str">
        <f t="shared" si="24"/>
        <v>11369</v>
      </c>
      <c r="BD113" s="18" t="str">
        <f t="shared" si="25"/>
        <v>東秩父村</v>
      </c>
      <c r="BE113" s="33">
        <f>VLOOKUP(BC113&amp;"_"&amp;$AZ$9,データシート3!A:AB,MATCH("ea_"&amp;"太陽光（建物系）"&amp;"_年間発電",データシート3!$A$1:$AB$1,0),0)/10^3+VLOOKUP(BC113&amp;"_"&amp;$AZ$9,データシート3!A:AB,MATCH("ea_"&amp;"太陽光（土地系）"&amp;"_年間発電",データシート3!$A$1:$AB$1,0),0)/10^3</f>
        <v>61602.957999999999</v>
      </c>
      <c r="BF113" s="33">
        <f>VLOOKUP(BC113&amp;"_"&amp;$AZ$9,データシート3!A:AB,MATCH("ea_"&amp;"風力（陸上）"&amp;"_年間発電",データシート3!$A$1:$AB$1,0),0)/10^3</f>
        <v>10784.528</v>
      </c>
      <c r="BG113" s="33">
        <f>VLOOKUP(BC113&amp;"_"&amp;$AZ$9,データシート3!A:AB,MATCH("ea_"&amp;"中小水（河川）"&amp;"_年間発電",データシート3!$A$1:$AB$1,0),0)/10^3+VLOOKUP(BC113&amp;"_"&amp;$AZ$9,データシート3!A:AB,MATCH("ea_"&amp;"中小水（農業用水路）"&amp;"_年間発電",データシート3!$A$1:$AB$1,0),0)/10^3</f>
        <v>89.099000000000004</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0</v>
      </c>
      <c r="BI113" s="33">
        <f t="shared" si="26"/>
        <v>72476.585000000006</v>
      </c>
      <c r="BJ113" s="33">
        <f>(VLOOKUP($BC113&amp;"_"&amp;$AZ$8,データシート3!$A:$AN,MATCH("da_合計",データシート3!$A$1:$AN$1,0),0))/10^3</f>
        <v>9417.4826187036615</v>
      </c>
      <c r="BK113" s="33">
        <f t="shared" si="27"/>
        <v>63059.102381296347</v>
      </c>
      <c r="BL113" s="33">
        <f t="shared" si="28"/>
        <v>0</v>
      </c>
      <c r="BM113" s="33">
        <f t="shared" si="29"/>
        <v>63059.102381296347</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11212</v>
      </c>
      <c r="AY114" s="18" t="str">
        <f>IF(IFERROR(比較地域マスタ!$AE49,"")=0,"",IFERROR(比較地域マスタ!$AE49,""))</f>
        <v>東松山市</v>
      </c>
      <c r="AZ114" s="16"/>
      <c r="BA114" s="22">
        <v>43</v>
      </c>
      <c r="BB114" s="22">
        <v>1</v>
      </c>
      <c r="BC114" s="18" t="str">
        <f t="shared" si="24"/>
        <v>11212</v>
      </c>
      <c r="BD114" s="18" t="str">
        <f t="shared" si="25"/>
        <v>東松山市</v>
      </c>
      <c r="BE114" s="33">
        <f>VLOOKUP(BC114&amp;"_"&amp;$AZ$9,データシート3!A:AB,MATCH("ea_"&amp;"太陽光（建物系）"&amp;"_年間発電",データシート3!$A$1:$AB$1,0),0)/10^3+VLOOKUP(BC114&amp;"_"&amp;$AZ$9,データシート3!A:AB,MATCH("ea_"&amp;"太陽光（土地系）"&amp;"_年間発電",データシート3!$A$1:$AB$1,0),0)/10^3</f>
        <v>725118.42500000005</v>
      </c>
      <c r="BF114" s="33">
        <f>VLOOKUP(BC114&amp;"_"&amp;$AZ$9,データシート3!A:AB,MATCH("ea_"&amp;"風力（陸上）"&amp;"_年間発電",データシート3!$A$1:$AB$1,0),0)/10^3</f>
        <v>0</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725118.42500000005</v>
      </c>
      <c r="BJ114" s="33">
        <f>(VLOOKUP($BC114&amp;"_"&amp;$AZ$8,データシート3!$A:$AN,MATCH("da_合計",データシート3!$A$1:$AN$1,0),0))/10^3</f>
        <v>576548.0811831376</v>
      </c>
      <c r="BK114" s="33">
        <f t="shared" si="27"/>
        <v>148570.34381686244</v>
      </c>
      <c r="BL114" s="33">
        <f t="shared" si="28"/>
        <v>0</v>
      </c>
      <c r="BM114" s="33">
        <f t="shared" si="29"/>
        <v>148570.34381686244</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11242</v>
      </c>
      <c r="AY115" s="18" t="str">
        <f>IF(IFERROR(比較地域マスタ!$AE50,"")=0,"",IFERROR(比較地域マスタ!$AE50,""))</f>
        <v>日高市</v>
      </c>
      <c r="AZ115" s="16"/>
      <c r="BA115" s="22">
        <v>44</v>
      </c>
      <c r="BB115" s="22">
        <v>1</v>
      </c>
      <c r="BC115" s="18" t="str">
        <f t="shared" si="24"/>
        <v>11242</v>
      </c>
      <c r="BD115" s="18" t="str">
        <f t="shared" si="25"/>
        <v>日高市</v>
      </c>
      <c r="BE115" s="33">
        <f>VLOOKUP(BC115&amp;"_"&amp;$AZ$9,データシート3!A:AB,MATCH("ea_"&amp;"太陽光（建物系）"&amp;"_年間発電",データシート3!$A$1:$AB$1,0),0)/10^3+VLOOKUP(BC115&amp;"_"&amp;$AZ$9,データシート3!A:AB,MATCH("ea_"&amp;"太陽光（土地系）"&amp;"_年間発電",データシート3!$A$1:$AB$1,0),0)/10^3</f>
        <v>575729.08299999998</v>
      </c>
      <c r="BF115" s="33">
        <f>VLOOKUP(BC115&amp;"_"&amp;$AZ$9,データシート3!A:AB,MATCH("ea_"&amp;"風力（陸上）"&amp;"_年間発電",データシート3!$A$1:$AB$1,0),0)/10^3</f>
        <v>1189.769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0</v>
      </c>
      <c r="BI115" s="33">
        <f t="shared" si="26"/>
        <v>576918.85199999996</v>
      </c>
      <c r="BJ115" s="33">
        <f>(VLOOKUP($BC115&amp;"_"&amp;$AZ$8,データシート3!$A:$AN,MATCH("da_合計",データシート3!$A$1:$AN$1,0),0))/10^3</f>
        <v>339448.91827504005</v>
      </c>
      <c r="BK115" s="33">
        <f t="shared" si="27"/>
        <v>237469.9337249599</v>
      </c>
      <c r="BL115" s="33">
        <f t="shared" si="28"/>
        <v>0</v>
      </c>
      <c r="BM115" s="33">
        <f t="shared" si="29"/>
        <v>237469.9337249599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11218</v>
      </c>
      <c r="AY116" s="18" t="str">
        <f>IF(IFERROR(比較地域マスタ!$AE51,"")=0,"",IFERROR(比較地域マスタ!$AE51,""))</f>
        <v>深谷市</v>
      </c>
      <c r="AZ116" s="16"/>
      <c r="BA116" s="22">
        <v>45</v>
      </c>
      <c r="BB116" s="22">
        <v>1</v>
      </c>
      <c r="BC116" s="18" t="str">
        <f t="shared" si="24"/>
        <v>11218</v>
      </c>
      <c r="BD116" s="18" t="str">
        <f t="shared" si="25"/>
        <v>深谷市</v>
      </c>
      <c r="BE116" s="33">
        <f>VLOOKUP(BC116&amp;"_"&amp;$AZ$9,データシート3!A:AB,MATCH("ea_"&amp;"太陽光（建物系）"&amp;"_年間発電",データシート3!$A$1:$AB$1,0),0)/10^3+VLOOKUP(BC116&amp;"_"&amp;$AZ$9,データシート3!A:AB,MATCH("ea_"&amp;"太陽光（土地系）"&amp;"_年間発電",データシート3!$A$1:$AB$1,0),0)/10^3</f>
        <v>2473357.02</v>
      </c>
      <c r="BF116" s="33">
        <f>VLOOKUP(BC116&amp;"_"&amp;$AZ$9,データシート3!A:AB,MATCH("ea_"&amp;"風力（陸上）"&amp;"_年間発電",データシート3!$A$1:$AB$1,0),0)/10^3</f>
        <v>0</v>
      </c>
      <c r="BG116" s="33">
        <f>VLOOKUP(BC116&amp;"_"&amp;$AZ$9,データシート3!A:AB,MATCH("ea_"&amp;"中小水（河川）"&amp;"_年間発電",データシート3!$A$1:$AB$1,0),0)/10^3+VLOOKUP(BC116&amp;"_"&amp;$AZ$9,データシート3!A:AB,MATCH("ea_"&amp;"中小水（農業用水路）"&amp;"_年間発電",データシート3!$A$1:$AB$1,0),0)/10^3</f>
        <v>479.77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0</v>
      </c>
      <c r="BI116" s="33">
        <f t="shared" si="26"/>
        <v>2473836.79</v>
      </c>
      <c r="BJ116" s="33">
        <f>(VLOOKUP($BC116&amp;"_"&amp;$AZ$8,データシート3!$A:$AN,MATCH("da_合計",データシート3!$A$1:$AN$1,0),0))/10^3</f>
        <v>794249.86080428644</v>
      </c>
      <c r="BK116" s="33">
        <f t="shared" si="27"/>
        <v>1679586.9291957137</v>
      </c>
      <c r="BL116" s="33">
        <f t="shared" si="28"/>
        <v>0</v>
      </c>
      <c r="BM116" s="33">
        <f t="shared" si="29"/>
        <v>1679586.9291957137</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11235</v>
      </c>
      <c r="AY117" s="18" t="str">
        <f>IF(IFERROR(比較地域マスタ!$AE52,"")=0,"",IFERROR(比較地域マスタ!$AE52,""))</f>
        <v>富士見市</v>
      </c>
      <c r="AZ117" s="16"/>
      <c r="BA117" s="22">
        <v>46</v>
      </c>
      <c r="BB117" s="22">
        <v>1</v>
      </c>
      <c r="BC117" s="18" t="str">
        <f t="shared" si="24"/>
        <v>11235</v>
      </c>
      <c r="BD117" s="18" t="str">
        <f t="shared" si="25"/>
        <v>富士見市</v>
      </c>
      <c r="BE117" s="33">
        <f>VLOOKUP(BC117&amp;"_"&amp;$AZ$9,データシート3!A:AB,MATCH("ea_"&amp;"太陽光（建物系）"&amp;"_年間発電",データシート3!$A$1:$AB$1,0),0)/10^3+VLOOKUP(BC117&amp;"_"&amp;$AZ$9,データシート3!A:AB,MATCH("ea_"&amp;"太陽光（土地系）"&amp;"_年間発電",データシート3!$A$1:$AB$1,0),0)/10^3</f>
        <v>303698.99400000001</v>
      </c>
      <c r="BF117" s="33">
        <f>VLOOKUP(BC117&amp;"_"&amp;$AZ$9,データシート3!A:AB,MATCH("ea_"&amp;"風力（陸上）"&amp;"_年間発電",データシート3!$A$1:$AB$1,0),0)/10^3</f>
        <v>0</v>
      </c>
      <c r="BG117" s="33">
        <f>VLOOKUP(BC117&amp;"_"&amp;$AZ$9,データシート3!A:AB,MATCH("ea_"&amp;"中小水（河川）"&amp;"_年間発電",データシート3!$A$1:$AB$1,0),0)/10^3+VLOOKUP(BC117&amp;"_"&amp;$AZ$9,データシート3!A:AB,MATCH("ea_"&amp;"中小水（農業用水路）"&amp;"_年間発電",データシート3!$A$1:$AB$1,0),0)/10^3</f>
        <v>0</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64.509</v>
      </c>
      <c r="BI117" s="33">
        <f t="shared" si="26"/>
        <v>303763.50300000003</v>
      </c>
      <c r="BJ117" s="33">
        <f>(VLOOKUP($BC117&amp;"_"&amp;$AZ$8,データシート3!$A:$AN,MATCH("da_合計",データシート3!$A$1:$AN$1,0),0))/10^3</f>
        <v>415547.40488168068</v>
      </c>
      <c r="BK117" s="33">
        <f t="shared" si="27"/>
        <v>-111783.90188168065</v>
      </c>
      <c r="BL117" s="33">
        <f t="shared" si="28"/>
        <v>-111783.90188168065</v>
      </c>
      <c r="BM117" s="33">
        <f t="shared" si="29"/>
        <v>0</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11245</v>
      </c>
      <c r="AY118" s="18" t="str">
        <f>IF(IFERROR(比較地域マスタ!$AE53,"")=0,"",IFERROR(比較地域マスタ!$AE53,""))</f>
        <v>ふじみ野市</v>
      </c>
      <c r="AZ118" s="16"/>
      <c r="BA118" s="22">
        <v>47</v>
      </c>
      <c r="BB118" s="22">
        <v>1</v>
      </c>
      <c r="BC118" s="18" t="str">
        <f t="shared" si="24"/>
        <v>11245</v>
      </c>
      <c r="BD118" s="18" t="str">
        <f t="shared" si="25"/>
        <v>ふじみ野市</v>
      </c>
      <c r="BE118" s="33">
        <f>VLOOKUP(BC118&amp;"_"&amp;$AZ$9,データシート3!A:AB,MATCH("ea_"&amp;"太陽光（建物系）"&amp;"_年間発電",データシート3!$A$1:$AB$1,0),0)/10^3+VLOOKUP(BC118&amp;"_"&amp;$AZ$9,データシート3!A:AB,MATCH("ea_"&amp;"太陽光（土地系）"&amp;"_年間発電",データシート3!$A$1:$AB$1,0),0)/10^3</f>
        <v>342712.86499999999</v>
      </c>
      <c r="BF118" s="33">
        <f>VLOOKUP(BC118&amp;"_"&amp;$AZ$9,データシート3!A:AB,MATCH("ea_"&amp;"風力（陸上）"&amp;"_年間発電",データシート3!$A$1:$AB$1,0),0)/10^3</f>
        <v>0</v>
      </c>
      <c r="BG118" s="33">
        <f>VLOOKUP(BC118&amp;"_"&amp;$AZ$9,データシート3!A:AB,MATCH("ea_"&amp;"中小水（河川）"&amp;"_年間発電",データシート3!$A$1:$AB$1,0),0)/10^3+VLOOKUP(BC118&amp;"_"&amp;$AZ$9,データシート3!A:AB,MATCH("ea_"&amp;"中小水（農業用水路）"&amp;"_年間発電",データシート3!$A$1:$AB$1,0),0)/10^3</f>
        <v>0</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342712.86499999999</v>
      </c>
      <c r="BJ118" s="33">
        <f>(VLOOKUP($BC118&amp;"_"&amp;$AZ$8,データシート3!$A:$AN,MATCH("da_合計",データシート3!$A$1:$AN$1,0),0))/10^3</f>
        <v>468558.75705350464</v>
      </c>
      <c r="BK118" s="33">
        <f t="shared" si="27"/>
        <v>-125845.89205350465</v>
      </c>
      <c r="BL118" s="33">
        <f t="shared" si="28"/>
        <v>-125845.89205350465</v>
      </c>
      <c r="BM118" s="33">
        <f t="shared" si="29"/>
        <v>0</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11211</v>
      </c>
      <c r="AY119" s="18" t="str">
        <f>IF(IFERROR(比較地域マスタ!$AE54,"")=0,"",IFERROR(比較地域マスタ!$AE54,""))</f>
        <v>本庄市</v>
      </c>
      <c r="AZ119" s="16"/>
      <c r="BA119" s="22">
        <v>48</v>
      </c>
      <c r="BB119" s="22">
        <v>1</v>
      </c>
      <c r="BC119" s="18" t="str">
        <f>AX119</f>
        <v>11211</v>
      </c>
      <c r="BD119" s="18" t="str">
        <f t="shared" si="25"/>
        <v>本庄市</v>
      </c>
      <c r="BE119" s="33">
        <f>VLOOKUP(BC119&amp;"_"&amp;$AZ$9,データシート3!A:AB,MATCH("ea_"&amp;"太陽光（建物系）"&amp;"_年間発電",データシート3!$A$1:$AB$1,0),0)/10^3+VLOOKUP(BC119&amp;"_"&amp;$AZ$9,データシート3!A:AB,MATCH("ea_"&amp;"太陽光（土地系）"&amp;"_年間発電",データシート3!$A$1:$AB$1,0),0)/10^3</f>
        <v>941702.09199999995</v>
      </c>
      <c r="BF119" s="33">
        <f>VLOOKUP(BC119&amp;"_"&amp;$AZ$9,データシート3!A:AB,MATCH("ea_"&amp;"風力（陸上）"&amp;"_年間発電",データシート3!$A$1:$AB$1,0),0)/10^3</f>
        <v>6481.5379999999996</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948183.62999999989</v>
      </c>
      <c r="BJ119" s="33">
        <f>(VLOOKUP($BC119&amp;"_"&amp;$AZ$8,データシート3!$A:$AN,MATCH("da_合計",データシート3!$A$1:$AN$1,0),0))/10^3</f>
        <v>548421.72618484125</v>
      </c>
      <c r="BK119" s="33">
        <f t="shared" si="27"/>
        <v>399761.90381515864</v>
      </c>
      <c r="BL119" s="33">
        <f t="shared" si="28"/>
        <v>0</v>
      </c>
      <c r="BM119" s="33">
        <f t="shared" si="29"/>
        <v>399761.90381515864</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11465</v>
      </c>
      <c r="AY120" s="18" t="str">
        <f>IF(IFERROR(比較地域マスタ!$AE55,"")=0,"",IFERROR(比較地域マスタ!$AE55,""))</f>
        <v>松伏町</v>
      </c>
      <c r="AZ120" s="16"/>
      <c r="BA120" s="22">
        <v>49</v>
      </c>
      <c r="BB120" s="22">
        <v>1</v>
      </c>
      <c r="BC120" s="18" t="str">
        <f t="shared" si="24"/>
        <v>11465</v>
      </c>
      <c r="BD120" s="18" t="str">
        <f t="shared" si="25"/>
        <v>松伏町</v>
      </c>
      <c r="BE120" s="33">
        <f>VLOOKUP(BC120&amp;"_"&amp;$AZ$9,データシート3!A:AB,MATCH("ea_"&amp;"太陽光（建物系）"&amp;"_年間発電",データシート3!$A$1:$AB$1,0),0)/10^3+VLOOKUP(BC120&amp;"_"&amp;$AZ$9,データシート3!A:AB,MATCH("ea_"&amp;"太陽光（土地系）"&amp;"_年間発電",データシート3!$A$1:$AB$1,0),0)/10^3</f>
        <v>160027.04700000005</v>
      </c>
      <c r="BF120" s="33">
        <f>VLOOKUP(BC120&amp;"_"&amp;$AZ$9,データシート3!A:AB,MATCH("ea_"&amp;"風力（陸上）"&amp;"_年間発電",データシート3!$A$1:$AB$1,0),0)/10^3</f>
        <v>0</v>
      </c>
      <c r="BG120" s="33">
        <f>VLOOKUP(BC120&amp;"_"&amp;$AZ$9,データシート3!A:AB,MATCH("ea_"&amp;"中小水（河川）"&amp;"_年間発電",データシート3!$A$1:$AB$1,0),0)/10^3+VLOOKUP(BC120&amp;"_"&amp;$AZ$9,データシート3!A:AB,MATCH("ea_"&amp;"中小水（農業用水路）"&amp;"_年間発電",データシート3!$A$1:$AB$1,0),0)/10^3</f>
        <v>0</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3.9239999999999995</v>
      </c>
      <c r="BI120" s="33">
        <f t="shared" si="26"/>
        <v>160030.97100000005</v>
      </c>
      <c r="BJ120" s="33">
        <f>(VLOOKUP($BC120&amp;"_"&amp;$AZ$8,データシート3!$A:$AN,MATCH("da_合計",データシート3!$A$1:$AN$1,0),0))/10^3</f>
        <v>108811.53171830889</v>
      </c>
      <c r="BK120" s="33">
        <f t="shared" si="27"/>
        <v>51219.439281691157</v>
      </c>
      <c r="BL120" s="33">
        <f t="shared" si="28"/>
        <v>0</v>
      </c>
      <c r="BM120" s="33">
        <f t="shared" si="29"/>
        <v>51219.439281691157</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11237</v>
      </c>
      <c r="AY121" s="18" t="str">
        <f>IF(IFERROR(比較地域マスタ!$AE56,"")=0,"",IFERROR(比較地域マスタ!$AE56,""))</f>
        <v>三郷市</v>
      </c>
      <c r="AZ121" s="16"/>
      <c r="BA121" s="22">
        <v>50</v>
      </c>
      <c r="BB121" s="22">
        <v>1</v>
      </c>
      <c r="BC121" s="18" t="str">
        <f t="shared" si="24"/>
        <v>11237</v>
      </c>
      <c r="BD121" s="18" t="str">
        <f t="shared" si="25"/>
        <v>三郷市</v>
      </c>
      <c r="BE121" s="33">
        <f>VLOOKUP(BC121&amp;"_"&amp;$AZ$9,データシート3!A:AB,MATCH("ea_"&amp;"太陽光（建物系）"&amp;"_年間発電",データシート3!$A$1:$AB$1,0),0)/10^3+VLOOKUP(BC121&amp;"_"&amp;$AZ$9,データシート3!A:AB,MATCH("ea_"&amp;"太陽光（土地系）"&amp;"_年間発電",データシート3!$A$1:$AB$1,0),0)/10^3</f>
        <v>437099.44400000002</v>
      </c>
      <c r="BF121" s="33">
        <f>VLOOKUP(BC121&amp;"_"&amp;$AZ$9,データシート3!A:AB,MATCH("ea_"&amp;"風力（陸上）"&amp;"_年間発電",データシート3!$A$1:$AB$1,0),0)/10^3</f>
        <v>0</v>
      </c>
      <c r="BG121" s="33">
        <f>VLOOKUP(BC121&amp;"_"&amp;$AZ$9,データシート3!A:AB,MATCH("ea_"&amp;"中小水（河川）"&amp;"_年間発電",データシート3!$A$1:$AB$1,0),0)/10^3+VLOOKUP(BC121&amp;"_"&amp;$AZ$9,データシート3!A:AB,MATCH("ea_"&amp;"中小水（農業用水路）"&amp;"_年間発電",データシート3!$A$1:$AB$1,0),0)/10^3</f>
        <v>0</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437099.44400000002</v>
      </c>
      <c r="BJ121" s="33">
        <f>(VLOOKUP($BC121&amp;"_"&amp;$AZ$8,データシート3!$A:$AN,MATCH("da_合計",データシート3!$A$1:$AN$1,0),0))/10^3</f>
        <v>652006.24013553746</v>
      </c>
      <c r="BK121" s="33">
        <f t="shared" si="27"/>
        <v>-214906.79613553744</v>
      </c>
      <c r="BL121" s="33">
        <f t="shared" si="28"/>
        <v>-214906.79613553744</v>
      </c>
      <c r="BM121" s="33">
        <f t="shared" si="29"/>
        <v>0</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11381</v>
      </c>
      <c r="AY122" s="18" t="str">
        <f>IF(IFERROR(比較地域マスタ!$AE57,"")=0,"",IFERROR(比較地域マスタ!$AE57,""))</f>
        <v>美里町</v>
      </c>
      <c r="AZ122" s="16"/>
      <c r="BA122" s="22">
        <v>51</v>
      </c>
      <c r="BB122" s="22">
        <v>1</v>
      </c>
      <c r="BC122" s="18" t="str">
        <f t="shared" si="24"/>
        <v>11381</v>
      </c>
      <c r="BD122" s="18" t="str">
        <f t="shared" si="25"/>
        <v>美里町</v>
      </c>
      <c r="BE122" s="33">
        <f>VLOOKUP(BC122&amp;"_"&amp;$AZ$9,データシート3!A:AB,MATCH("ea_"&amp;"太陽光（建物系）"&amp;"_年間発電",データシート3!$A$1:$AB$1,0),0)/10^3+VLOOKUP(BC122&amp;"_"&amp;$AZ$9,データシート3!A:AB,MATCH("ea_"&amp;"太陽光（土地系）"&amp;"_年間発電",データシート3!$A$1:$AB$1,0),0)/10^3</f>
        <v>461788.77299999993</v>
      </c>
      <c r="BF122" s="33">
        <f>VLOOKUP(BC122&amp;"_"&amp;$AZ$9,データシート3!A:AB,MATCH("ea_"&amp;"風力（陸上）"&amp;"_年間発電",データシート3!$A$1:$AB$1,0),0)/10^3</f>
        <v>5608.2439999999997</v>
      </c>
      <c r="BG122" s="33">
        <f>VLOOKUP(BC122&amp;"_"&amp;$AZ$9,データシート3!A:AB,MATCH("ea_"&amp;"中小水（河川）"&amp;"_年間発電",データシート3!$A$1:$AB$1,0),0)/10^3+VLOOKUP(BC122&amp;"_"&amp;$AZ$9,データシート3!A:AB,MATCH("ea_"&amp;"中小水（農業用水路）"&amp;"_年間発電",データシート3!$A$1:$AB$1,0),0)/10^3</f>
        <v>0</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0</v>
      </c>
      <c r="BI122" s="33">
        <f t="shared" si="26"/>
        <v>467397.01699999993</v>
      </c>
      <c r="BJ122" s="33">
        <f>(VLOOKUP($BC122&amp;"_"&amp;$AZ$8,データシート3!$A:$AN,MATCH("da_合計",データシート3!$A$1:$AN$1,0),0))/10^3</f>
        <v>111786.51383638252</v>
      </c>
      <c r="BK122" s="33">
        <f t="shared" si="27"/>
        <v>355610.5031636174</v>
      </c>
      <c r="BL122" s="33">
        <f t="shared" si="28"/>
        <v>0</v>
      </c>
      <c r="BM122" s="33">
        <f t="shared" si="29"/>
        <v>355610.5031636174</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11362</v>
      </c>
      <c r="AY123" s="18" t="str">
        <f>IF(IFERROR(比較地域マスタ!$AE58,"")=0,"",IFERROR(比較地域マスタ!$AE58,""))</f>
        <v>皆野町</v>
      </c>
      <c r="AZ123" s="16"/>
      <c r="BA123" s="22">
        <v>52</v>
      </c>
      <c r="BB123" s="22">
        <v>1</v>
      </c>
      <c r="BC123" s="18" t="str">
        <f t="shared" si="24"/>
        <v>11362</v>
      </c>
      <c r="BD123" s="18" t="str">
        <f t="shared" si="25"/>
        <v>皆野町</v>
      </c>
      <c r="BE123" s="33">
        <f>VLOOKUP(BC123&amp;"_"&amp;$AZ$9,データシート3!A:AB,MATCH("ea_"&amp;"太陽光（建物系）"&amp;"_年間発電",データシート3!$A$1:$AB$1,0),0)/10^3+VLOOKUP(BC123&amp;"_"&amp;$AZ$9,データシート3!A:AB,MATCH("ea_"&amp;"太陽光（土地系）"&amp;"_年間発電",データシート3!$A$1:$AB$1,0),0)/10^3</f>
        <v>127943.89700000003</v>
      </c>
      <c r="BF123" s="33">
        <f>VLOOKUP(BC123&amp;"_"&amp;$AZ$9,データシート3!A:AB,MATCH("ea_"&amp;"風力（陸上）"&amp;"_年間発電",データシート3!$A$1:$AB$1,0),0)/10^3</f>
        <v>10357.487999999999</v>
      </c>
      <c r="BG123" s="33">
        <f>VLOOKUP(BC123&amp;"_"&amp;$AZ$9,データシート3!A:AB,MATCH("ea_"&amp;"中小水（河川）"&amp;"_年間発電",データシート3!$A$1:$AB$1,0),0)/10^3+VLOOKUP(BC123&amp;"_"&amp;$AZ$9,データシート3!A:AB,MATCH("ea_"&amp;"中小水（農業用水路）"&amp;"_年間発電",データシート3!$A$1:$AB$1,0),0)/10^3</f>
        <v>127.81</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138429.19500000004</v>
      </c>
      <c r="BJ123" s="33">
        <f>(VLOOKUP($BC123&amp;"_"&amp;$AZ$8,データシート3!$A:$AN,MATCH("da_合計",データシート3!$A$1:$AN$1,0),0))/10^3</f>
        <v>43708.327763826521</v>
      </c>
      <c r="BK123" s="33">
        <f t="shared" si="27"/>
        <v>94720.867236173508</v>
      </c>
      <c r="BL123" s="33">
        <f t="shared" si="28"/>
        <v>0</v>
      </c>
      <c r="BM123" s="33">
        <f t="shared" si="29"/>
        <v>94720.867236173508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11442</v>
      </c>
      <c r="AY124" s="18" t="str">
        <f>IF(IFERROR(比較地域マスタ!$AE59,"")=0,"",IFERROR(比較地域マスタ!$AE59,""))</f>
        <v>宮代町</v>
      </c>
      <c r="AZ124" s="16"/>
      <c r="BA124" s="22">
        <v>53</v>
      </c>
      <c r="BB124" s="22">
        <v>1</v>
      </c>
      <c r="BC124" s="18" t="str">
        <f t="shared" si="24"/>
        <v>11442</v>
      </c>
      <c r="BD124" s="18" t="str">
        <f t="shared" si="25"/>
        <v>宮代町</v>
      </c>
      <c r="BE124" s="33">
        <f>VLOOKUP(BC124&amp;"_"&amp;$AZ$9,データシート3!A:AB,MATCH("ea_"&amp;"太陽光（建物系）"&amp;"_年間発電",データシート3!$A$1:$AB$1,0),0)/10^3+VLOOKUP(BC124&amp;"_"&amp;$AZ$9,データシート3!A:AB,MATCH("ea_"&amp;"太陽光（土地系）"&amp;"_年間発電",データシート3!$A$1:$AB$1,0),0)/10^3</f>
        <v>173540.69400000005</v>
      </c>
      <c r="BF124" s="33">
        <f>VLOOKUP(BC124&amp;"_"&amp;$AZ$9,データシート3!A:AB,MATCH("ea_"&amp;"風力（陸上）"&amp;"_年間発電",データシート3!$A$1:$AB$1,0),0)/10^3</f>
        <v>0</v>
      </c>
      <c r="BG124" s="33">
        <f>VLOOKUP(BC124&amp;"_"&amp;$AZ$9,データシート3!A:AB,MATCH("ea_"&amp;"中小水（河川）"&amp;"_年間発電",データシート3!$A$1:$AB$1,0),0)/10^3+VLOOKUP(BC124&amp;"_"&amp;$AZ$9,データシート3!A:AB,MATCH("ea_"&amp;"中小水（農業用水路）"&amp;"_年間発電",データシート3!$A$1:$AB$1,0),0)/10^3</f>
        <v>0</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67.206999999999979</v>
      </c>
      <c r="BI124" s="33">
        <f t="shared" si="26"/>
        <v>173607.90100000004</v>
      </c>
      <c r="BJ124" s="33">
        <f>(VLOOKUP($BC124&amp;"_"&amp;$AZ$8,データシート3!$A:$AN,MATCH("da_合計",データシート3!$A$1:$AN$1,0),0))/10^3</f>
        <v>114163.9169996916</v>
      </c>
      <c r="BK124" s="33">
        <f t="shared" si="27"/>
        <v>59443.984000308439</v>
      </c>
      <c r="BL124" s="33">
        <f t="shared" si="28"/>
        <v>0</v>
      </c>
      <c r="BM124" s="33">
        <f t="shared" si="29"/>
        <v>59443.984000308439</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11324</v>
      </c>
      <c r="AY125" s="18" t="str">
        <f>IF(IFERROR(比較地域マスタ!$AE60,"")=0,"",IFERROR(比較地域マスタ!$AE60,""))</f>
        <v>三芳町</v>
      </c>
      <c r="AZ125" s="16"/>
      <c r="BA125" s="22">
        <v>54</v>
      </c>
      <c r="BB125" s="22">
        <v>1</v>
      </c>
      <c r="BC125" s="18" t="str">
        <f t="shared" si="24"/>
        <v>11324</v>
      </c>
      <c r="BD125" s="18" t="str">
        <f t="shared" si="25"/>
        <v>三芳町</v>
      </c>
      <c r="BE125" s="33">
        <f>VLOOKUP(BC125&amp;"_"&amp;$AZ$9,データシート3!A:AB,MATCH("ea_"&amp;"太陽光（建物系）"&amp;"_年間発電",データシート3!$A$1:$AB$1,0),0)/10^3+VLOOKUP(BC125&amp;"_"&amp;$AZ$9,データシート3!A:AB,MATCH("ea_"&amp;"太陽光（土地系）"&amp;"_年間発電",データシート3!$A$1:$AB$1,0),0)/10^3</f>
        <v>330415.42200000002</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0</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330415.42200000002</v>
      </c>
      <c r="BJ125" s="33">
        <f>(VLOOKUP($BC125&amp;"_"&amp;$AZ$8,データシート3!$A:$AN,MATCH("da_合計",データシート3!$A$1:$AN$1,0),0))/10^3</f>
        <v>361718.09439680778</v>
      </c>
      <c r="BK125" s="33">
        <f t="shared" si="27"/>
        <v>-31302.672396807757</v>
      </c>
      <c r="BL125" s="33">
        <f t="shared" si="28"/>
        <v>-31302.672396807757</v>
      </c>
      <c r="BM125" s="33">
        <f t="shared" si="29"/>
        <v>0</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11326</v>
      </c>
      <c r="AY126" s="18" t="str">
        <f>IF(IFERROR(比較地域マスタ!$AE61,"")=0,"",IFERROR(比較地域マスタ!$AE61,""))</f>
        <v>毛呂山町</v>
      </c>
      <c r="AZ126" s="16"/>
      <c r="BA126" s="22">
        <v>55</v>
      </c>
      <c r="BB126" s="22">
        <v>1</v>
      </c>
      <c r="BC126" s="18" t="str">
        <f t="shared" si="24"/>
        <v>11326</v>
      </c>
      <c r="BD126" s="18" t="str">
        <f t="shared" si="25"/>
        <v>毛呂山町</v>
      </c>
      <c r="BE126" s="33">
        <f>VLOOKUP(BC126&amp;"_"&amp;$AZ$9,データシート3!A:AB,MATCH("ea_"&amp;"太陽光（建物系）"&amp;"_年間発電",データシート3!$A$1:$AB$1,0),0)/10^3+VLOOKUP(BC126&amp;"_"&amp;$AZ$9,データシート3!A:AB,MATCH("ea_"&amp;"太陽光（土地系）"&amp;"_年間発電",データシート3!$A$1:$AB$1,0),0)/10^3</f>
        <v>266680.00599999999</v>
      </c>
      <c r="BF126" s="33">
        <f>VLOOKUP(BC126&amp;"_"&amp;$AZ$9,データシート3!A:AB,MATCH("ea_"&amp;"風力（陸上）"&amp;"_年間発電",データシート3!$A$1:$AB$1,0),0)/10^3</f>
        <v>2785.8040000000001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269465.81</v>
      </c>
      <c r="BJ126" s="33">
        <f>(VLOOKUP($BC126&amp;"_"&amp;$AZ$8,データシート3!$A:$AN,MATCH("da_合計",データシート3!$A$1:$AN$1,0),0))/10^3</f>
        <v>159563.85207462686</v>
      </c>
      <c r="BK126" s="33">
        <f t="shared" si="27"/>
        <v>109901.95792537314</v>
      </c>
      <c r="BL126" s="33">
        <f t="shared" si="28"/>
        <v>0</v>
      </c>
      <c r="BM126" s="33">
        <f t="shared" si="29"/>
        <v>109901.95792537314</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11234</v>
      </c>
      <c r="AY127" s="18" t="str">
        <f>IF(IFERROR(比較地域マスタ!$AE62,"")=0,"",IFERROR(比較地域マスタ!$AE62,""))</f>
        <v>八潮市</v>
      </c>
      <c r="AZ127" s="16"/>
      <c r="BA127" s="22">
        <v>56</v>
      </c>
      <c r="BB127" s="22">
        <v>1</v>
      </c>
      <c r="BC127" s="18" t="str">
        <f t="shared" si="24"/>
        <v>11234</v>
      </c>
      <c r="BD127" s="18" t="str">
        <f t="shared" si="25"/>
        <v>八潮市</v>
      </c>
      <c r="BE127" s="33">
        <f>VLOOKUP(BC127&amp;"_"&amp;$AZ$9,データシート3!A:AB,MATCH("ea_"&amp;"太陽光（建物系）"&amp;"_年間発電",データシート3!$A$1:$AB$1,0),0)/10^3+VLOOKUP(BC127&amp;"_"&amp;$AZ$9,データシート3!A:AB,MATCH("ea_"&amp;"太陽光（土地系）"&amp;"_年間発電",データシート3!$A$1:$AB$1,0),0)/10^3</f>
        <v>343899.342</v>
      </c>
      <c r="BF127" s="33">
        <f>VLOOKUP(BC127&amp;"_"&amp;$AZ$9,データシート3!A:AB,MATCH("ea_"&amp;"風力（陸上）"&amp;"_年間発電",データシート3!$A$1:$AB$1,0),0)/10^3</f>
        <v>0</v>
      </c>
      <c r="BG127" s="33">
        <f>VLOOKUP(BC127&amp;"_"&amp;$AZ$9,データシート3!A:AB,MATCH("ea_"&amp;"中小水（河川）"&amp;"_年間発電",データシート3!$A$1:$AB$1,0),0)/10^3+VLOOKUP(BC127&amp;"_"&amp;$AZ$9,データシート3!A:AB,MATCH("ea_"&amp;"中小水（農業用水路）"&amp;"_年間発電",データシート3!$A$1:$AB$1,0),0)/10^3</f>
        <v>0</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0</v>
      </c>
      <c r="BI127" s="33">
        <f t="shared" si="26"/>
        <v>343899.342</v>
      </c>
      <c r="BJ127" s="33">
        <f>(VLOOKUP($BC127&amp;"_"&amp;$AZ$8,データシート3!$A:$AN,MATCH("da_合計",データシート3!$A$1:$AN$1,0),0))/10^3</f>
        <v>623176.87620495458</v>
      </c>
      <c r="BK127" s="33">
        <f t="shared" si="27"/>
        <v>-279277.53420495457</v>
      </c>
      <c r="BL127" s="33">
        <f t="shared" si="28"/>
        <v>-279277.53420495457</v>
      </c>
      <c r="BM127" s="33">
        <f t="shared" si="29"/>
        <v>0</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11361</v>
      </c>
      <c r="AY128" s="18" t="str">
        <f>IF(IFERROR(比較地域マスタ!$AE63,"")=0,"",IFERROR(比較地域マスタ!$AE63,""))</f>
        <v>横瀬町</v>
      </c>
      <c r="AZ128" s="16"/>
      <c r="BA128" s="22">
        <v>57</v>
      </c>
      <c r="BB128" s="22">
        <v>1</v>
      </c>
      <c r="BC128" s="18" t="str">
        <f t="shared" si="24"/>
        <v>11361</v>
      </c>
      <c r="BD128" s="18" t="str">
        <f t="shared" si="25"/>
        <v>横瀬町</v>
      </c>
      <c r="BE128" s="33">
        <f>VLOOKUP(BC128&amp;"_"&amp;$AZ$9,データシート3!A:AB,MATCH("ea_"&amp;"太陽光（建物系）"&amp;"_年間発電",データシート3!$A$1:$AB$1,0),0)/10^3+VLOOKUP(BC128&amp;"_"&amp;$AZ$9,データシート3!A:AB,MATCH("ea_"&amp;"太陽光（土地系）"&amp;"_年間発電",データシート3!$A$1:$AB$1,0),0)/10^3</f>
        <v>84843.776999999987</v>
      </c>
      <c r="BF128" s="33">
        <f>VLOOKUP(BC128&amp;"_"&amp;$AZ$9,データシート3!A:AB,MATCH("ea_"&amp;"風力（陸上）"&amp;"_年間発電",データシート3!$A$1:$AB$1,0),0)/10^3</f>
        <v>16763.746999999999</v>
      </c>
      <c r="BG128" s="33">
        <f>VLOOKUP(BC128&amp;"_"&amp;$AZ$9,データシート3!A:AB,MATCH("ea_"&amp;"中小水（河川）"&amp;"_年間発電",データシート3!$A$1:$AB$1,0),0)/10^3+VLOOKUP(BC128&amp;"_"&amp;$AZ$9,データシート3!A:AB,MATCH("ea_"&amp;"中小水（農業用水路）"&amp;"_年間発電",データシート3!$A$1:$AB$1,0),0)/10^3</f>
        <v>1047.845</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102655.36899999999</v>
      </c>
      <c r="BJ128" s="33">
        <f>(VLOOKUP($BC128&amp;"_"&amp;$AZ$8,データシート3!$A:$AN,MATCH("da_合計",データシート3!$A$1:$AN$1,0),0))/10^3</f>
        <v>47751.985466414451</v>
      </c>
      <c r="BK128" s="33">
        <f t="shared" si="27"/>
        <v>54903.38353358554</v>
      </c>
      <c r="BL128" s="33">
        <f t="shared" si="28"/>
        <v>0</v>
      </c>
      <c r="BM128" s="33">
        <f t="shared" si="29"/>
        <v>54903.38353358554</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11243</v>
      </c>
      <c r="AY129" s="18" t="str">
        <f>IF(IFERROR(比較地域マスタ!$AE64,"")=0,"",IFERROR(比較地域マスタ!$AE64,""))</f>
        <v>吉川市</v>
      </c>
      <c r="AZ129" s="16"/>
      <c r="BA129" s="22">
        <v>58</v>
      </c>
      <c r="BB129" s="22">
        <v>1</v>
      </c>
      <c r="BC129" s="18" t="str">
        <f t="shared" si="24"/>
        <v>11243</v>
      </c>
      <c r="BD129" s="18" t="str">
        <f t="shared" si="25"/>
        <v>吉川市</v>
      </c>
      <c r="BE129" s="33">
        <f>VLOOKUP(BC129&amp;"_"&amp;$AZ$9,データシート3!A:AB,MATCH("ea_"&amp;"太陽光（建物系）"&amp;"_年間発電",データシート3!$A$1:$AB$1,0),0)/10^3+VLOOKUP(BC129&amp;"_"&amp;$AZ$9,データシート3!A:AB,MATCH("ea_"&amp;"太陽光（土地系）"&amp;"_年間発電",データシート3!$A$1:$AB$1,0),0)/10^3</f>
        <v>293639.647</v>
      </c>
      <c r="BF129" s="33">
        <f>VLOOKUP(BC129&amp;"_"&amp;$AZ$9,データシート3!A:AB,MATCH("ea_"&amp;"風力（陸上）"&amp;"_年間発電",データシート3!$A$1:$AB$1,0),0)/10^3</f>
        <v>0</v>
      </c>
      <c r="BG129" s="33">
        <f>VLOOKUP(BC129&amp;"_"&amp;$AZ$9,データシート3!A:AB,MATCH("ea_"&amp;"中小水（河川）"&amp;"_年間発電",データシート3!$A$1:$AB$1,0),0)/10^3+VLOOKUP(BC129&amp;"_"&amp;$AZ$9,データシート3!A:AB,MATCH("ea_"&amp;"中小水（農業用水路）"&amp;"_年間発電",データシート3!$A$1:$AB$1,0),0)/10^3</f>
        <v>0</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293639.647</v>
      </c>
      <c r="BJ129" s="33">
        <f>(VLOOKUP($BC129&amp;"_"&amp;$AZ$8,データシート3!$A:$AN,MATCH("da_合計",データシート3!$A$1:$AN$1,0),0))/10^3</f>
        <v>305671.32844306115</v>
      </c>
      <c r="BK129" s="33">
        <f t="shared" si="27"/>
        <v>-12031.681443061156</v>
      </c>
      <c r="BL129" s="33">
        <f t="shared" si="28"/>
        <v>-12031.681443061156</v>
      </c>
      <c r="BM129" s="33">
        <f t="shared" si="29"/>
        <v>0</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11347</v>
      </c>
      <c r="AY130" s="18" t="str">
        <f>IF(IFERROR(比較地域マスタ!$AE65,"")=0,"",IFERROR(比較地域マスタ!$AE65,""))</f>
        <v>吉見町</v>
      </c>
      <c r="AZ130" s="16"/>
      <c r="BA130" s="22">
        <v>59</v>
      </c>
      <c r="BB130" s="22">
        <v>1</v>
      </c>
      <c r="BC130" s="18" t="str">
        <f t="shared" si="24"/>
        <v>11347</v>
      </c>
      <c r="BD130" s="18" t="str">
        <f t="shared" si="25"/>
        <v>吉見町</v>
      </c>
      <c r="BE130" s="33">
        <f>VLOOKUP(BC130&amp;"_"&amp;$AZ$9,データシート3!A:AB,MATCH("ea_"&amp;"太陽光（建物系）"&amp;"_年間発電",データシート3!$A$1:$AB$1,0),0)/10^3+VLOOKUP(BC130&amp;"_"&amp;$AZ$9,データシート3!A:AB,MATCH("ea_"&amp;"太陽光（土地系）"&amp;"_年間発電",データシート3!$A$1:$AB$1,0),0)/10^3</f>
        <v>277680.95700000005</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277680.95700000005</v>
      </c>
      <c r="BJ130" s="33">
        <f>(VLOOKUP($BC130&amp;"_"&amp;$AZ$8,データシート3!$A:$AN,MATCH("da_合計",データシート3!$A$1:$AN$1,0),0))/10^3</f>
        <v>144021.76046861516</v>
      </c>
      <c r="BK130" s="33">
        <f t="shared" si="27"/>
        <v>133659.19653138489</v>
      </c>
      <c r="BL130" s="33">
        <f t="shared" si="28"/>
        <v>0</v>
      </c>
      <c r="BM130" s="33">
        <f t="shared" si="29"/>
        <v>133659.19653138489</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t="str">
        <f>比較地域マスタ!AD66</f>
        <v>11408</v>
      </c>
      <c r="AY131" s="18" t="str">
        <f>IF(IFERROR(比較地域マスタ!$AE66,"")=0,"",IFERROR(比較地域マスタ!$AE66,""))</f>
        <v>寄居町</v>
      </c>
      <c r="AZ131" s="16"/>
      <c r="BA131" s="22">
        <v>60</v>
      </c>
      <c r="BB131" s="22">
        <v>1</v>
      </c>
      <c r="BC131" s="18" t="str">
        <f t="shared" si="24"/>
        <v>11408</v>
      </c>
      <c r="BD131" s="18" t="str">
        <f t="shared" si="25"/>
        <v>寄居町</v>
      </c>
      <c r="BE131" s="33">
        <f>VLOOKUP(BC131&amp;"_"&amp;$AZ$9,データシート3!A:AB,MATCH("ea_"&amp;"太陽光（建物系）"&amp;"_年間発電",データシート3!$A$1:$AB$1,0),0)/10^3+VLOOKUP(BC131&amp;"_"&amp;$AZ$9,データシート3!A:AB,MATCH("ea_"&amp;"太陽光（土地系）"&amp;"_年間発電",データシート3!$A$1:$AB$1,0),0)/10^3</f>
        <v>641173.76000000001</v>
      </c>
      <c r="BF131" s="33">
        <f>VLOOKUP(BC131&amp;"_"&amp;$AZ$9,データシート3!A:AB,MATCH("ea_"&amp;"風力（陸上）"&amp;"_年間発電",データシート3!$A$1:$AB$1,0),0)/10^3</f>
        <v>3274.4870000000001</v>
      </c>
      <c r="BG131" s="33">
        <f>VLOOKUP(BC131&amp;"_"&amp;$AZ$9,データシート3!A:AB,MATCH("ea_"&amp;"中小水（河川）"&amp;"_年間発電",データシート3!$A$1:$AB$1,0),0)/10^3+VLOOKUP(BC131&amp;"_"&amp;$AZ$9,データシート3!A:AB,MATCH("ea_"&amp;"中小水（農業用水路）"&amp;"_年間発電",データシート3!$A$1:$AB$1,0),0)/10^3</f>
        <v>0</v>
      </c>
      <c r="BH131" s="33">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0</v>
      </c>
      <c r="BI131" s="33">
        <f t="shared" si="26"/>
        <v>644448.24699999997</v>
      </c>
      <c r="BJ131" s="33">
        <f>(VLOOKUP($BC131&amp;"_"&amp;$AZ$8,データシート3!$A:$AN,MATCH("da_合計",データシート3!$A$1:$AN$1,0),0))/10^3</f>
        <v>353955.80429660052</v>
      </c>
      <c r="BK131" s="33">
        <f t="shared" si="27"/>
        <v>290492.44270339946</v>
      </c>
      <c r="BL131" s="33">
        <f t="shared" si="28"/>
        <v>0</v>
      </c>
      <c r="BM131" s="33">
        <f t="shared" si="29"/>
        <v>290492.44270339946</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t="str">
        <f>比較地域マスタ!AD67</f>
        <v>11342</v>
      </c>
      <c r="AY132" s="18" t="str">
        <f>IF(IFERROR(比較地域マスタ!$AE67,"")=0,"",IFERROR(比較地域マスタ!$AE67,""))</f>
        <v>嵐山町</v>
      </c>
      <c r="AZ132" s="16"/>
      <c r="BA132" s="22">
        <v>61</v>
      </c>
      <c r="BB132" s="22">
        <v>1</v>
      </c>
      <c r="BC132" s="18" t="str">
        <f t="shared" si="24"/>
        <v>11342</v>
      </c>
      <c r="BD132" s="18" t="str">
        <f t="shared" si="25"/>
        <v>嵐山町</v>
      </c>
      <c r="BE132" s="33">
        <f>VLOOKUP(BC132&amp;"_"&amp;$AZ$9,データシート3!A:AB,MATCH("ea_"&amp;"太陽光（建物系）"&amp;"_年間発電",データシート3!$A$1:$AB$1,0),0)/10^3+VLOOKUP(BC132&amp;"_"&amp;$AZ$9,データシート3!A:AB,MATCH("ea_"&amp;"太陽光（土地系）"&amp;"_年間発電",データシート3!$A$1:$AB$1,0),0)/10^3</f>
        <v>313670.701</v>
      </c>
      <c r="BF132" s="33">
        <f>VLOOKUP(BC132&amp;"_"&amp;$AZ$9,データシート3!A:AB,MATCH("ea_"&amp;"風力（陸上）"&amp;"_年間発電",データシート3!$A$1:$AB$1,0),0)/10^3</f>
        <v>0</v>
      </c>
      <c r="BG132" s="33">
        <f>VLOOKUP(BC132&amp;"_"&amp;$AZ$9,データシート3!A:AB,MATCH("ea_"&amp;"中小水（河川）"&amp;"_年間発電",データシート3!$A$1:$AB$1,0),0)/10^3+VLOOKUP(BC132&amp;"_"&amp;$AZ$9,データシート3!A:AB,MATCH("ea_"&amp;"中小水（農業用水路）"&amp;"_年間発電",データシート3!$A$1:$AB$1,0),0)/10^3</f>
        <v>0</v>
      </c>
      <c r="BH132" s="33">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0</v>
      </c>
      <c r="BI132" s="33">
        <f t="shared" si="26"/>
        <v>313670.701</v>
      </c>
      <c r="BJ132" s="33">
        <f>(VLOOKUP($BC132&amp;"_"&amp;$AZ$8,データシート3!$A:$AN,MATCH("da_合計",データシート3!$A$1:$AN$1,0),0))/10^3</f>
        <v>169535.04579293935</v>
      </c>
      <c r="BK132" s="33">
        <f t="shared" si="27"/>
        <v>144135.65520706066</v>
      </c>
      <c r="BL132" s="33">
        <f t="shared" si="28"/>
        <v>0</v>
      </c>
      <c r="BM132" s="33">
        <f t="shared" si="29"/>
        <v>144135.65520706066</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t="str">
        <f>比較地域マスタ!AD68</f>
        <v>11229</v>
      </c>
      <c r="AY133" s="18" t="str">
        <f>IF(IFERROR(比較地域マスタ!$AE68,"")=0,"",IFERROR(比較地域マスタ!$AE68,""))</f>
        <v>和光市</v>
      </c>
      <c r="AZ133" s="16"/>
      <c r="BA133" s="22">
        <v>62</v>
      </c>
      <c r="BB133" s="22">
        <v>1</v>
      </c>
      <c r="BC133" s="18" t="str">
        <f t="shared" si="24"/>
        <v>11229</v>
      </c>
      <c r="BD133" s="18" t="str">
        <f t="shared" si="25"/>
        <v>和光市</v>
      </c>
      <c r="BE133" s="33">
        <f>VLOOKUP(BC133&amp;"_"&amp;$AZ$9,データシート3!A:AB,MATCH("ea_"&amp;"太陽光（建物系）"&amp;"_年間発電",データシート3!$A$1:$AB$1,0),0)/10^3+VLOOKUP(BC133&amp;"_"&amp;$AZ$9,データシート3!A:AB,MATCH("ea_"&amp;"太陽光（土地系）"&amp;"_年間発電",データシート3!$A$1:$AB$1,0),0)/10^3</f>
        <v>177746.88099999999</v>
      </c>
      <c r="BF133" s="33">
        <f>VLOOKUP(BC133&amp;"_"&amp;$AZ$9,データシート3!A:AB,MATCH("ea_"&amp;"風力（陸上）"&amp;"_年間発電",データシート3!$A$1:$AB$1,0),0)/10^3</f>
        <v>0</v>
      </c>
      <c r="BG133" s="33">
        <f>VLOOKUP(BC133&amp;"_"&amp;$AZ$9,データシート3!A:AB,MATCH("ea_"&amp;"中小水（河川）"&amp;"_年間発電",データシート3!$A$1:$AB$1,0),0)/10^3+VLOOKUP(BC133&amp;"_"&amp;$AZ$9,データシート3!A:AB,MATCH("ea_"&amp;"中小水（農業用水路）"&amp;"_年間発電",データシート3!$A$1:$AB$1,0),0)/10^3</f>
        <v>0</v>
      </c>
      <c r="BH133" s="33">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134.65899999999999</v>
      </c>
      <c r="BI133" s="33">
        <f t="shared" si="26"/>
        <v>177881.54</v>
      </c>
      <c r="BJ133" s="33">
        <f>(VLOOKUP($BC133&amp;"_"&amp;$AZ$8,データシート3!$A:$AN,MATCH("da_合計",データシート3!$A$1:$AN$1,0),0))/10^3</f>
        <v>385033.26443341584</v>
      </c>
      <c r="BK133" s="33">
        <f t="shared" si="27"/>
        <v>-207151.72443341583</v>
      </c>
      <c r="BL133" s="33">
        <f t="shared" si="28"/>
        <v>-207151.72443341583</v>
      </c>
      <c r="BM133" s="33">
        <f t="shared" si="29"/>
        <v>0</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t="str">
        <f>比較地域マスタ!AD69</f>
        <v>11223</v>
      </c>
      <c r="AY134" s="18" t="str">
        <f>IF(IFERROR(比較地域マスタ!$AE69,"")=0,"",IFERROR(比較地域マスタ!$AE69,""))</f>
        <v>蕨市</v>
      </c>
      <c r="AZ134" s="16"/>
      <c r="BA134" s="22">
        <v>63</v>
      </c>
      <c r="BB134" s="22">
        <v>1</v>
      </c>
      <c r="BC134" s="18" t="str">
        <f t="shared" si="24"/>
        <v>11223</v>
      </c>
      <c r="BD134" s="18" t="str">
        <f t="shared" si="25"/>
        <v>蕨市</v>
      </c>
      <c r="BE134" s="33">
        <f>VLOOKUP(BC134&amp;"_"&amp;$AZ$9,データシート3!A:AB,MATCH("ea_"&amp;"太陽光（建物系）"&amp;"_年間発電",データシート3!$A$1:$AB$1,0),0)/10^3+VLOOKUP(BC134&amp;"_"&amp;$AZ$9,データシート3!A:AB,MATCH("ea_"&amp;"太陽光（土地系）"&amp;"_年間発電",データシート3!$A$1:$AB$1,0),0)/10^3</f>
        <v>150844.86499999999</v>
      </c>
      <c r="BF134" s="33">
        <f>VLOOKUP(BC134&amp;"_"&amp;$AZ$9,データシート3!A:AB,MATCH("ea_"&amp;"風力（陸上）"&amp;"_年間発電",データシート3!$A$1:$AB$1,0),0)/10^3</f>
        <v>0</v>
      </c>
      <c r="BG134" s="33">
        <f>VLOOKUP(BC134&amp;"_"&amp;$AZ$9,データシート3!A:AB,MATCH("ea_"&amp;"中小水（河川）"&amp;"_年間発電",データシート3!$A$1:$AB$1,0),0)/10^3+VLOOKUP(BC134&amp;"_"&amp;$AZ$9,データシート3!A:AB,MATCH("ea_"&amp;"中小水（農業用水路）"&amp;"_年間発電",データシート3!$A$1:$AB$1,0),0)/10^3</f>
        <v>0</v>
      </c>
      <c r="BH134" s="33">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0</v>
      </c>
      <c r="BI134" s="33">
        <f t="shared" si="26"/>
        <v>150844.86499999999</v>
      </c>
      <c r="BJ134" s="33">
        <f>(VLOOKUP($BC134&amp;"_"&amp;$AZ$8,データシート3!$A:$AN,MATCH("da_合計",データシート3!$A$1:$AN$1,0),0))/10^3</f>
        <v>367633.36351646844</v>
      </c>
      <c r="BK134" s="33">
        <f t="shared" si="27"/>
        <v>-216788.49851646845</v>
      </c>
      <c r="BL134" s="33">
        <f t="shared" si="28"/>
        <v>-216788.49851646845</v>
      </c>
      <c r="BM134" s="33">
        <f t="shared" si="29"/>
        <v>0</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皆野町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11362</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2</v>
      </c>
      <c r="H7" s="701">
        <f t="shared" si="0"/>
        <v>2</v>
      </c>
      <c r="I7" s="701">
        <f t="shared" si="0"/>
        <v>2</v>
      </c>
      <c r="J7" s="701">
        <f t="shared" si="0"/>
        <v>2</v>
      </c>
      <c r="K7" s="702">
        <f t="shared" si="0"/>
        <v>2</v>
      </c>
      <c r="L7" s="702">
        <f t="shared" si="0"/>
        <v>2</v>
      </c>
      <c r="M7" s="702">
        <f t="shared" si="0"/>
        <v>2</v>
      </c>
      <c r="N7" s="702">
        <f t="shared" si="0"/>
        <v>2</v>
      </c>
      <c r="O7" s="702">
        <f>SUM(O8:O13)</f>
        <v>2</v>
      </c>
      <c r="P7" s="702">
        <f t="shared" si="0"/>
        <v>2</v>
      </c>
      <c r="Q7" s="703">
        <f>SUM(Q8:Q13)</f>
        <v>2</v>
      </c>
      <c r="R7" s="909">
        <f t="shared" si="0"/>
        <v>8.0969999999999995</v>
      </c>
      <c r="S7" s="910">
        <f t="shared" si="0"/>
        <v>8.6050000000000004</v>
      </c>
      <c r="T7" s="910">
        <f t="shared" si="0"/>
        <v>9.5790000000000006</v>
      </c>
      <c r="U7" s="910">
        <f t="shared" si="0"/>
        <v>9.9559999999999995</v>
      </c>
      <c r="V7" s="910">
        <f t="shared" si="0"/>
        <v>9.6900000000000013</v>
      </c>
      <c r="W7" s="910">
        <f t="shared" si="0"/>
        <v>9.8260000000000005</v>
      </c>
      <c r="X7" s="910">
        <f t="shared" si="0"/>
        <v>9.1579999999999995</v>
      </c>
      <c r="Y7" s="910">
        <f t="shared" si="0"/>
        <v>8.8209999999999997</v>
      </c>
      <c r="Z7" s="910">
        <f>SUM(Z8:Z13)</f>
        <v>8.9329999999999998</v>
      </c>
      <c r="AA7" s="910">
        <f>SUM(AA8:AA13)</f>
        <v>9.120000000000001</v>
      </c>
      <c r="AB7" s="911">
        <f t="shared" si="0"/>
        <v>9.8529999999999998</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1</v>
      </c>
      <c r="H9" s="714">
        <f>VLOOKUP($D$3&amp;"_"&amp;H$3,データシート1!$A:$BU,MATCH($G$2&amp;"_"&amp;$C9,データシート1!$A$1:$BU$1,0),0)</f>
        <v>1</v>
      </c>
      <c r="I9" s="714">
        <f>VLOOKUP($D$3&amp;"_"&amp;I$3,データシート1!$A:$BU,MATCH($G$2&amp;"_"&amp;$C9,データシート1!$A$1:$BU$1,0),0)</f>
        <v>1</v>
      </c>
      <c r="J9" s="714">
        <f>VLOOKUP($D$3&amp;"_"&amp;J$3,データシート1!$A:$BU,MATCH($G$2&amp;"_"&amp;$C9,データシート1!$A$1:$BU$1,0),0)</f>
        <v>1</v>
      </c>
      <c r="K9" s="715">
        <f>VLOOKUP($D$3&amp;"_"&amp;K$3,データシート1!$A:$BU,MATCH($G$2&amp;"_"&amp;$C9,データシート1!$A$1:$BU$1,0),0)</f>
        <v>1</v>
      </c>
      <c r="L9" s="715">
        <f>VLOOKUP($D$3&amp;"_"&amp;L$3,データシート1!$A:$BU,MATCH($G$2&amp;"_"&amp;$C9,データシート1!$A$1:$BU$1,0),0)</f>
        <v>2</v>
      </c>
      <c r="M9" s="715">
        <f>VLOOKUP($D$3&amp;"_"&amp;M$3,データシート1!$A:$BU,MATCH($G$2&amp;"_"&amp;$C9,データシート1!$A$1:$BU$1,0),0)</f>
        <v>2</v>
      </c>
      <c r="N9" s="715">
        <f>VLOOKUP($D$3&amp;"_"&amp;N$3,データシート1!$A:$BU,MATCH($G$2&amp;"_"&amp;$C9,データシート1!$A$1:$BU$1,0),0)</f>
        <v>1</v>
      </c>
      <c r="O9" s="715">
        <f>VLOOKUP($D$3&amp;"_"&amp;O$3,データシート1!$A:$BU,MATCH($G$2&amp;"_"&amp;$C9,データシート1!$A$1:$BU$1,0),0)</f>
        <v>1</v>
      </c>
      <c r="P9" s="715">
        <f>VLOOKUP($D$3&amp;"_"&amp;P$3,データシート1!$A:$BU,MATCH($G$2&amp;"_"&amp;$C9,データシート1!$A$1:$BU$1,0),0)</f>
        <v>1</v>
      </c>
      <c r="Q9" s="716">
        <f>VLOOKUP($D$3&amp;"_"&amp;Q$3,データシート1!$A:$BU,MATCH($G$2&amp;"_"&amp;$C9,データシート1!$A$1:$BU$1,0),0)</f>
        <v>1</v>
      </c>
      <c r="R9" s="915">
        <f>VLOOKUP($D$3&amp;"_"&amp;R$3,データシート1!$A:$BU,MATCH($R$2&amp;"_"&amp;$C9,データシート1!$A$1:$BU$1,0),0)</f>
        <v>5.0599999999999996</v>
      </c>
      <c r="S9" s="916">
        <f>VLOOKUP($D$3&amp;"_"&amp;S$3,データシート1!$A:$BU,MATCH($R$2&amp;"_"&amp;$C9,データシート1!$A$1:$BU$1,0),0)</f>
        <v>5.2779999999999996</v>
      </c>
      <c r="T9" s="916">
        <f>VLOOKUP($D$3&amp;"_"&amp;T$3,データシート1!$A:$BU,MATCH($R$2&amp;"_"&amp;$C9,データシート1!$A$1:$BU$1,0),0)</f>
        <v>5.9029999999999996</v>
      </c>
      <c r="U9" s="916">
        <f>VLOOKUP($D$3&amp;"_"&amp;U$3,データシート1!$A:$BU,MATCH($R$2&amp;"_"&amp;$C9,データシート1!$A$1:$BU$1,0),0)</f>
        <v>6.0650000000000004</v>
      </c>
      <c r="V9" s="916">
        <f>VLOOKUP($D$3&amp;"_"&amp;V$3,データシート1!$A:$BU,MATCH($R$2&amp;"_"&amp;$C9,データシート1!$A$1:$BU$1,0),0)</f>
        <v>5.8890000000000002</v>
      </c>
      <c r="W9" s="916">
        <f>VLOOKUP($D$3&amp;"_"&amp;W$3,データシート1!$A:$BU,MATCH($R$2&amp;"_"&amp;$C9,データシート1!$A$1:$BU$1,0),0)</f>
        <v>9.8260000000000005</v>
      </c>
      <c r="X9" s="916">
        <f>VLOOKUP($D$3&amp;"_"&amp;X$3,データシート1!$A:$BU,MATCH($R$2&amp;"_"&amp;$C9,データシート1!$A$1:$BU$1,0),0)</f>
        <v>9.1579999999999995</v>
      </c>
      <c r="Y9" s="916">
        <f>VLOOKUP($D$3&amp;"_"&amp;Y$3,データシート1!$A:$BU,MATCH($R$2&amp;"_"&amp;$C9,データシート1!$A$1:$BU$1,0),0)</f>
        <v>5.6669999999999998</v>
      </c>
      <c r="Z9" s="916">
        <f>VLOOKUP($D$3&amp;"_"&amp;Z$3,データシート1!$A:$BU,MATCH($R$2&amp;"_"&amp;$C9,データシート1!$A$1:$BU$1,0),0)</f>
        <v>5.9960000000000004</v>
      </c>
      <c r="AA9" s="916">
        <f>VLOOKUP($D$3&amp;"_"&amp;AA$3,データシート1!$A:$BU,MATCH($R$2&amp;"_"&amp;$C9,データシート1!$A$1:$BU$1,0),0)</f>
        <v>5.931</v>
      </c>
      <c r="AB9" s="917">
        <f>VLOOKUP($D$3&amp;"_"&amp;AB$3,データシート1!$A:$BU,MATCH($R$2&amp;"_"&amp;$C9,データシート1!$A$1:$BU$1,0),0)</f>
        <v>6.4829999999999997</v>
      </c>
    </row>
    <row r="10" spans="2:30" s="21" customFormat="1" ht="20.45" customHeight="1">
      <c r="B10" s="704"/>
      <c r="C10" s="711" t="s">
        <v>116</v>
      </c>
      <c r="D10" s="712"/>
      <c r="E10" s="711"/>
      <c r="F10" s="712"/>
      <c r="G10" s="713">
        <f>VLOOKUP($D$3&amp;"_"&amp;G$3,データシート1!$A:$BU,MATCH($G$2&amp;"_"&amp;$C10,データシート1!$A$1:$BU$1,0),0)</f>
        <v>1</v>
      </c>
      <c r="H10" s="714">
        <f>VLOOKUP($D$3&amp;"_"&amp;H$3,データシート1!$A:$BU,MATCH($G$2&amp;"_"&amp;$C10,データシート1!$A$1:$BU$1,0),0)</f>
        <v>1</v>
      </c>
      <c r="I10" s="714">
        <f>VLOOKUP($D$3&amp;"_"&amp;I$3,データシート1!$A:$BU,MATCH($G$2&amp;"_"&amp;$C10,データシート1!$A$1:$BU$1,0),0)</f>
        <v>1</v>
      </c>
      <c r="J10" s="714">
        <f>VLOOKUP($D$3&amp;"_"&amp;J$3,データシート1!$A:$BU,MATCH($G$2&amp;"_"&amp;$C10,データシート1!$A$1:$BU$1,0),0)</f>
        <v>1</v>
      </c>
      <c r="K10" s="715">
        <f>VLOOKUP($D$3&amp;"_"&amp;K$3,データシート1!$A:$BU,MATCH($G$2&amp;"_"&amp;$C10,データシート1!$A$1:$BU$1,0),0)</f>
        <v>1</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1</v>
      </c>
      <c r="O10" s="715">
        <f>VLOOKUP($D$3&amp;"_"&amp;O$3,データシート1!$A:$BU,MATCH($G$2&amp;"_"&amp;$C10,データシート1!$A$1:$BU$1,0),0)</f>
        <v>1</v>
      </c>
      <c r="P10" s="715">
        <f>VLOOKUP($D$3&amp;"_"&amp;P$3,データシート1!$A:$BU,MATCH($G$2&amp;"_"&amp;$C10,データシート1!$A$1:$BU$1,0),0)</f>
        <v>1</v>
      </c>
      <c r="Q10" s="716">
        <f>VLOOKUP($D$3&amp;"_"&amp;Q$3,データシート1!$A:$BU,MATCH($G$2&amp;"_"&amp;$C10,データシート1!$A$1:$BU$1,0),0)</f>
        <v>1</v>
      </c>
      <c r="R10" s="915">
        <f>VLOOKUP($D$3&amp;"_"&amp;R$3,データシート1!$A:$BU,MATCH($R$2&amp;"_"&amp;$C10,データシート1!$A$1:$BU$1,0),0)</f>
        <v>3.0369999999999999</v>
      </c>
      <c r="S10" s="916">
        <f>VLOOKUP($D$3&amp;"_"&amp;S$3,データシート1!$A:$BU,MATCH($R$2&amp;"_"&amp;$C10,データシート1!$A$1:$BU$1,0),0)</f>
        <v>3.327</v>
      </c>
      <c r="T10" s="916">
        <f>VLOOKUP($D$3&amp;"_"&amp;T$3,データシート1!$A:$BU,MATCH($R$2&amp;"_"&amp;$C10,データシート1!$A$1:$BU$1,0),0)</f>
        <v>3.6760000000000002</v>
      </c>
      <c r="U10" s="916">
        <f>VLOOKUP($D$3&amp;"_"&amp;U$3,データシート1!$A:$BU,MATCH($R$2&amp;"_"&amp;$C10,データシート1!$A$1:$BU$1,0),0)</f>
        <v>3.891</v>
      </c>
      <c r="V10" s="916">
        <f>VLOOKUP($D$3&amp;"_"&amp;V$3,データシート1!$A:$BU,MATCH($R$2&amp;"_"&amp;$C10,データシート1!$A$1:$BU$1,0),0)</f>
        <v>3.8010000000000002</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3.1539999999999999</v>
      </c>
      <c r="Z10" s="916">
        <f>VLOOKUP($D$3&amp;"_"&amp;Z$3,データシート1!$A:$BU,MATCH($R$2&amp;"_"&amp;$C10,データシート1!$A$1:$BU$1,0),0)</f>
        <v>2.9369999999999998</v>
      </c>
      <c r="AA10" s="916">
        <f>VLOOKUP($D$3&amp;"_"&amp;AA$3,データシート1!$A:$BU,MATCH($R$2&amp;"_"&amp;$C10,データシート1!$A$1:$BU$1,0),0)</f>
        <v>3.1890000000000001</v>
      </c>
      <c r="AB10" s="917">
        <f>VLOOKUP($D$3&amp;"_"&amp;AB$3,データシート1!$A:$BU,MATCH($R$2&amp;"_"&amp;$C10,データシート1!$A$1:$BU$1,0),0)</f>
        <v>3.37</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1</v>
      </c>
      <c r="H20" s="734">
        <f>VLOOKUP($D$3&amp;"_"&amp;H$3,データシート2!$A:$SI,MATCH($G$2&amp;"_"&amp;$B20,データシート2!$A$1:$SI$1,0),0)</f>
        <v>1</v>
      </c>
      <c r="I20" s="734">
        <f>VLOOKUP($D$3&amp;"_"&amp;I$3,データシート2!$A:$SI,MATCH($G$2&amp;"_"&amp;$B20,データシート2!$A$1:$SI$1,0),0)</f>
        <v>1</v>
      </c>
      <c r="J20" s="734">
        <f>VLOOKUP($D$3&amp;"_"&amp;J$3,データシート2!$A:$SI,MATCH($G$2&amp;"_"&amp;$B20,データシート2!$A$1:$SI$1,0),0)</f>
        <v>1</v>
      </c>
      <c r="K20" s="735">
        <f>VLOOKUP($D$3&amp;"_"&amp;K$3,データシート2!$A:$SI,MATCH($G$2&amp;"_"&amp;$B20,データシート2!$A$1:$SI$1,0),0)</f>
        <v>1</v>
      </c>
      <c r="L20" s="735">
        <f>VLOOKUP($D$3&amp;"_"&amp;L$3,データシート2!$A:$SI,MATCH($G$2&amp;"_"&amp;$B20,データシート2!$A$1:$SI$1,0),0)</f>
        <v>2</v>
      </c>
      <c r="M20" s="735">
        <f>VLOOKUP($D$3&amp;"_"&amp;M$3,データシート2!$A:$SI,MATCH($G$2&amp;"_"&amp;$B20,データシート2!$A$1:$SI$1,0),0)</f>
        <v>2</v>
      </c>
      <c r="N20" s="735">
        <f>VLOOKUP($D$3&amp;"_"&amp;N$3,データシート2!$A:$SI,MATCH($G$2&amp;"_"&amp;$B20,データシート2!$A$1:$SI$1,0),0)</f>
        <v>1</v>
      </c>
      <c r="O20" s="735">
        <f>VLOOKUP($D$3&amp;"_"&amp;O$3,データシート2!$A:$SI,MATCH($G$2&amp;"_"&amp;$B20,データシート2!$A$1:$SI$1,0),0)</f>
        <v>1</v>
      </c>
      <c r="P20" s="735">
        <f>VLOOKUP($D$3&amp;"_"&amp;P$3,データシート2!$A:$SI,MATCH($G$2&amp;"_"&amp;$B20,データシート2!$A$1:$SI$1,0),0)</f>
        <v>1</v>
      </c>
      <c r="Q20" s="736">
        <f>VLOOKUP($D$3&amp;"_"&amp;Q$3,データシート2!$A:$SI,MATCH($G$2&amp;"_"&amp;$B20,データシート2!$A$1:$SI$1,0),0)</f>
        <v>1</v>
      </c>
      <c r="R20" s="924">
        <f>VLOOKUP($D$3&amp;"_"&amp;R$3,データシート2!$A:$SI,MATCH($R$2&amp;"_"&amp;$B20,データシート2!$A$1:$SI$1,0),0)</f>
        <v>5.0599999999999996</v>
      </c>
      <c r="S20" s="925">
        <f>VLOOKUP($D$3&amp;"_"&amp;S$3,データシート2!$A:$SI,MATCH($R$2&amp;"_"&amp;$B20,データシート2!$A$1:$SI$1,0),0)</f>
        <v>5.2779999999999996</v>
      </c>
      <c r="T20" s="925">
        <f>VLOOKUP($D$3&amp;"_"&amp;T$3,データシート2!$A:$SI,MATCH($R$2&amp;"_"&amp;$B20,データシート2!$A$1:$SI$1,0),0)</f>
        <v>5.9029999999999996</v>
      </c>
      <c r="U20" s="925">
        <f>VLOOKUP($D$3&amp;"_"&amp;U$3,データシート2!$A:$SI,MATCH($R$2&amp;"_"&amp;$B20,データシート2!$A$1:$SI$1,0),0)</f>
        <v>6.0650000000000004</v>
      </c>
      <c r="V20" s="925">
        <f>VLOOKUP($D$3&amp;"_"&amp;V$3,データシート2!$A:$SI,MATCH($R$2&amp;"_"&amp;$B20,データシート2!$A$1:$SI$1,0),0)</f>
        <v>5.8890000000000002</v>
      </c>
      <c r="W20" s="925">
        <f>VLOOKUP($D$3&amp;"_"&amp;W$3,データシート2!$A:$SI,MATCH($R$2&amp;"_"&amp;$B20,データシート2!$A$1:$SI$1,0),0)</f>
        <v>9.8260000000000005</v>
      </c>
      <c r="X20" s="925">
        <f>VLOOKUP($D$3&amp;"_"&amp;X$3,データシート2!$A:$SI,MATCH($R$2&amp;"_"&amp;$B20,データシート2!$A$1:$SI$1,0),0)</f>
        <v>9.1579999999999995</v>
      </c>
      <c r="Y20" s="925">
        <f>VLOOKUP($D$3&amp;"_"&amp;Y$3,データシート2!$A:$SI,MATCH($R$2&amp;"_"&amp;$B20,データシート2!$A$1:$SI$1,0),0)</f>
        <v>5.6669999999999998</v>
      </c>
      <c r="Z20" s="925">
        <f>VLOOKUP($D$3&amp;"_"&amp;Z$3,データシート2!$A:$SI,MATCH($R$2&amp;"_"&amp;$B20,データシート2!$A$1:$SI$1,0),0)</f>
        <v>5.9960000000000004</v>
      </c>
      <c r="AA20" s="925">
        <f>VLOOKUP($D$3&amp;"_"&amp;AA$3,データシート2!$A:$SI,MATCH($R$2&amp;"_"&amp;$B20,データシート2!$A$1:$SI$1,0),0)</f>
        <v>5.931</v>
      </c>
      <c r="AB20" s="926">
        <f>VLOOKUP($D$3&amp;"_"&amp;AB$3,データシート2!$A:$SI,MATCH($R$2&amp;"_"&amp;$B20,データシート2!$A$1:$SI$1,0),0)</f>
        <v>6.4829999999999997</v>
      </c>
    </row>
    <row r="21" spans="2:29" s="745" customFormat="1" ht="16.5" customHeight="1">
      <c r="B21" s="746"/>
      <c r="C21" s="755">
        <v>5</v>
      </c>
      <c r="D21" s="756" t="s">
        <v>532</v>
      </c>
      <c r="E21" s="755"/>
      <c r="F21" s="757"/>
      <c r="G21" s="758">
        <f>VLOOKUP($D$3&amp;"_"&amp;G$3,データシート2!$A:$SI,MATCH($G$2&amp;"_"&amp;$C21,データシート2!$A$1:$SI$1,0),0)</f>
        <v>1</v>
      </c>
      <c r="H21" s="759">
        <f>VLOOKUP($D$3&amp;"_"&amp;H$3,データシート2!$A:$SI,MATCH($G$2&amp;"_"&amp;$C21,データシート2!$A$1:$SI$1,0),0)</f>
        <v>1</v>
      </c>
      <c r="I21" s="759">
        <f>VLOOKUP($D$3&amp;"_"&amp;I$3,データシート2!$A:$SI,MATCH($G$2&amp;"_"&amp;$C21,データシート2!$A$1:$SI$1,0),0)</f>
        <v>1</v>
      </c>
      <c r="J21" s="759">
        <f>VLOOKUP($D$3&amp;"_"&amp;J$3,データシート2!$A:$SI,MATCH($G$2&amp;"_"&amp;$C21,データシート2!$A$1:$SI$1,0),0)</f>
        <v>1</v>
      </c>
      <c r="K21" s="760">
        <f>VLOOKUP($D$3&amp;"_"&amp;K$3,データシート2!$A:$SI,MATCH($G$2&amp;"_"&amp;$C21,データシート2!$A$1:$SI$1,0),0)</f>
        <v>1</v>
      </c>
      <c r="L21" s="760">
        <f>VLOOKUP($D$3&amp;"_"&amp;L$3,データシート2!$A:$SI,MATCH($G$2&amp;"_"&amp;$C21,データシート2!$A$1:$SI$1,0),0)</f>
        <v>2</v>
      </c>
      <c r="M21" s="760">
        <f>VLOOKUP($D$3&amp;"_"&amp;M$3,データシート2!$A:$SI,MATCH($G$2&amp;"_"&amp;$C21,データシート2!$A$1:$SI$1,0),0)</f>
        <v>2</v>
      </c>
      <c r="N21" s="760">
        <f>VLOOKUP($D$3&amp;"_"&amp;N$3,データシート2!$A:$SI,MATCH($G$2&amp;"_"&amp;$C21,データシート2!$A$1:$SI$1,0),0)</f>
        <v>1</v>
      </c>
      <c r="O21" s="760">
        <f>VLOOKUP($D$3&amp;"_"&amp;O$3,データシート2!$A:$SI,MATCH($G$2&amp;"_"&amp;$C21,データシート2!$A$1:$SI$1,0),0)</f>
        <v>1</v>
      </c>
      <c r="P21" s="760">
        <f>VLOOKUP($D$3&amp;"_"&amp;P$3,データシート2!$A:$SI,MATCH($G$2&amp;"_"&amp;$C21,データシート2!$A$1:$SI$1,0),0)</f>
        <v>1</v>
      </c>
      <c r="Q21" s="761">
        <f>VLOOKUP($D$3&amp;"_"&amp;Q$3,データシート2!$A:$SI,MATCH($G$2&amp;"_"&amp;$C21,データシート2!$A$1:$SI$1,0),0)</f>
        <v>1</v>
      </c>
      <c r="R21" s="934">
        <f>VLOOKUP($D$3&amp;"_"&amp;R$3,データシート2!$A:$SI,MATCH($R$2&amp;"_"&amp;$C21,データシート2!$A$1:$SI$1,0),0)</f>
        <v>5.0599999999999996</v>
      </c>
      <c r="S21" s="935">
        <f>VLOOKUP($D$3&amp;"_"&amp;S$3,データシート2!$A:$SI,MATCH($R$2&amp;"_"&amp;$C21,データシート2!$A$1:$SI$1,0),0)</f>
        <v>5.2779999999999996</v>
      </c>
      <c r="T21" s="935">
        <f>VLOOKUP($D$3&amp;"_"&amp;T$3,データシート2!$A:$SI,MATCH($R$2&amp;"_"&amp;$C21,データシート2!$A$1:$SI$1,0),0)</f>
        <v>5.9029999999999996</v>
      </c>
      <c r="U21" s="935">
        <f>VLOOKUP($D$3&amp;"_"&amp;U$3,データシート2!$A:$SI,MATCH($R$2&amp;"_"&amp;$C21,データシート2!$A$1:$SI$1,0),0)</f>
        <v>6.0650000000000004</v>
      </c>
      <c r="V21" s="935">
        <f>VLOOKUP($D$3&amp;"_"&amp;V$3,データシート2!$A:$SI,MATCH($R$2&amp;"_"&amp;$C21,データシート2!$A$1:$SI$1,0),0)</f>
        <v>5.8890000000000002</v>
      </c>
      <c r="W21" s="935">
        <f>VLOOKUP($D$3&amp;"_"&amp;W$3,データシート2!$A:$SI,MATCH($R$2&amp;"_"&amp;$C21,データシート2!$A$1:$SI$1,0),0)</f>
        <v>9.8260000000000005</v>
      </c>
      <c r="X21" s="935">
        <f>VLOOKUP($D$3&amp;"_"&amp;X$3,データシート2!$A:$SI,MATCH($R$2&amp;"_"&amp;$C21,データシート2!$A$1:$SI$1,0),0)</f>
        <v>9.1579999999999995</v>
      </c>
      <c r="Y21" s="935">
        <f>VLOOKUP($D$3&amp;"_"&amp;Y$3,データシート2!$A:$SI,MATCH($R$2&amp;"_"&amp;$C21,データシート2!$A$1:$SI$1,0),0)</f>
        <v>5.6669999999999998</v>
      </c>
      <c r="Z21" s="935">
        <f>VLOOKUP($D$3&amp;"_"&amp;Z$3,データシート2!$A:$SI,MATCH($R$2&amp;"_"&amp;$C21,データシート2!$A$1:$SI$1,0),0)</f>
        <v>5.9960000000000004</v>
      </c>
      <c r="AA21" s="935">
        <f>VLOOKUP($D$3&amp;"_"&amp;AA$3,データシート2!$A:$SI,MATCH($R$2&amp;"_"&amp;$C21,データシート2!$A$1:$SI$1,0),0)</f>
        <v>5.931</v>
      </c>
      <c r="AB21" s="936">
        <f>VLOOKUP($D$3&amp;"_"&amp;AB$3,データシート2!$A:$SI,MATCH($R$2&amp;"_"&amp;$C21,データシート2!$A$1:$SI$1,0),0)</f>
        <v>6.4829999999999997</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1</v>
      </c>
      <c r="H26" s="734">
        <f>VLOOKUP($D$3&amp;"_"&amp;H$3,データシート2!$A:$SI,MATCH($G$2&amp;"_"&amp;$B26,データシート2!$A$1:$SI$1,0),0)</f>
        <v>1</v>
      </c>
      <c r="I26" s="734">
        <f>VLOOKUP($D$3&amp;"_"&amp;I$3,データシート2!$A:$SI,MATCH($G$2&amp;"_"&amp;$B26,データシート2!$A$1:$SI$1,0),0)</f>
        <v>1</v>
      </c>
      <c r="J26" s="734">
        <f>VLOOKUP($D$3&amp;"_"&amp;J$3,データシート2!$A:$SI,MATCH($G$2&amp;"_"&amp;$B26,データシート2!$A$1:$SI$1,0),0)</f>
        <v>1</v>
      </c>
      <c r="K26" s="735">
        <f>VLOOKUP($D$3&amp;"_"&amp;K$3,データシート2!$A:$SI,MATCH($G$2&amp;"_"&amp;$B26,データシート2!$A$1:$SI$1,0),0)</f>
        <v>1</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1</v>
      </c>
      <c r="O26" s="735">
        <f>VLOOKUP($D$3&amp;"_"&amp;O$3,データシート2!$A:$SI,MATCH($G$2&amp;"_"&amp;$B26,データシート2!$A$1:$SI$1,0),0)</f>
        <v>1</v>
      </c>
      <c r="P26" s="735">
        <f>VLOOKUP($D$3&amp;"_"&amp;P$3,データシート2!$A:$SI,MATCH($G$2&amp;"_"&amp;$B26,データシート2!$A$1:$SI$1,0),0)</f>
        <v>1</v>
      </c>
      <c r="Q26" s="736">
        <f>VLOOKUP($D$3&amp;"_"&amp;Q$3,データシート2!$A:$SI,MATCH($G$2&amp;"_"&amp;$B26,データシート2!$A$1:$SI$1,0),0)</f>
        <v>1</v>
      </c>
      <c r="R26" s="924">
        <f>VLOOKUP($D$3&amp;"_"&amp;R$3,データシート2!$A:$SI,MATCH($R$2&amp;"_"&amp;$B26,データシート2!$A$1:$SI$1,0),0)</f>
        <v>3.0369999999999999</v>
      </c>
      <c r="S26" s="925">
        <f>VLOOKUP($D$3&amp;"_"&amp;S$3,データシート2!$A:$SI,MATCH($R$2&amp;"_"&amp;$B26,データシート2!$A$1:$SI$1,0),0)</f>
        <v>3.327</v>
      </c>
      <c r="T26" s="925">
        <f>VLOOKUP($D$3&amp;"_"&amp;T$3,データシート2!$A:$SI,MATCH($R$2&amp;"_"&amp;$B26,データシート2!$A$1:$SI$1,0),0)</f>
        <v>3.6760000000000002</v>
      </c>
      <c r="U26" s="925">
        <f>VLOOKUP($D$3&amp;"_"&amp;U$3,データシート2!$A:$SI,MATCH($R$2&amp;"_"&amp;$B26,データシート2!$A$1:$SI$1,0),0)</f>
        <v>3.891</v>
      </c>
      <c r="V26" s="925">
        <f>VLOOKUP($D$3&amp;"_"&amp;V$3,データシート2!$A:$SI,MATCH($R$2&amp;"_"&amp;$B26,データシート2!$A$1:$SI$1,0),0)</f>
        <v>3.8010000000000002</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3.1539999999999999</v>
      </c>
      <c r="Z26" s="925">
        <f>VLOOKUP($D$3&amp;"_"&amp;Z$3,データシート2!$A:$SI,MATCH($R$2&amp;"_"&amp;$B26,データシート2!$A$1:$SI$1,0),0)</f>
        <v>2.9369999999999998</v>
      </c>
      <c r="AA26" s="925">
        <f>VLOOKUP($D$3&amp;"_"&amp;AA$3,データシート2!$A:$SI,MATCH($R$2&amp;"_"&amp;$B26,データシート2!$A$1:$SI$1,0),0)</f>
        <v>3.1890000000000001</v>
      </c>
      <c r="AB26" s="926">
        <f>VLOOKUP($D$3&amp;"_"&amp;AB$3,データシート2!$A:$SI,MATCH($R$2&amp;"_"&amp;$B26,データシート2!$A$1:$SI$1,0),0)</f>
        <v>3.37</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3.0369999999999999</v>
      </c>
      <c r="S41" s="938">
        <f>VLOOKUP($D$3&amp;"_"&amp;S$3,データシート2!$A:$SI,MATCH($R$2&amp;"_"&amp;$C41,データシート2!$A$1:$SI$1,0),0)</f>
        <v>3.327</v>
      </c>
      <c r="T41" s="938">
        <f>VLOOKUP($D$3&amp;"_"&amp;T$3,データシート2!$A:$SI,MATCH($R$2&amp;"_"&amp;$C41,データシート2!$A$1:$SI$1,0),0)</f>
        <v>3.6760000000000002</v>
      </c>
      <c r="U41" s="938">
        <f>VLOOKUP($D$3&amp;"_"&amp;U$3,データシート2!$A:$SI,MATCH($R$2&amp;"_"&amp;$C41,データシート2!$A$1:$SI$1,0),0)</f>
        <v>3.891</v>
      </c>
      <c r="V41" s="938">
        <f>VLOOKUP($D$3&amp;"_"&amp;V$3,データシート2!$A:$SI,MATCH($R$2&amp;"_"&amp;$C41,データシート2!$A$1:$SI$1,0),0)</f>
        <v>3.8010000000000002</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3.1539999999999999</v>
      </c>
      <c r="Z41" s="938">
        <f>VLOOKUP($D$3&amp;"_"&amp;Z$3,データシート2!$A:$SI,MATCH($R$2&amp;"_"&amp;$C41,データシート2!$A$1:$SI$1,0),0)</f>
        <v>2.9369999999999998</v>
      </c>
      <c r="AA41" s="938">
        <f>VLOOKUP($D$3&amp;"_"&amp;AA$3,データシート2!$A:$SI,MATCH($R$2&amp;"_"&amp;$C41,データシート2!$A$1:$SI$1,0),0)</f>
        <v>3.1890000000000001</v>
      </c>
      <c r="AB41" s="939">
        <f>VLOOKUP($D$3&amp;"_"&amp;AB$3,データシート2!$A:$SI,MATCH($R$2&amp;"_"&amp;$C41,データシート2!$A$1:$SI$1,0),0)</f>
        <v>3.37</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2025-03-04T09:25:54Z</dcterms:created>
  <dcterms:modified xsi:type="dcterms:W3CDTF">2025-03-04T09:25:54Z</dcterms:modified>
  <cp:category/>
  <cp:contentStatus/>
</cp:coreProperties>
</file>